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ԵԿ - 1,172.2 մլն վերաբաշխում - 16365\ի լրումն - 18176\Կոմիտեի պ - 20781\"/>
    </mc:Choice>
  </mc:AlternateContent>
  <bookViews>
    <workbookView xWindow="0" yWindow="0" windowWidth="28770" windowHeight="11400" activeTab="6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  <sheet name="Հավելված 7" sheetId="27" r:id="rId7"/>
  </sheets>
  <definedNames>
    <definedName name="_xlnm._FilterDatabase" localSheetId="2" hidden="1">'Հավելված 3'!$F$1:$F$38</definedName>
    <definedName name="_xlnm._FilterDatabase" localSheetId="4" hidden="1">'Հավելված 5 աղյուսակներ 1,2'!$A$1:$A$59</definedName>
    <definedName name="_xlnm.Print_Area" localSheetId="0">'Հավելված 1'!$A$1:$F$64</definedName>
    <definedName name="_xlnm.Print_Area" localSheetId="1">'Հավելված 2'!$A$1:$H$25</definedName>
    <definedName name="_xlnm.Print_Area" localSheetId="2">'Հավելված 3'!$A$1:$I$90</definedName>
    <definedName name="_xlnm.Print_Area" localSheetId="3">'Հավելված 4'!$A$1:$F$34</definedName>
    <definedName name="_xlnm.Print_Area" localSheetId="4">'Հավելված 5 աղյուսակներ 1,2'!$A$1:$E$193</definedName>
    <definedName name="_xlnm.Print_Area" localSheetId="5">'Հավելված 6'!$A$1:$G$56</definedName>
    <definedName name="_xlnm.Print_Titles" localSheetId="0">'Հավելված 1'!$4:$5</definedName>
    <definedName name="_xlnm.Print_Titles" localSheetId="2">'Հավելված 3'!$5:$6</definedName>
  </definedNames>
  <calcPr calcId="162913"/>
</workbook>
</file>

<file path=xl/calcChain.xml><?xml version="1.0" encoding="utf-8"?>
<calcChain xmlns="http://schemas.openxmlformats.org/spreadsheetml/2006/main">
  <c r="G42" i="23" l="1"/>
  <c r="G53" i="23"/>
  <c r="G52" i="23" s="1"/>
  <c r="G51" i="23" s="1"/>
  <c r="G50" i="23"/>
  <c r="G49" i="23"/>
  <c r="G48" i="23"/>
  <c r="G47" i="23"/>
  <c r="G46" i="23"/>
  <c r="G45" i="23"/>
  <c r="G44" i="23"/>
  <c r="G43" i="23"/>
  <c r="G41" i="23"/>
  <c r="G40" i="23" s="1"/>
  <c r="G39" i="23"/>
  <c r="G38" i="23"/>
  <c r="G37" i="23"/>
  <c r="G36" i="23"/>
  <c r="G34" i="23" s="1"/>
  <c r="G35" i="23"/>
  <c r="G32" i="23"/>
  <c r="G31" i="23"/>
  <c r="G30" i="23"/>
  <c r="G29" i="23"/>
  <c r="G28" i="23"/>
  <c r="G27" i="23" s="1"/>
  <c r="G26" i="23"/>
  <c r="G25" i="23"/>
  <c r="G24" i="23"/>
  <c r="G22" i="23" s="1"/>
  <c r="G21" i="23" s="1"/>
  <c r="G20" i="23"/>
  <c r="G19" i="23"/>
  <c r="G18" i="23"/>
  <c r="G17" i="23"/>
  <c r="G16" i="23"/>
  <c r="G15" i="23"/>
  <c r="G14" i="23" s="1"/>
  <c r="G13" i="23"/>
  <c r="G12" i="23"/>
  <c r="G11" i="23"/>
  <c r="G10" i="23" s="1"/>
  <c r="G9" i="23" l="1"/>
  <c r="G8" i="23" s="1"/>
  <c r="G7" i="23" s="1"/>
  <c r="G33" i="23"/>
  <c r="E44" i="7" l="1"/>
  <c r="D44" i="7"/>
  <c r="E56" i="7"/>
  <c r="D56" i="7"/>
  <c r="C56" i="7"/>
  <c r="C152" i="7"/>
  <c r="D152" i="7"/>
  <c r="E152" i="7"/>
  <c r="E126" i="7" l="1"/>
  <c r="D126" i="7"/>
  <c r="D30" i="7"/>
  <c r="E30" i="7"/>
  <c r="G56" i="5"/>
  <c r="H36" i="5"/>
  <c r="I36" i="5"/>
  <c r="I38" i="5"/>
  <c r="H56" i="5"/>
  <c r="I56" i="5"/>
  <c r="H38" i="5" l="1"/>
  <c r="C44" i="7" l="1"/>
  <c r="I26" i="5" l="1"/>
  <c r="I25" i="5" s="1"/>
  <c r="I24" i="5" s="1"/>
  <c r="I23" i="5" s="1"/>
  <c r="I22" i="5" s="1"/>
  <c r="I20" i="5" s="1"/>
  <c r="I18" i="5" s="1"/>
  <c r="E21" i="7" s="1"/>
  <c r="F15" i="24" l="1"/>
  <c r="E117" i="7"/>
  <c r="F23" i="26"/>
  <c r="E17" i="25" l="1"/>
  <c r="D17" i="25" s="1"/>
  <c r="E16" i="25"/>
  <c r="D16" i="25" s="1"/>
  <c r="F13" i="25"/>
  <c r="G13" i="25"/>
  <c r="H13" i="25"/>
  <c r="D23" i="26"/>
  <c r="E23" i="26"/>
  <c r="E18" i="25"/>
  <c r="G18" i="25"/>
  <c r="H18" i="25"/>
  <c r="D32" i="26"/>
  <c r="E32" i="26"/>
  <c r="F32" i="26"/>
  <c r="G65" i="5" l="1"/>
  <c r="H65" i="5"/>
  <c r="I65" i="5"/>
  <c r="E24" i="25"/>
  <c r="F24" i="25"/>
  <c r="G24" i="25"/>
  <c r="F30" i="26"/>
  <c r="H25" i="25" s="1"/>
  <c r="E30" i="26"/>
  <c r="D30" i="26"/>
  <c r="I82" i="5" l="1"/>
  <c r="I43" i="27"/>
  <c r="I42" i="27" s="1"/>
  <c r="I41" i="27" s="1"/>
  <c r="I40" i="27" s="1"/>
  <c r="I39" i="27" s="1"/>
  <c r="I37" i="27" s="1"/>
  <c r="I35" i="27" s="1"/>
  <c r="I33" i="27" s="1"/>
  <c r="I32" i="27" s="1"/>
  <c r="I30" i="27" s="1"/>
  <c r="I28" i="27" s="1"/>
  <c r="I26" i="27" s="1"/>
  <c r="H43" i="27"/>
  <c r="H42" i="27" s="1"/>
  <c r="H41" i="27" s="1"/>
  <c r="H40" i="27" s="1"/>
  <c r="H39" i="27" s="1"/>
  <c r="H37" i="27" s="1"/>
  <c r="H35" i="27" s="1"/>
  <c r="H33" i="27" s="1"/>
  <c r="H32" i="27" s="1"/>
  <c r="H30" i="27" s="1"/>
  <c r="H28" i="27" s="1"/>
  <c r="H26" i="27" s="1"/>
  <c r="H82" i="5"/>
  <c r="G43" i="27"/>
  <c r="G42" i="27" s="1"/>
  <c r="G41" i="27" s="1"/>
  <c r="G40" i="27" s="1"/>
  <c r="G39" i="27" s="1"/>
  <c r="G37" i="27" s="1"/>
  <c r="G35" i="27" s="1"/>
  <c r="G33" i="27" s="1"/>
  <c r="G32" i="27" s="1"/>
  <c r="G30" i="27" s="1"/>
  <c r="G28" i="27" s="1"/>
  <c r="G26" i="27" s="1"/>
  <c r="G82" i="5"/>
  <c r="G81" i="5" s="1"/>
  <c r="G80" i="5" s="1"/>
  <c r="G79" i="5" s="1"/>
  <c r="G77" i="5" s="1"/>
  <c r="G75" i="5" s="1"/>
  <c r="I64" i="5"/>
  <c r="I63" i="5" s="1"/>
  <c r="I62" i="5" s="1"/>
  <c r="I61" i="5" s="1"/>
  <c r="I59" i="5" s="1"/>
  <c r="I57" i="5" s="1"/>
  <c r="E164" i="7" s="1"/>
  <c r="H64" i="5"/>
  <c r="H63" i="5" s="1"/>
  <c r="H62" i="5" s="1"/>
  <c r="H61" i="5" s="1"/>
  <c r="H59" i="5" s="1"/>
  <c r="H57" i="5" s="1"/>
  <c r="E39" i="24" s="1"/>
  <c r="G64" i="5"/>
  <c r="G63" i="5" s="1"/>
  <c r="G62" i="5" s="1"/>
  <c r="G61" i="5" s="1"/>
  <c r="G59" i="5" s="1"/>
  <c r="G57" i="5" s="1"/>
  <c r="D39" i="24" s="1"/>
  <c r="H24" i="25"/>
  <c r="D25" i="25"/>
  <c r="D24" i="25" s="1"/>
  <c r="C184" i="7" l="1"/>
  <c r="C87" i="7"/>
  <c r="I90" i="5"/>
  <c r="F53" i="24"/>
  <c r="I81" i="5"/>
  <c r="I80" i="5" s="1"/>
  <c r="I79" i="5" s="1"/>
  <c r="I77" i="5" s="1"/>
  <c r="I75" i="5" s="1"/>
  <c r="G90" i="5"/>
  <c r="D53" i="24"/>
  <c r="H90" i="5"/>
  <c r="E53" i="24"/>
  <c r="H81" i="5"/>
  <c r="H80" i="5" s="1"/>
  <c r="H79" i="5" s="1"/>
  <c r="H77" i="5" s="1"/>
  <c r="H75" i="5" s="1"/>
  <c r="F39" i="24"/>
  <c r="C68" i="7"/>
  <c r="C164" i="7"/>
  <c r="D164" i="7"/>
  <c r="D68" i="7"/>
  <c r="E68" i="7"/>
  <c r="G35" i="5"/>
  <c r="H35" i="5"/>
  <c r="I35" i="5"/>
  <c r="D184" i="7" l="1"/>
  <c r="D87" i="7"/>
  <c r="G25" i="27"/>
  <c r="G24" i="27" s="1"/>
  <c r="G23" i="27" s="1"/>
  <c r="G22" i="27" s="1"/>
  <c r="G20" i="27" s="1"/>
  <c r="G18" i="27" s="1"/>
  <c r="D59" i="24"/>
  <c r="D46" i="24" s="1"/>
  <c r="D45" i="24" s="1"/>
  <c r="G89" i="5"/>
  <c r="G88" i="5" s="1"/>
  <c r="G87" i="5" s="1"/>
  <c r="G85" i="5" s="1"/>
  <c r="G83" i="5" s="1"/>
  <c r="I25" i="27"/>
  <c r="I24" i="27" s="1"/>
  <c r="I23" i="27" s="1"/>
  <c r="I22" i="27" s="1"/>
  <c r="I20" i="27" s="1"/>
  <c r="I18" i="27" s="1"/>
  <c r="I16" i="27" s="1"/>
  <c r="I15" i="27" s="1"/>
  <c r="I13" i="27" s="1"/>
  <c r="I11" i="27" s="1"/>
  <c r="I9" i="27" s="1"/>
  <c r="I7" i="27" s="1"/>
  <c r="F59" i="24"/>
  <c r="F46" i="24" s="1"/>
  <c r="F45" i="24" s="1"/>
  <c r="I89" i="5"/>
  <c r="I88" i="5" s="1"/>
  <c r="I87" i="5" s="1"/>
  <c r="I85" i="5" s="1"/>
  <c r="I83" i="5" s="1"/>
  <c r="I73" i="5" s="1"/>
  <c r="I72" i="5" s="1"/>
  <c r="I70" i="5" s="1"/>
  <c r="I68" i="5" s="1"/>
  <c r="I66" i="5" s="1"/>
  <c r="E59" i="24"/>
  <c r="E46" i="24" s="1"/>
  <c r="E45" i="24" s="1"/>
  <c r="H25" i="27"/>
  <c r="H24" i="27" s="1"/>
  <c r="H23" i="27" s="1"/>
  <c r="H22" i="27" s="1"/>
  <c r="H20" i="27" s="1"/>
  <c r="H18" i="27" s="1"/>
  <c r="H89" i="5"/>
  <c r="H88" i="5" s="1"/>
  <c r="H87" i="5" s="1"/>
  <c r="H85" i="5" s="1"/>
  <c r="H83" i="5" s="1"/>
  <c r="H73" i="5" s="1"/>
  <c r="H72" i="5" s="1"/>
  <c r="H70" i="5" s="1"/>
  <c r="H68" i="5" s="1"/>
  <c r="H66" i="5" s="1"/>
  <c r="E184" i="7"/>
  <c r="E87" i="7"/>
  <c r="E96" i="7" l="1"/>
  <c r="E193" i="7"/>
  <c r="C193" i="7"/>
  <c r="C96" i="7"/>
  <c r="G73" i="5"/>
  <c r="G72" i="5" s="1"/>
  <c r="G70" i="5" s="1"/>
  <c r="G68" i="5" s="1"/>
  <c r="G66" i="5" s="1"/>
  <c r="D96" i="7"/>
  <c r="D193" i="7"/>
  <c r="H16" i="27"/>
  <c r="H15" i="27" s="1"/>
  <c r="H13" i="27" s="1"/>
  <c r="H11" i="27" s="1"/>
  <c r="H9" i="27" s="1"/>
  <c r="H7" i="27" s="1"/>
  <c r="G16" i="27"/>
  <c r="G15" i="27" s="1"/>
  <c r="G13" i="27" s="1"/>
  <c r="G11" i="27" s="1"/>
  <c r="G9" i="27" s="1"/>
  <c r="G7" i="27" s="1"/>
  <c r="F20" i="25"/>
  <c r="D20" i="25" s="1"/>
  <c r="F21" i="25"/>
  <c r="D21" i="25" s="1"/>
  <c r="F22" i="25"/>
  <c r="D22" i="25" s="1"/>
  <c r="F23" i="25"/>
  <c r="D23" i="25" s="1"/>
  <c r="F19" i="25"/>
  <c r="H55" i="5"/>
  <c r="H54" i="5" s="1"/>
  <c r="H53" i="5" s="1"/>
  <c r="H52" i="5" s="1"/>
  <c r="H50" i="5" s="1"/>
  <c r="H48" i="5" s="1"/>
  <c r="I55" i="5"/>
  <c r="I54" i="5" s="1"/>
  <c r="I53" i="5" s="1"/>
  <c r="I52" i="5" s="1"/>
  <c r="I50" i="5" s="1"/>
  <c r="I48" i="5" s="1"/>
  <c r="F33" i="24" s="1"/>
  <c r="E21" i="26"/>
  <c r="F21" i="26"/>
  <c r="D18" i="26"/>
  <c r="E18" i="26"/>
  <c r="F18" i="26"/>
  <c r="E15" i="25" l="1"/>
  <c r="D15" i="25" s="1"/>
  <c r="F18" i="25"/>
  <c r="F10" i="25" s="1"/>
  <c r="G10" i="25"/>
  <c r="G8" i="25" s="1"/>
  <c r="D154" i="7"/>
  <c r="D58" i="7"/>
  <c r="E33" i="24"/>
  <c r="E154" i="7"/>
  <c r="E58" i="7"/>
  <c r="D19" i="25"/>
  <c r="D18" i="25" s="1"/>
  <c r="F8" i="25" l="1"/>
  <c r="G37" i="5" l="1"/>
  <c r="H37" i="5"/>
  <c r="I37" i="5"/>
  <c r="I34" i="5" l="1"/>
  <c r="I33" i="5" s="1"/>
  <c r="H34" i="5"/>
  <c r="H33" i="5" s="1"/>
  <c r="H32" i="5" s="1"/>
  <c r="G34" i="5"/>
  <c r="G33" i="5" s="1"/>
  <c r="G32" i="5" s="1"/>
  <c r="I32" i="5" l="1"/>
  <c r="I30" i="5" s="1"/>
  <c r="I28" i="5" s="1"/>
  <c r="H12" i="25" s="1"/>
  <c r="G30" i="5"/>
  <c r="G28" i="5" s="1"/>
  <c r="D12" i="26" s="1"/>
  <c r="H30" i="5"/>
  <c r="H28" i="5" s="1"/>
  <c r="H10" i="25" l="1"/>
  <c r="H8" i="25" s="1"/>
  <c r="E130" i="7"/>
  <c r="F21" i="24"/>
  <c r="E34" i="7"/>
  <c r="F12" i="26"/>
  <c r="E12" i="26"/>
  <c r="C34" i="7"/>
  <c r="D34" i="7"/>
  <c r="D130" i="7"/>
  <c r="E21" i="24"/>
  <c r="C130" i="7"/>
  <c r="D21" i="24"/>
  <c r="D21" i="26"/>
  <c r="G55" i="5"/>
  <c r="G54" i="5" s="1"/>
  <c r="G53" i="5" s="1"/>
  <c r="G52" i="5" s="1"/>
  <c r="G50" i="5" s="1"/>
  <c r="G48" i="5" s="1"/>
  <c r="D12" i="25" l="1"/>
  <c r="F10" i="26"/>
  <c r="E10" i="26"/>
  <c r="D10" i="26"/>
  <c r="C154" i="7"/>
  <c r="C58" i="7"/>
  <c r="D33" i="24"/>
  <c r="G26" i="5" l="1"/>
  <c r="G25" i="5" s="1"/>
  <c r="G24" i="5" s="1"/>
  <c r="G23" i="5" s="1"/>
  <c r="G22" i="5" s="1"/>
  <c r="G20" i="5" s="1"/>
  <c r="G18" i="5" s="1"/>
  <c r="D15" i="24" s="1"/>
  <c r="C21" i="7" l="1"/>
  <c r="C117" i="7"/>
  <c r="H26" i="5"/>
  <c r="H25" i="5" s="1"/>
  <c r="H24" i="5" s="1"/>
  <c r="H23" i="5" s="1"/>
  <c r="H22" i="5" s="1"/>
  <c r="H20" i="5" s="1"/>
  <c r="H18" i="5" s="1"/>
  <c r="H47" i="5"/>
  <c r="H46" i="5" s="1"/>
  <c r="H45" i="5" s="1"/>
  <c r="H44" i="5" s="1"/>
  <c r="H43" i="5" s="1"/>
  <c r="H41" i="5" s="1"/>
  <c r="H39" i="5" s="1"/>
  <c r="I47" i="5"/>
  <c r="I46" i="5" s="1"/>
  <c r="I45" i="5" s="1"/>
  <c r="I44" i="5" s="1"/>
  <c r="I43" i="5" s="1"/>
  <c r="I41" i="5" s="1"/>
  <c r="I39" i="5" s="1"/>
  <c r="E15" i="26"/>
  <c r="E13" i="26" s="1"/>
  <c r="E8" i="26" s="1"/>
  <c r="E6" i="26" s="1"/>
  <c r="D15" i="26"/>
  <c r="D13" i="26" s="1"/>
  <c r="G47" i="5"/>
  <c r="G46" i="5" s="1"/>
  <c r="G45" i="5" s="1"/>
  <c r="G44" i="5" s="1"/>
  <c r="G43" i="5" s="1"/>
  <c r="G41" i="5" s="1"/>
  <c r="G39" i="5" s="1"/>
  <c r="F15" i="26"/>
  <c r="F13" i="26" s="1"/>
  <c r="F8" i="26" s="1"/>
  <c r="F6" i="26" s="1"/>
  <c r="E14" i="25"/>
  <c r="D14" i="25" s="1"/>
  <c r="D21" i="7" l="1"/>
  <c r="E15" i="24"/>
  <c r="D117" i="7"/>
  <c r="D8" i="26"/>
  <c r="D6" i="26" s="1"/>
  <c r="E13" i="25"/>
  <c r="D27" i="24"/>
  <c r="D8" i="24" s="1"/>
  <c r="C142" i="7"/>
  <c r="C46" i="7"/>
  <c r="G16" i="5"/>
  <c r="G15" i="5" s="1"/>
  <c r="G13" i="5" s="1"/>
  <c r="G11" i="5" s="1"/>
  <c r="G9" i="5" s="1"/>
  <c r="G7" i="5" s="1"/>
  <c r="E142" i="7"/>
  <c r="E46" i="7"/>
  <c r="I16" i="5"/>
  <c r="I15" i="5" s="1"/>
  <c r="I13" i="5" s="1"/>
  <c r="I11" i="5" s="1"/>
  <c r="I9" i="5" s="1"/>
  <c r="I7" i="5" s="1"/>
  <c r="F27" i="24"/>
  <c r="D46" i="7"/>
  <c r="E27" i="24"/>
  <c r="H16" i="5"/>
  <c r="H15" i="5" s="1"/>
  <c r="H13" i="5" s="1"/>
  <c r="H11" i="5" s="1"/>
  <c r="H9" i="5" s="1"/>
  <c r="H7" i="5" s="1"/>
  <c r="D142" i="7"/>
  <c r="E8" i="24" l="1"/>
  <c r="E7" i="24" s="1"/>
  <c r="E6" i="24" s="1"/>
  <c r="D7" i="24"/>
  <c r="D6" i="24" s="1"/>
  <c r="F8" i="24"/>
  <c r="F7" i="24" s="1"/>
  <c r="F6" i="24" s="1"/>
  <c r="D13" i="25"/>
  <c r="D10" i="25" s="1"/>
  <c r="D8" i="25" s="1"/>
  <c r="E10" i="25"/>
  <c r="E8" i="25" s="1"/>
</calcChain>
</file>

<file path=xl/sharedStrings.xml><?xml version="1.0" encoding="utf-8"?>
<sst xmlns="http://schemas.openxmlformats.org/spreadsheetml/2006/main" count="751" uniqueCount="243">
  <si>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</si>
  <si>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</si>
  <si>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</si>
  <si>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</si>
  <si>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</si>
  <si>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</si>
  <si>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</si>
  <si>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</si>
  <si>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</si>
  <si>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</si>
  <si>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</si>
  <si>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</si>
  <si>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</si>
  <si>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</si>
  <si>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</si>
  <si>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</si>
  <si>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</si>
  <si>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</si>
  <si>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</si>
  <si>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</si>
  <si>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</si>
  <si>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</si>
  <si>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</si>
  <si>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</si>
  <si>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</si>
  <si>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</si>
  <si>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</si>
  <si>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</si>
  <si>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</si>
  <si>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</si>
  <si>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</si>
  <si>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</si>
  <si>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</si>
  <si>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</si>
  <si>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</si>
  <si>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</si>
  <si>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</si>
  <si>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</si>
  <si>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</si>
  <si>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</si>
  <si>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</si>
  <si>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հազար դրամներով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</si>
  <si>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</si>
  <si>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</si>
  <si>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</si>
  <si>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</si>
  <si>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</si>
  <si>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</si>
  <si>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</si>
  <si>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</si>
  <si>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</si>
  <si>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</si>
  <si>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</si>
  <si>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</si>
  <si>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</si>
  <si>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</si>
  <si>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</si>
  <si>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</si>
  <si>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</si>
  <si>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</si>
  <si>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</si>
  <si>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</si>
  <si>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</si>
  <si>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</si>
  <si>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</si>
  <si>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</si>
  <si>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</si>
  <si>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</si>
  <si>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 xml:space="preserve"> - Ոչ նյութական հիմնական միջոցներ</t>
  </si>
  <si>
    <t>ՀԱՅԱՍՏԱՆԻ ՀԱՆՐԱՊԵՏՈՒԹՅԱՆ ԿԱՌԱՎԱՐՈՒԹՅԱՆ 2021 ԹՎԱԿԱՆԻ ԴԵԿՏԵՄԲԵՐԻ 23-Ի N 2121-Ն ՈՐՈՇՄԱՆ NN 3 ԵՎ 4 ՀԱՎԵԼՎԱԾՆԵՐԻ ԱՂՅՈՒՍԱԿՆԵՐՈՒՄ ԿԱՏԱՐՎՈՂ ՓՈՓՈԽՈՒԹՅՈՒՆՆԵՐԸ ԵՎ ԼՐԱՑՈՒՄՆԵՐԸ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</si>
  <si>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</t>
  </si>
  <si>
    <t>ՀԱՅԱՍՏԱՆԻ ՀԱՆՐԱՊԵՏՈՒԹՅԱՆ ԿԱՌԱՎԱՐՈՒԹՅԱՆ 2021 ԹՎԱԿԱՆԻ ԴԵԿՏԵՄԲԵՐԻ 23-Ի N 2121-Ն ՈՐՈՇՄԱՆ N 9 
ՀԱՎԵԼՎԱԾԻ  N 9.25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</si>
  <si>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</si>
  <si>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</si>
  <si>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</si>
  <si>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</si>
  <si>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</si>
  <si>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</si>
  <si>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</si>
  <si>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</si>
  <si>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</si>
  <si>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</si>
  <si>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</si>
  <si>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</si>
  <si>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</si>
  <si>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</si>
  <si>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</si>
  <si>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</si>
  <si>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ՀՀ պետական եկամուտների կոմիտեի շենքային պայմանների բարելավում</t>
  </si>
  <si>
    <t xml:space="preserve"> ՀՀ պետական եկամուտների կոմիտեի շենքերի և շինությունների կապիտալ վերանորոգում, նախագծային աշխատանքների ձեռքբերում</t>
  </si>
  <si>
    <t>ՀՀ պետական եկամուտների կոմիտեի շենքային պայմանների բարելավում</t>
  </si>
  <si>
    <t>ք. Երևան, Արարատյան 90 հասցեում գտնվող շինության վերանորոգման աշխատանքներ</t>
  </si>
  <si>
    <t xml:space="preserve">ՀՀ պետական եկամուտների կոմիտեի շենքային պայմանների բարելավում
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</si>
  <si>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</si>
  <si>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</si>
  <si>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</si>
  <si>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</si>
  <si>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</si>
  <si>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>Երևան քաղաքի Կոմիտասի պողոտա 35 հասցեում գտնվող վարչական շենքի կիսանկուղային հարկի տարածքում ճաշարանի վերակառուցման աշխատանքներ</t>
  </si>
  <si>
    <t>Երևան քաղաքի Դեղատան 3 հասցեում գտնվող վարչական շենքի վերանորոգման աշխատանքներ</t>
  </si>
  <si>
    <t>Արևմտյան մաքսատուն-վարչության Երևան քաղաքի Երևան 42 հասցեում գտնվող վարչական շենքի տարածքի վերանորոգման աշխատանքներ</t>
  </si>
  <si>
    <t>ՀՀ ՊԵԿ-ի Հարավային մաքսատուն-վարչության տարածքում վերանորոգման աշխատանքներ</t>
  </si>
  <si>
    <t>ՀՀ ՊԵԿ Երևան քաղաքի Ծովակալ Իսակովի թիվ 10 հասցեի վարչական շենքի վերանորոգման  աշխատանքներ</t>
  </si>
  <si>
    <t>այդ թվում` ըստ ուղղությունների</t>
  </si>
  <si>
    <t xml:space="preserve"> ՀՀ պետական եկամուտների կոմիտեի շենքային ապահովվածության բարելավում
</t>
  </si>
  <si>
    <t xml:space="preserve"> - Շենքերի և շինությունների շինարարություն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</si>
  <si>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</si>
  <si>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</si>
  <si>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</si>
  <si>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 Շինարարական օբյեկտների թիվ, հատ </t>
  </si>
  <si>
    <t xml:space="preserve"> Բյուջետային տարում կառուցապատման մակերես, ք.մ.</t>
  </si>
  <si>
    <t xml:space="preserve"> Շինարարական աշխատանքների ավարտվածության աստիճանը, տոկոս 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</si>
  <si>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</si>
  <si>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</si>
  <si>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</si>
  <si>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</si>
  <si>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 Կապիտալ վերանորոգման ենթական օբյեկտների թիվ, հատ </t>
  </si>
  <si>
    <t xml:space="preserve"> Վերանորոգման ենթակա մակերես, ք.մ. </t>
  </si>
  <si>
    <t>Աղյուսակ N 2</t>
  </si>
  <si>
    <t>ՀԱՅԱՍՏԱՆԻ ՀԱՆՐԱՊԵՏՈՒԹՅԱՆ ԿԱՌԱՎԱՐՈՒԹՅԱՆ 2021 ԹՎԱԿԱՆԻ ԴԵԿՏԵՄԲԵՐԻ 23-Ի N 2121-Ն ՈՐՈՇՄԱՆ  N 9.1
ՀԱՎԵԼՎԱԾԻ  N 9.1.28 ԱՂՅՈՒՍԱԿՈՒՄ ԿԱՏԱՐՎՈՂ ՓՈՓՈԽՈՒԹՅՈՒՆՆԵՐԸ ԵՎ ԼՐԱՑՈՒՄՆԵՐԸ</t>
  </si>
  <si>
    <t>ՄԱՍ 1. ՊԵՏԱԿԱՆ ՄԱՐՄՆԻ ԳԾՈՎ ԱՐԴՅՈՒՆՔԱՅԻՆ (ԿԱՏԱՐՈՂԱԿԱՆ) ՑՈՒՑԱՆԻՇՆԵՐԸ</t>
  </si>
  <si>
    <t xml:space="preserve"> Կապիտալ վերանորոգման ենթակա օբյեկտների ավարտվածության աստիճանը % </t>
  </si>
  <si>
    <t xml:space="preserve"> Կապիտալ վերանորոգման ենթակա օբյեկտների ավարտվածության աստիճանը, տոկոս </t>
  </si>
  <si>
    <t xml:space="preserve">ՀՀ պետական եկամուտների կոմիտեի նոր պաշտոնական կայքի ներդրում, հատ </t>
  </si>
  <si>
    <t>«ՀԱՅԱՍՏԱՆԻ ՀԱՆՐԱՊԵՏՈՒԹՅԱՆ 2022 ԹՎԱԿԱՆԻ ՊԵՏԱԿԱՆ ԲՅՈՒՋԵԻ ՄԱՍԻՆ» ՀԱՅԱՍՏԱՆԻ ՀԱՆՐԱՊԵՏՈՒԹՅԱՆ ՕՐԵՆՔԻ N 1 ՀԱՎԵԼՎԱԾԻ N 3 ԱՂՅՈՒՍԱԿՈՒՄ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</si>
  <si>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</si>
  <si>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 ՄԵՔԵՆԱՆԵՐ  ԵՎ  ՍԱՐՔԱՎՈՐՈՒՄՆԵՐ</t>
  </si>
  <si>
    <t xml:space="preserve"> - Վարչական սարքավորումներ</t>
  </si>
  <si>
    <t>Էլեկտրոնային կշեռքների համակարգ, հատ</t>
  </si>
  <si>
    <t xml:space="preserve">ՀՀ պետական եկամուտների կոմիտեի Գյումրի քաղաքի Թբիլիսյան խճուղի թիվ 2/14 հասցեում գտնվող արտաքին տնտեսական գործունեության կենտրոնի կառուցման աշխատանքներ </t>
  </si>
  <si>
    <t>Էլեկտրոնային հաշվառման համակարգերի ներդրում, հատ</t>
  </si>
  <si>
    <t>ՀՀ պետական եկամուտների կոմիտեի շենքային պայմաններով ապահովում</t>
  </si>
  <si>
    <t xml:space="preserve">ՀՀ պետական եկամուտների կոմիտեի շենքային պայմաններով ապահովման համար հողի և շենք-շինությունների ձեռքբերում </t>
  </si>
  <si>
    <t>ՀՀ Սյունիքի մարզ, Մեղրի համայնք, գյուղ Կարճևան, հողամաս</t>
  </si>
  <si>
    <t xml:space="preserve">ՀՀ պետական եկամուտների կոմիտեի շենքային պայմաններով ապահովում
</t>
  </si>
  <si>
    <t>ՉԱՐՏԱԴՐՎԱԾ ԱԿՏԻՎՆԵՐ</t>
  </si>
  <si>
    <t>ՀՈՂ</t>
  </si>
  <si>
    <t xml:space="preserve"> - Հող</t>
  </si>
  <si>
    <t xml:space="preserve">Պետական մարմինների կողմից օգտագործվող ոչ ֆինանսական ակտիվների հետ գործառնություններ </t>
  </si>
  <si>
    <t>Հավելված N 6</t>
  </si>
  <si>
    <t xml:space="preserve">ՀԱՅԱՍՏԱՆԻ ՀԱՆՐԱՊԵՏՈՒԹՅԱՆ ԿԱՌԱՎԱՐՈՒԹՅԱՆ 2021 ԹՎԱԿԱՆԻ ԴԵԿՏԵՄԲԵՐԻ 23-Ի N 2121-Ն ՈՐՈՇՄԱՆ N 10  ՀԱՎԵԼՎԱԾՈՒՄ ԿԱՏԱՐՎՈՂ ՓՈՓՈԽՈՒԹՅՈՒՆՆԵՐՆ ՈՒ ԼՐԱՑՈՒՄՆԵՐԸ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</si>
  <si>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</si>
  <si>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</si>
  <si>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</si>
  <si>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</si>
  <si>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</si>
  <si>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</si>
  <si>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</si>
  <si>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</si>
  <si>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</si>
  <si>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</si>
  <si>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</si>
  <si>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</si>
  <si>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1023 31001</t>
  </si>
  <si>
    <t>ՄԱՍ I. ԱՊՐԱՆՔՆԵՐ</t>
  </si>
  <si>
    <t>31211300-501</t>
  </si>
  <si>
    <t>կոմուտատորներ</t>
  </si>
  <si>
    <t>ԷԱՃ</t>
  </si>
  <si>
    <t>հատ</t>
  </si>
  <si>
    <t>ՄԱՍ III. ԾԱՌԱՅՈՒԹՅՈՒՆՆԵՐ</t>
  </si>
  <si>
    <t>72261110-522</t>
  </si>
  <si>
    <t>ծրագրային ապահովման մշակման ծառայություններ</t>
  </si>
  <si>
    <t>ԲՄ</t>
  </si>
  <si>
    <t>դրամ</t>
  </si>
  <si>
    <t>72261110-529</t>
  </si>
  <si>
    <t>ԳՀ</t>
  </si>
  <si>
    <t>72261110-531</t>
  </si>
  <si>
    <t>ՀԲՄ</t>
  </si>
  <si>
    <t>72261110-528</t>
  </si>
  <si>
    <t>1023 31003</t>
  </si>
  <si>
    <t>ՄԱՍ II. ԱՇԽԱՏԱՆՔՆԵՐ</t>
  </si>
  <si>
    <t>45451700-1</t>
  </si>
  <si>
    <t>վերակառուցման աշխատանքներ</t>
  </si>
  <si>
    <t>հեղինակային հսկողության ծառայություններ</t>
  </si>
  <si>
    <t>ՄԱ</t>
  </si>
  <si>
    <t>1023 31004</t>
  </si>
  <si>
    <t>այլ շենքերի, շինությունների հիմնանորոգում</t>
  </si>
  <si>
    <t>տեխնիկական հսկողության ծառայություններ</t>
  </si>
  <si>
    <t>1023 31005</t>
  </si>
  <si>
    <t>հողերի գնման ծառայություններ</t>
  </si>
  <si>
    <t xml:space="preserve">Համակարգչային սարքավորումների քանակ, հատ </t>
  </si>
  <si>
    <t>Արևելյան մաքսատուն-վարչության Գոգավան-Պրիվոլնոյե մաքսային կետ-բաժնի տարածքում 100 տոննա կշռողականությամբ ավտոմոբիլային կշեռքի կառուցում</t>
  </si>
  <si>
    <t>Արևելյան մաքսատուն-վարչության Բագրատաշենի մաքսային կետ-բաժնի տարածքում 100 տոննա կշռողականությամբ ավտոմոբիլային կշեռքի և ծածկարանի կառուցում</t>
  </si>
  <si>
    <t>Ցուցանիշների փոփոխությունը
 (ավելացումները նշված են դրական նշանով, իսկ նվազեցումները՝ փակագծերում)</t>
  </si>
  <si>
    <t xml:space="preserve"> 11001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</si>
  <si>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</si>
  <si>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</si>
  <si>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մատուցում</t>
  </si>
  <si>
    <t xml:space="preserve"> ԸՆԹԱՑԻԿ ԾԱԽՍԵՐ</t>
  </si>
  <si>
    <t>Ծրագրի դասիչը՝</t>
  </si>
  <si>
    <t>Ցուցանիշների փոփոխությունը (նվազեցումները նշված են փակագծերում)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</si>
  <si>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</si>
  <si>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</si>
  <si>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</si>
  <si>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</si>
  <si>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</si>
  <si>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</si>
  <si>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</si>
  <si>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</si>
  <si>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</si>
  <si>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</si>
  <si>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ցանցային սերվերներ</t>
  </si>
  <si>
    <t>լրակազմ</t>
  </si>
  <si>
    <t>30211220-504</t>
  </si>
  <si>
    <t>սեղանի համակարգիչներ</t>
  </si>
  <si>
    <t xml:space="preserve">ՀՀ Սյունիքի մարզ, Կարճևան գյուղից ձեռքբերվող հողամասի մակերեսը, հա
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</si>
  <si>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</si>
  <si>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</si>
  <si>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</si>
  <si>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</si>
  <si>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</si>
  <si>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</si>
  <si>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</si>
  <si>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</si>
  <si>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</si>
  <si>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</si>
  <si>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</si>
  <si>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</si>
  <si>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</si>
  <si>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</si>
  <si>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</si>
  <si>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</si>
  <si>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ՀԱՅԱՍՏԱՆԻ ՀԱՆՐԱՊԵՏՈՒԹՅԱՆ ԿԱՌԱՎԱՐՈՒԹՅԱՆ 2021 ԹՎԱԿԱՆԻ ԴԵԿՏԵՄԲԵՐԻ 23-Ի N 2121-Ն ՈՐՈՇՄԱՆ N 9 
ՀԱՎԵԼՎԱԾԻ  N 9.47 ԱՂՅՈՒՍԱԿՈՒՄ ԿԱՏԱՐՎՈՂ ՓՈՓՈԽՈՒԹՅՈՒՆՆԵՐԸ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</si>
  <si>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</si>
  <si>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</si>
  <si>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</si>
  <si>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</si>
  <si>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</si>
  <si>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</si>
  <si>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</si>
  <si>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</si>
  <si>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</si>
  <si>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</si>
  <si>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</si>
  <si>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Միջոցառումն իրականացնողի անվանումը</t>
  </si>
  <si>
    <t>ՀՀ կառավարություն</t>
  </si>
  <si>
    <t xml:space="preserve"> Արդյունքի չափորոշիչներ </t>
  </si>
  <si>
    <t xml:space="preserve"> Միջոցառման վրա կատարվող ծախսը (հազար դրամ) </t>
  </si>
  <si>
    <t xml:space="preserve">ՀԱՅԱՍՏԱՆԻ ՀԱՆՐԱՊԵՏՈՒԹՅԱՆ ԿԱՌԱՎԱՐՈՒԹՅԱՆ 2021 ԹՎԱԿԱՆԻ ԴԵԿՏԵՄԲԵՐԻ 23-Ի N 2121-Ն ՈՐՈՇՄԱՆ  N 9.1
ՀԱՎԵԼՎԱԾԻ  N 9.1.59 ԱՂՅՈՒՍԱԿՈՒՄ ԿԱՏԱՐՎՈՂ ՓՈՓՈԽՈՒԹՅՈՒՆՆԵՐԸ </t>
  </si>
  <si>
    <t>Հավելված N 7</t>
  </si>
  <si>
    <t>72261110/521</t>
  </si>
  <si>
    <t>72261110/503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</si>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</sst>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(* #,##0.0_);_(* \(#,##0.0\);_(* &quot;-&quot;?_);_(@_)"/>
    <numFmt numFmtId="170" formatCode="#,##0.0_);\(#,##0.0\)"/>
    <numFmt numFmtId="171" formatCode="0.000"/>
    <numFmt numFmtId="172" formatCode="_-* #,##0.0\ _ _-;\-* #,##0.0\ _ _-;_-* &quot;-&quot;??\ _ _-;_-@_-"/>
    <numFmt numFmtId="173" formatCode="_(* #,##0_);_(* \(#,##0\);_(* &quot;-&quot;??_);_(@_)"/>
    <numFmt numFmtId="174" formatCode="_-* #,##0.00\ _դ_ր_._-;\-* #,##0.00\ _դ_ր_._-;_-* &quot;-&quot;??\ _դ_ր_._-;_-@_-"/>
    <numFmt numFmtId="175" formatCode="_-* #,##0.000\ _ _-;\-* #,##0.000\ _ _-;_-* &quot;-&quot;??\ _ _-;_-@_-"/>
    <numFmt numFmtId="176" formatCode="0.0"/>
  </numFmts>
  <fonts count="5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1"/>
      <color rgb="FF000000"/>
      <name val="Times New Roman"/>
      <family val="1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0"/>
      <color theme="1"/>
      <name val="GHEA Grapalat"/>
      <family val="3"/>
    </font>
    <font>
      <b/>
      <i/>
      <u/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  <font>
      <sz val="12"/>
      <color rgb="FF000000"/>
      <name val="Times New Roman"/>
      <family val="1"/>
    </font>
    <font>
      <b/>
      <sz val="12"/>
      <name val="GHEA Grapalat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3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168" fontId="16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</cellStyleXfs>
  <cellXfs count="260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7" fontId="5" fillId="0" borderId="0" xfId="3" applyNumberFormat="1" applyFont="1" applyAlignment="1">
      <alignment horizontal="right" vertical="center"/>
    </xf>
    <xf numFmtId="0" fontId="11" fillId="0" borderId="0" xfId="0" applyFont="1"/>
    <xf numFmtId="0" fontId="11" fillId="0" borderId="0" xfId="0" applyFont="1" applyFill="1" applyAlignment="1">
      <alignment horizontal="center" wrapText="1"/>
    </xf>
    <xf numFmtId="0" fontId="7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center" wrapText="1"/>
    </xf>
    <xf numFmtId="0" fontId="12" fillId="2" borderId="0" xfId="0" applyFont="1" applyFill="1"/>
    <xf numFmtId="167" fontId="12" fillId="0" borderId="0" xfId="0" applyNumberFormat="1" applyFont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top" wrapText="1"/>
    </xf>
    <xf numFmtId="0" fontId="1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top"/>
    </xf>
    <xf numFmtId="167" fontId="42" fillId="2" borderId="17" xfId="0" applyNumberFormat="1" applyFont="1" applyFill="1" applyBorder="1" applyAlignment="1">
      <alignment horizontal="center" vertical="center" wrapText="1"/>
    </xf>
    <xf numFmtId="167" fontId="13" fillId="2" borderId="0" xfId="3" applyNumberFormat="1" applyFont="1" applyFill="1" applyAlignment="1">
      <alignment horizontal="right" vertical="center"/>
    </xf>
    <xf numFmtId="0" fontId="11" fillId="2" borderId="1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justify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center" wrapText="1"/>
    </xf>
    <xf numFmtId="0" fontId="42" fillId="2" borderId="17" xfId="0" applyFont="1" applyFill="1" applyBorder="1" applyAlignment="1">
      <alignment vertical="center" wrapText="1"/>
    </xf>
    <xf numFmtId="0" fontId="12" fillId="0" borderId="0" xfId="0" applyFont="1" applyFill="1" applyAlignment="1"/>
    <xf numFmtId="0" fontId="12" fillId="0" borderId="0" xfId="0" applyFont="1" applyBorder="1"/>
    <xf numFmtId="0" fontId="12" fillId="2" borderId="0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left" vertical="center" wrapText="1"/>
    </xf>
    <xf numFmtId="0" fontId="48" fillId="2" borderId="17" xfId="0" applyFont="1" applyFill="1" applyBorder="1" applyAlignment="1">
      <alignment horizontal="left" vertical="center" wrapText="1"/>
    </xf>
    <xf numFmtId="0" fontId="48" fillId="2" borderId="17" xfId="0" applyFont="1" applyFill="1" applyBorder="1" applyAlignment="1">
      <alignment vertical="top" wrapText="1"/>
    </xf>
    <xf numFmtId="0" fontId="50" fillId="0" borderId="0" xfId="0" applyFont="1"/>
    <xf numFmtId="164" fontId="50" fillId="0" borderId="0" xfId="0" applyNumberFormat="1" applyFont="1"/>
    <xf numFmtId="0" fontId="42" fillId="2" borderId="17" xfId="16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top" wrapText="1"/>
    </xf>
    <xf numFmtId="0" fontId="14" fillId="2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top"/>
    </xf>
    <xf numFmtId="167" fontId="42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12" fillId="2" borderId="17" xfId="0" applyFont="1" applyFill="1" applyBorder="1" applyAlignment="1">
      <alignment horizontal="right" vertical="top" wrapText="1"/>
    </xf>
    <xf numFmtId="0" fontId="12" fillId="2" borderId="17" xfId="0" applyFont="1" applyFill="1" applyBorder="1"/>
    <xf numFmtId="0" fontId="13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 vertical="top" wrapText="1"/>
    </xf>
    <xf numFmtId="0" fontId="42" fillId="2" borderId="27" xfId="0" applyFont="1" applyFill="1" applyBorder="1" applyAlignment="1">
      <alignment horizontal="left" vertical="top" wrapText="1"/>
    </xf>
    <xf numFmtId="0" fontId="11" fillId="2" borderId="17" xfId="0" applyFont="1" applyFill="1" applyBorder="1" applyAlignment="1">
      <alignment vertical="top" wrapText="1"/>
    </xf>
    <xf numFmtId="49" fontId="6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top" wrapText="1"/>
    </xf>
    <xf numFmtId="169" fontId="7" fillId="2" borderId="0" xfId="0" applyNumberFormat="1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14" fillId="2" borderId="17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 wrapText="1"/>
    </xf>
    <xf numFmtId="169" fontId="12" fillId="2" borderId="0" xfId="0" applyNumberFormat="1" applyFont="1" applyFill="1"/>
    <xf numFmtId="164" fontId="12" fillId="2" borderId="0" xfId="0" applyNumberFormat="1" applyFont="1" applyFill="1"/>
    <xf numFmtId="171" fontId="12" fillId="2" borderId="0" xfId="0" applyNumberFormat="1" applyFont="1" applyFill="1"/>
    <xf numFmtId="165" fontId="12" fillId="2" borderId="0" xfId="3" applyFont="1" applyFill="1"/>
    <xf numFmtId="0" fontId="12" fillId="2" borderId="17" xfId="0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left" vertical="top"/>
    </xf>
    <xf numFmtId="167" fontId="9" fillId="2" borderId="17" xfId="0" applyNumberFormat="1" applyFont="1" applyFill="1" applyBorder="1" applyAlignment="1">
      <alignment horizontal="center" vertical="center"/>
    </xf>
    <xf numFmtId="167" fontId="43" fillId="2" borderId="17" xfId="0" applyNumberFormat="1" applyFont="1" applyFill="1" applyBorder="1" applyAlignment="1">
      <alignment horizontal="left" vertical="top" wrapText="1"/>
    </xf>
    <xf numFmtId="167" fontId="17" fillId="2" borderId="17" xfId="0" applyNumberFormat="1" applyFont="1" applyFill="1" applyBorder="1" applyAlignment="1">
      <alignment horizontal="center" vertical="center" shrinkToFit="1"/>
    </xf>
    <xf numFmtId="167" fontId="6" fillId="2" borderId="17" xfId="0" applyNumberFormat="1" applyFont="1" applyFill="1" applyBorder="1" applyAlignment="1">
      <alignment horizontal="center" vertical="center" wrapText="1"/>
    </xf>
    <xf numFmtId="167" fontId="13" fillId="2" borderId="17" xfId="0" applyNumberFormat="1" applyFont="1" applyFill="1" applyBorder="1" applyAlignment="1">
      <alignment horizontal="center" vertical="center" wrapText="1"/>
    </xf>
    <xf numFmtId="165" fontId="7" fillId="2" borderId="0" xfId="3" applyFont="1" applyFill="1" applyBorder="1" applyAlignment="1">
      <alignment horizontal="left" vertical="top"/>
    </xf>
    <xf numFmtId="165" fontId="7" fillId="0" borderId="0" xfId="3" applyFont="1" applyFill="1" applyBorder="1" applyAlignment="1">
      <alignment horizontal="left" vertical="top"/>
    </xf>
    <xf numFmtId="164" fontId="7" fillId="2" borderId="0" xfId="0" applyNumberFormat="1" applyFont="1" applyFill="1" applyBorder="1" applyAlignment="1">
      <alignment horizontal="left" vertical="top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167" fontId="13" fillId="2" borderId="0" xfId="0" applyNumberFormat="1" applyFont="1" applyFill="1" applyBorder="1" applyAlignment="1">
      <alignment horizontal="center" vertical="center" wrapText="1"/>
    </xf>
    <xf numFmtId="172" fontId="7" fillId="2" borderId="0" xfId="3" applyNumberFormat="1" applyFont="1" applyFill="1" applyBorder="1" applyAlignment="1">
      <alignment horizontal="left" vertical="top"/>
    </xf>
    <xf numFmtId="167" fontId="42" fillId="2" borderId="17" xfId="0" applyNumberFormat="1" applyFont="1" applyFill="1" applyBorder="1" applyAlignment="1">
      <alignment horizontal="right" wrapText="1"/>
    </xf>
    <xf numFmtId="0" fontId="42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right" vertical="center"/>
    </xf>
    <xf numFmtId="0" fontId="40" fillId="2" borderId="0" xfId="0" applyFont="1" applyFill="1" applyBorder="1" applyAlignment="1">
      <alignment horizontal="left" vertical="top"/>
    </xf>
    <xf numFmtId="0" fontId="52" fillId="2" borderId="0" xfId="0" applyFont="1" applyFill="1" applyBorder="1" applyAlignment="1">
      <alignment horizontal="left" vertical="top"/>
    </xf>
    <xf numFmtId="0" fontId="42" fillId="2" borderId="17" xfId="0" applyFont="1" applyFill="1" applyBorder="1" applyAlignment="1">
      <alignment horizontal="center" vertical="center"/>
    </xf>
    <xf numFmtId="175" fontId="40" fillId="2" borderId="0" xfId="3" applyNumberFormat="1" applyFont="1" applyFill="1" applyBorder="1" applyAlignment="1">
      <alignment horizontal="left" vertical="top"/>
    </xf>
    <xf numFmtId="164" fontId="40" fillId="2" borderId="0" xfId="0" applyNumberFormat="1" applyFont="1" applyFill="1" applyBorder="1" applyAlignment="1">
      <alignment horizontal="left" vertical="top"/>
    </xf>
    <xf numFmtId="173" fontId="42" fillId="2" borderId="17" xfId="0" applyNumberFormat="1" applyFont="1" applyFill="1" applyBorder="1" applyAlignment="1">
      <alignment horizontal="center" vertical="center" wrapText="1"/>
    </xf>
    <xf numFmtId="0" fontId="53" fillId="2" borderId="17" xfId="0" applyFont="1" applyFill="1" applyBorder="1" applyAlignment="1">
      <alignment horizontal="center" vertical="center"/>
    </xf>
    <xf numFmtId="173" fontId="42" fillId="2" borderId="18" xfId="0" applyNumberFormat="1" applyFont="1" applyFill="1" applyBorder="1" applyAlignment="1">
      <alignment horizontal="center" vertical="center" wrapText="1"/>
    </xf>
    <xf numFmtId="167" fontId="40" fillId="2" borderId="0" xfId="0" applyNumberFormat="1" applyFont="1" applyFill="1" applyBorder="1" applyAlignment="1">
      <alignment horizontal="left" vertical="top"/>
    </xf>
    <xf numFmtId="169" fontId="40" fillId="2" borderId="0" xfId="0" applyNumberFormat="1" applyFont="1" applyFill="1" applyBorder="1" applyAlignment="1">
      <alignment horizontal="left" vertical="top"/>
    </xf>
    <xf numFmtId="174" fontId="12" fillId="2" borderId="0" xfId="0" applyNumberFormat="1" applyFont="1" applyFill="1"/>
    <xf numFmtId="174" fontId="12" fillId="2" borderId="0" xfId="0" applyNumberFormat="1" applyFont="1" applyFill="1" applyBorder="1"/>
    <xf numFmtId="4" fontId="51" fillId="2" borderId="0" xfId="0" applyNumberFormat="1" applyFont="1" applyFill="1" applyBorder="1" applyAlignment="1">
      <alignment horizontal="left" vertical="top"/>
    </xf>
    <xf numFmtId="172" fontId="12" fillId="2" borderId="0" xfId="3" applyNumberFormat="1" applyFont="1" applyFill="1"/>
    <xf numFmtId="0" fontId="51" fillId="2" borderId="0" xfId="0" applyFont="1" applyFill="1" applyBorder="1" applyAlignment="1">
      <alignment horizontal="left" vertical="top"/>
    </xf>
    <xf numFmtId="0" fontId="42" fillId="2" borderId="17" xfId="0" applyFont="1" applyFill="1" applyBorder="1" applyAlignment="1">
      <alignment horizontal="center" vertical="center" wrapText="1"/>
    </xf>
    <xf numFmtId="167" fontId="42" fillId="2" borderId="0" xfId="92" applyNumberFormat="1" applyFont="1" applyFill="1" applyBorder="1" applyAlignment="1">
      <alignment horizontal="right" vertical="center"/>
    </xf>
    <xf numFmtId="167" fontId="12" fillId="2" borderId="17" xfId="0" applyNumberFormat="1" applyFont="1" applyFill="1" applyBorder="1" applyAlignment="1">
      <alignment horizontal="center" vertical="center" wrapText="1"/>
    </xf>
    <xf numFmtId="0" fontId="48" fillId="2" borderId="17" xfId="0" applyFont="1" applyFill="1" applyBorder="1" applyAlignment="1">
      <alignment horizontal="left" vertical="top" wrapText="1"/>
    </xf>
    <xf numFmtId="170" fontId="13" fillId="2" borderId="0" xfId="0" applyNumberFormat="1" applyFont="1" applyFill="1" applyAlignment="1">
      <alignment vertical="center" wrapText="1"/>
    </xf>
    <xf numFmtId="170" fontId="42" fillId="2" borderId="0" xfId="0" applyNumberFormat="1" applyFont="1" applyFill="1" applyAlignment="1">
      <alignment vertical="center" wrapText="1"/>
    </xf>
    <xf numFmtId="49" fontId="13" fillId="2" borderId="0" xfId="0" applyNumberFormat="1" applyFont="1" applyFill="1" applyAlignment="1">
      <alignment horizontal="center" vertical="center" wrapText="1"/>
    </xf>
    <xf numFmtId="0" fontId="13" fillId="2" borderId="0" xfId="0" applyNumberFormat="1" applyFont="1" applyFill="1" applyAlignment="1">
      <alignment horizontal="center" vertical="center" wrapText="1"/>
    </xf>
    <xf numFmtId="170" fontId="13" fillId="2" borderId="0" xfId="0" applyNumberFormat="1" applyFont="1" applyFill="1" applyAlignment="1">
      <alignment horizontal="center" vertical="center" wrapText="1"/>
    </xf>
    <xf numFmtId="170" fontId="42" fillId="2" borderId="0" xfId="0" applyNumberFormat="1" applyFont="1" applyFill="1" applyBorder="1" applyAlignment="1">
      <alignment horizontal="right" vertical="center" wrapText="1"/>
    </xf>
    <xf numFmtId="166" fontId="42" fillId="2" borderId="0" xfId="92" applyNumberFormat="1" applyFont="1" applyFill="1" applyBorder="1" applyAlignment="1">
      <alignment horizontal="right" vertical="center"/>
    </xf>
    <xf numFmtId="49" fontId="44" fillId="2" borderId="17" xfId="0" applyNumberFormat="1" applyFont="1" applyFill="1" applyBorder="1" applyAlignment="1">
      <alignment horizontal="center" vertical="center" textRotation="90" wrapText="1"/>
    </xf>
    <xf numFmtId="49" fontId="45" fillId="2" borderId="17" xfId="0" applyNumberFormat="1" applyFont="1" applyFill="1" applyBorder="1" applyAlignment="1">
      <alignment horizontal="center" vertical="center" textRotation="90" wrapText="1"/>
    </xf>
    <xf numFmtId="0" fontId="45" fillId="2" borderId="4" xfId="0" applyNumberFormat="1" applyFont="1" applyFill="1" applyBorder="1" applyAlignment="1">
      <alignment horizontal="center" vertical="center" wrapText="1"/>
    </xf>
    <xf numFmtId="167" fontId="11" fillId="2" borderId="17" xfId="0" applyNumberFormat="1" applyFont="1" applyFill="1" applyBorder="1" applyAlignment="1">
      <alignment horizontal="center" vertical="center" wrapText="1"/>
    </xf>
    <xf numFmtId="0" fontId="44" fillId="2" borderId="4" xfId="0" applyNumberFormat="1" applyFont="1" applyFill="1" applyBorder="1" applyAlignment="1">
      <alignment horizontal="center" vertical="center" wrapText="1"/>
    </xf>
    <xf numFmtId="170" fontId="12" fillId="2" borderId="17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 wrapText="1"/>
    </xf>
    <xf numFmtId="170" fontId="42" fillId="2" borderId="1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/>
    </xf>
    <xf numFmtId="166" fontId="6" fillId="2" borderId="0" xfId="92" applyNumberFormat="1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 textRotation="90" wrapText="1"/>
    </xf>
    <xf numFmtId="0" fontId="14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7" fontId="7" fillId="2" borderId="17" xfId="0" applyNumberFormat="1" applyFont="1" applyFill="1" applyBorder="1" applyAlignment="1">
      <alignment horizontal="right" vertical="center" wrapText="1"/>
    </xf>
    <xf numFmtId="0" fontId="41" fillId="2" borderId="17" xfId="0" applyFont="1" applyFill="1" applyBorder="1" applyAlignment="1">
      <alignment horizontal="left" vertical="top" wrapText="1"/>
    </xf>
    <xf numFmtId="0" fontId="54" fillId="2" borderId="17" xfId="0" applyFont="1" applyFill="1" applyBorder="1" applyAlignment="1">
      <alignment horizontal="left" vertical="top" wrapText="1"/>
    </xf>
    <xf numFmtId="0" fontId="8" fillId="2" borderId="17" xfId="0" applyFont="1" applyFill="1" applyBorder="1" applyAlignment="1">
      <alignment horizontal="center" vertical="center"/>
    </xf>
    <xf numFmtId="0" fontId="42" fillId="2" borderId="0" xfId="0" applyFont="1" applyFill="1" applyBorder="1" applyAlignment="1">
      <alignment horizontal="center" vertical="center" wrapText="1"/>
    </xf>
    <xf numFmtId="0" fontId="49" fillId="2" borderId="17" xfId="0" applyFont="1" applyFill="1" applyBorder="1" applyAlignment="1">
      <alignment horizontal="center" vertical="center" wrapText="1"/>
    </xf>
    <xf numFmtId="4" fontId="47" fillId="0" borderId="0" xfId="0" applyNumberFormat="1" applyFont="1" applyFill="1" applyBorder="1" applyAlignment="1">
      <alignment horizontal="left" vertical="top"/>
    </xf>
    <xf numFmtId="167" fontId="42" fillId="2" borderId="18" xfId="0" applyNumberFormat="1" applyFont="1" applyFill="1" applyBorder="1" applyAlignment="1">
      <alignment horizontal="center" vertical="center" wrapText="1"/>
    </xf>
    <xf numFmtId="167" fontId="42" fillId="2" borderId="16" xfId="0" applyNumberFormat="1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left" vertical="top" wrapText="1"/>
    </xf>
    <xf numFmtId="0" fontId="42" fillId="0" borderId="17" xfId="0" applyFont="1" applyFill="1" applyBorder="1" applyAlignment="1">
      <alignment horizontal="left" vertical="center" wrapText="1"/>
    </xf>
    <xf numFmtId="169" fontId="12" fillId="0" borderId="0" xfId="0" applyNumberFormat="1" applyFont="1"/>
    <xf numFmtId="49" fontId="6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top" wrapText="1"/>
    </xf>
    <xf numFmtId="167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top" wrapText="1"/>
    </xf>
    <xf numFmtId="167" fontId="7" fillId="0" borderId="17" xfId="0" applyNumberFormat="1" applyFont="1" applyFill="1" applyBorder="1" applyAlignment="1">
      <alignment horizontal="left" vertical="top" wrapText="1"/>
    </xf>
    <xf numFmtId="167" fontId="9" fillId="0" borderId="17" xfId="0" applyNumberFormat="1" applyFont="1" applyFill="1" applyBorder="1" applyAlignment="1">
      <alignment horizontal="center" vertical="center"/>
    </xf>
    <xf numFmtId="169" fontId="7" fillId="0" borderId="0" xfId="0" applyNumberFormat="1" applyFont="1" applyFill="1" applyBorder="1" applyAlignment="1">
      <alignment horizontal="left" vertical="top"/>
    </xf>
    <xf numFmtId="0" fontId="7" fillId="0" borderId="17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top" wrapText="1"/>
    </xf>
    <xf numFmtId="0" fontId="42" fillId="2" borderId="28" xfId="0" applyFont="1" applyFill="1" applyBorder="1" applyAlignment="1">
      <alignment horizontal="left" vertical="top" wrapText="1"/>
    </xf>
    <xf numFmtId="173" fontId="42" fillId="2" borderId="15" xfId="0" applyNumberFormat="1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42" fillId="2" borderId="17" xfId="0" applyFont="1" applyFill="1" applyBorder="1" applyAlignment="1">
      <alignment horizontal="center" vertical="top" wrapText="1"/>
    </xf>
    <xf numFmtId="0" fontId="42" fillId="2" borderId="15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center" wrapText="1"/>
    </xf>
    <xf numFmtId="3" fontId="51" fillId="0" borderId="0" xfId="0" applyNumberFormat="1" applyFont="1" applyFill="1" applyBorder="1" applyAlignment="1">
      <alignment horizontal="left" vertical="top"/>
    </xf>
    <xf numFmtId="0" fontId="42" fillId="2" borderId="17" xfId="0" applyFont="1" applyFill="1" applyBorder="1" applyAlignment="1">
      <alignment horizontal="right" vertical="top" wrapText="1"/>
    </xf>
    <xf numFmtId="0" fontId="42" fillId="2" borderId="17" xfId="0" applyFont="1" applyFill="1" applyBorder="1"/>
    <xf numFmtId="176" fontId="12" fillId="2" borderId="0" xfId="0" applyNumberFormat="1" applyFont="1" applyFill="1"/>
    <xf numFmtId="0" fontId="42" fillId="2" borderId="17" xfId="0" applyFont="1" applyFill="1" applyBorder="1" applyAlignment="1">
      <alignment horizontal="center" vertical="center" wrapText="1"/>
    </xf>
    <xf numFmtId="0" fontId="42" fillId="2" borderId="0" xfId="0" applyFont="1" applyFill="1"/>
    <xf numFmtId="167" fontId="42" fillId="2" borderId="0" xfId="0" applyNumberFormat="1" applyFont="1" applyFill="1"/>
    <xf numFmtId="0" fontId="13" fillId="2" borderId="0" xfId="0" applyFont="1" applyFill="1" applyAlignment="1">
      <alignment horizontal="center" wrapText="1"/>
    </xf>
    <xf numFmtId="167" fontId="13" fillId="2" borderId="0" xfId="0" applyNumberFormat="1" applyFont="1" applyFill="1" applyAlignment="1">
      <alignment horizontal="center" wrapText="1"/>
    </xf>
    <xf numFmtId="0" fontId="42" fillId="2" borderId="17" xfId="0" applyFont="1" applyFill="1" applyBorder="1" applyAlignment="1">
      <alignment horizontal="center" vertical="center"/>
    </xf>
    <xf numFmtId="1" fontId="13" fillId="2" borderId="17" xfId="0" applyNumberFormat="1" applyFont="1" applyFill="1" applyBorder="1" applyAlignment="1">
      <alignment vertical="top" shrinkToFit="1"/>
    </xf>
    <xf numFmtId="0" fontId="13" fillId="2" borderId="17" xfId="0" applyFont="1" applyFill="1" applyBorder="1" applyAlignment="1">
      <alignment vertical="center"/>
    </xf>
    <xf numFmtId="167" fontId="13" fillId="2" borderId="17" xfId="0" applyNumberFormat="1" applyFont="1" applyFill="1" applyBorder="1" applyAlignment="1">
      <alignment horizontal="right" vertical="center"/>
    </xf>
    <xf numFmtId="0" fontId="13" fillId="2" borderId="17" xfId="0" applyFont="1" applyFill="1" applyBorder="1" applyAlignment="1">
      <alignment vertical="top" wrapText="1"/>
    </xf>
    <xf numFmtId="167" fontId="42" fillId="2" borderId="17" xfId="0" applyNumberFormat="1" applyFont="1" applyFill="1" applyBorder="1" applyAlignment="1">
      <alignment horizontal="right" vertical="center"/>
    </xf>
    <xf numFmtId="1" fontId="42" fillId="2" borderId="17" xfId="0" applyNumberFormat="1" applyFont="1" applyFill="1" applyBorder="1" applyAlignment="1">
      <alignment horizontal="left" vertical="top" shrinkToFit="1"/>
    </xf>
    <xf numFmtId="0" fontId="42" fillId="2" borderId="17" xfId="0" applyFont="1" applyFill="1" applyBorder="1" applyAlignment="1">
      <alignment wrapText="1"/>
    </xf>
    <xf numFmtId="0" fontId="42" fillId="2" borderId="17" xfId="0" applyFont="1" applyFill="1" applyBorder="1" applyAlignment="1">
      <alignment horizontal="left" wrapText="1"/>
    </xf>
    <xf numFmtId="0" fontId="13" fillId="0" borderId="17" xfId="0" applyFont="1" applyBorder="1" applyAlignment="1">
      <alignment vertical="center" wrapText="1"/>
    </xf>
    <xf numFmtId="167" fontId="42" fillId="2" borderId="17" xfId="0" applyNumberFormat="1" applyFont="1" applyFill="1" applyBorder="1" applyAlignment="1">
      <alignment vertical="center"/>
    </xf>
    <xf numFmtId="0" fontId="42" fillId="0" borderId="17" xfId="0" applyFont="1" applyBorder="1" applyAlignment="1">
      <alignment horizontal="left" vertical="center" wrapText="1"/>
    </xf>
    <xf numFmtId="1" fontId="42" fillId="0" borderId="17" xfId="0" applyNumberFormat="1" applyFont="1" applyFill="1" applyBorder="1" applyAlignment="1">
      <alignment horizontal="left" vertical="top" shrinkToFit="1"/>
    </xf>
    <xf numFmtId="0" fontId="42" fillId="0" borderId="17" xfId="0" applyFont="1" applyFill="1" applyBorder="1" applyAlignment="1">
      <alignment horizontal="center" vertical="center" wrapText="1"/>
    </xf>
    <xf numFmtId="0" fontId="42" fillId="0" borderId="17" xfId="0" applyFont="1" applyBorder="1" applyAlignment="1">
      <alignment horizontal="left" vertical="top" wrapText="1"/>
    </xf>
    <xf numFmtId="0" fontId="13" fillId="2" borderId="0" xfId="0" applyFont="1" applyFill="1" applyAlignment="1">
      <alignment horizontal="center" vertical="center" wrapText="1"/>
    </xf>
    <xf numFmtId="0" fontId="42" fillId="2" borderId="17" xfId="0" applyFont="1" applyFill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2" borderId="0" xfId="0" applyFont="1" applyFill="1"/>
    <xf numFmtId="169" fontId="42" fillId="2" borderId="0" xfId="0" applyNumberFormat="1" applyFont="1" applyFill="1"/>
    <xf numFmtId="172" fontId="42" fillId="2" borderId="0" xfId="3" applyNumberFormat="1" applyFont="1" applyFill="1"/>
    <xf numFmtId="4" fontId="42" fillId="2" borderId="0" xfId="0" applyNumberFormat="1" applyFont="1" applyFill="1" applyBorder="1" applyAlignment="1">
      <alignment horizontal="left" vertical="top"/>
    </xf>
    <xf numFmtId="172" fontId="42" fillId="2" borderId="0" xfId="3" applyNumberFormat="1" applyFont="1" applyFill="1" applyBorder="1" applyAlignment="1">
      <alignment horizontal="left" vertical="top"/>
    </xf>
    <xf numFmtId="167" fontId="42" fillId="2" borderId="19" xfId="0" applyNumberFormat="1" applyFont="1" applyFill="1" applyBorder="1" applyAlignment="1">
      <alignment horizontal="center" vertical="center"/>
    </xf>
    <xf numFmtId="167" fontId="42" fillId="2" borderId="3" xfId="0" applyNumberFormat="1" applyFont="1" applyFill="1" applyBorder="1" applyAlignment="1">
      <alignment horizontal="center" vertical="center"/>
    </xf>
    <xf numFmtId="167" fontId="42" fillId="2" borderId="4" xfId="0" applyNumberFormat="1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top" wrapText="1"/>
    </xf>
    <xf numFmtId="167" fontId="42" fillId="2" borderId="17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1" fontId="42" fillId="0" borderId="17" xfId="0" applyNumberFormat="1" applyFont="1" applyFill="1" applyBorder="1" applyAlignment="1">
      <alignment horizontal="center" vertical="top" shrinkToFit="1"/>
    </xf>
    <xf numFmtId="0" fontId="42" fillId="2" borderId="17" xfId="0" applyFont="1" applyFill="1" applyBorder="1" applyAlignment="1">
      <alignment horizontal="center" vertical="top" wrapText="1"/>
    </xf>
    <xf numFmtId="167" fontId="42" fillId="2" borderId="17" xfId="0" applyNumberFormat="1" applyFont="1" applyFill="1" applyBorder="1" applyAlignment="1">
      <alignment horizontal="right" vertical="center"/>
    </xf>
    <xf numFmtId="167" fontId="42" fillId="2" borderId="19" xfId="0" applyNumberFormat="1" applyFont="1" applyFill="1" applyBorder="1" applyAlignment="1">
      <alignment horizontal="right" vertical="center"/>
    </xf>
    <xf numFmtId="167" fontId="42" fillId="2" borderId="3" xfId="0" applyNumberFormat="1" applyFont="1" applyFill="1" applyBorder="1" applyAlignment="1">
      <alignment horizontal="right" vertical="center"/>
    </xf>
    <xf numFmtId="167" fontId="42" fillId="2" borderId="4" xfId="0" applyNumberFormat="1" applyFont="1" applyFill="1" applyBorder="1" applyAlignment="1">
      <alignment horizontal="right" vertical="center"/>
    </xf>
    <xf numFmtId="167" fontId="42" fillId="2" borderId="15" xfId="0" applyNumberFormat="1" applyFont="1" applyFill="1" applyBorder="1" applyAlignment="1">
      <alignment horizontal="center" vertical="center" wrapText="1"/>
    </xf>
    <xf numFmtId="167" fontId="42" fillId="2" borderId="18" xfId="0" applyNumberFormat="1" applyFont="1" applyFill="1" applyBorder="1" applyAlignment="1">
      <alignment horizontal="center" vertical="center" wrapText="1"/>
    </xf>
    <xf numFmtId="167" fontId="42" fillId="2" borderId="16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 wrapText="1"/>
    </xf>
    <xf numFmtId="1" fontId="42" fillId="2" borderId="17" xfId="0" applyNumberFormat="1" applyFont="1" applyFill="1" applyBorder="1" applyAlignment="1">
      <alignment horizontal="center" vertical="top" shrinkToFit="1"/>
    </xf>
    <xf numFmtId="0" fontId="13" fillId="2" borderId="17" xfId="0" applyFont="1" applyFill="1" applyBorder="1" applyAlignment="1">
      <alignment horizontal="center"/>
    </xf>
    <xf numFmtId="0" fontId="42" fillId="2" borderId="19" xfId="0" applyFont="1" applyFill="1" applyBorder="1" applyAlignment="1">
      <alignment horizontal="center" vertical="top" wrapText="1"/>
    </xf>
    <xf numFmtId="0" fontId="42" fillId="2" borderId="3" xfId="0" applyFont="1" applyFill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49" fontId="44" fillId="2" borderId="20" xfId="0" applyNumberFormat="1" applyFont="1" applyFill="1" applyBorder="1" applyAlignment="1">
      <alignment horizontal="center" vertical="center" wrapText="1"/>
    </xf>
    <xf numFmtId="49" fontId="44" fillId="2" borderId="21" xfId="0" applyNumberFormat="1" applyFont="1" applyFill="1" applyBorder="1" applyAlignment="1">
      <alignment horizontal="center" vertical="center" wrapText="1"/>
    </xf>
    <xf numFmtId="49" fontId="44" fillId="2" borderId="22" xfId="0" applyNumberFormat="1" applyFont="1" applyFill="1" applyBorder="1" applyAlignment="1">
      <alignment horizontal="center" vertical="center" wrapText="1"/>
    </xf>
    <xf numFmtId="49" fontId="44" fillId="2" borderId="23" xfId="0" applyNumberFormat="1" applyFont="1" applyFill="1" applyBorder="1" applyAlignment="1">
      <alignment horizontal="center" vertical="center" wrapText="1"/>
    </xf>
    <xf numFmtId="49" fontId="44" fillId="2" borderId="25" xfId="0" applyNumberFormat="1" applyFont="1" applyFill="1" applyBorder="1" applyAlignment="1">
      <alignment horizontal="center" vertical="center" wrapText="1"/>
    </xf>
    <xf numFmtId="49" fontId="44" fillId="2" borderId="26" xfId="0" applyNumberFormat="1" applyFont="1" applyFill="1" applyBorder="1" applyAlignment="1">
      <alignment horizontal="center" vertical="center" wrapText="1"/>
    </xf>
    <xf numFmtId="0" fontId="44" fillId="2" borderId="19" xfId="0" applyNumberFormat="1" applyFont="1" applyFill="1" applyBorder="1" applyAlignment="1">
      <alignment horizontal="center" vertical="center" wrapText="1"/>
    </xf>
    <xf numFmtId="0" fontId="44" fillId="2" borderId="3" xfId="0" applyNumberFormat="1" applyFont="1" applyFill="1" applyBorder="1" applyAlignment="1">
      <alignment horizontal="center" vertical="center" wrapText="1"/>
    </xf>
    <xf numFmtId="0" fontId="44" fillId="2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70" fontId="44" fillId="2" borderId="19" xfId="0" applyNumberFormat="1" applyFont="1" applyFill="1" applyBorder="1" applyAlignment="1">
      <alignment horizontal="center" vertical="center" wrapText="1"/>
    </xf>
    <xf numFmtId="170" fontId="44" fillId="2" borderId="3" xfId="0" applyNumberFormat="1" applyFont="1" applyFill="1" applyBorder="1" applyAlignment="1">
      <alignment horizontal="center" vertical="center" wrapText="1"/>
    </xf>
    <xf numFmtId="170" fontId="44" fillId="2" borderId="4" xfId="0" applyNumberFormat="1" applyFont="1" applyFill="1" applyBorder="1" applyAlignment="1">
      <alignment horizontal="center" vertical="center" wrapText="1"/>
    </xf>
    <xf numFmtId="170" fontId="42" fillId="2" borderId="20" xfId="0" applyNumberFormat="1" applyFont="1" applyFill="1" applyBorder="1" applyAlignment="1">
      <alignment horizontal="center" vertical="center" wrapText="1"/>
    </xf>
    <xf numFmtId="170" fontId="42" fillId="2" borderId="24" xfId="0" applyNumberFormat="1" applyFont="1" applyFill="1" applyBorder="1" applyAlignment="1">
      <alignment horizontal="center" vertical="center" wrapText="1"/>
    </xf>
    <xf numFmtId="170" fontId="42" fillId="2" borderId="21" xfId="0" applyNumberFormat="1" applyFont="1" applyFill="1" applyBorder="1" applyAlignment="1">
      <alignment horizontal="center" vertical="center" wrapText="1"/>
    </xf>
    <xf numFmtId="170" fontId="44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/>
    </xf>
    <xf numFmtId="0" fontId="42" fillId="2" borderId="16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 wrapText="1"/>
    </xf>
    <xf numFmtId="0" fontId="42" fillId="2" borderId="18" xfId="0" applyFont="1" applyFill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left" vertical="top" wrapText="1"/>
    </xf>
    <xf numFmtId="0" fontId="55" fillId="0" borderId="0" xfId="0" applyFont="1" applyAlignment="1">
      <alignment horizontal="center" vertical="top"/>
    </xf>
    <xf numFmtId="0" fontId="13" fillId="2" borderId="17" xfId="0" applyFont="1" applyFill="1" applyBorder="1" applyAlignment="1">
      <alignment horizontal="left"/>
    </xf>
    <xf numFmtId="0" fontId="12" fillId="2" borderId="18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42" fillId="2" borderId="18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164" fontId="42" fillId="2" borderId="17" xfId="0" applyNumberFormat="1" applyFont="1" applyFill="1" applyBorder="1" applyAlignment="1">
      <alignment horizontal="center" vertical="center" wrapText="1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4"/>
  <sheetViews>
    <sheetView view="pageBreakPreview" zoomScale="60" zoomScaleNormal="100" workbookViewId="0">
      <selection activeCell="C13" sqref="C13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8" style="10" customWidth="1"/>
    <col min="5" max="5" width="18.33203125" style="10" customWidth="1"/>
    <col min="6" max="6" width="18.1640625" style="10" customWidth="1"/>
    <col min="7" max="7" width="9.33203125" style="1"/>
    <col min="8" max="8" width="16.5" style="1" bestFit="1" customWidth="1"/>
    <col min="9" max="9" width="15.5" style="1" bestFit="1" customWidth="1"/>
    <col min="10" max="16384" width="9.33203125" style="1"/>
  </cols>
  <sheetData>
    <row r="1" spans="1:43" x14ac:dyDescent="0.3">
      <c r="A1" s="165"/>
      <c r="B1" s="165"/>
      <c r="C1" s="165"/>
      <c r="D1" s="166"/>
      <c r="E1" s="166"/>
      <c r="F1" s="22" t="s">
        <v>32</v>
      </c>
      <c r="G1" s="33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</row>
    <row r="2" spans="1:43" ht="99.75" customHeight="1" x14ac:dyDescent="0.3">
      <c r="A2" s="207" t="s">
        <v>70</v>
      </c>
      <c r="B2" s="207"/>
      <c r="C2" s="207"/>
      <c r="D2" s="207"/>
      <c r="E2" s="207"/>
      <c r="F2" s="207"/>
      <c r="G2" s="3"/>
      <c r="H2" s="31"/>
    </row>
    <row r="3" spans="1:43" x14ac:dyDescent="0.3">
      <c r="A3" s="165"/>
      <c r="B3" s="167"/>
      <c r="C3" s="167"/>
      <c r="D3" s="168"/>
      <c r="E3" s="168"/>
      <c r="F3" s="100" t="s">
        <v>41</v>
      </c>
      <c r="G3" s="31"/>
      <c r="H3" s="31"/>
    </row>
    <row r="4" spans="1:43" ht="83.25" customHeight="1" x14ac:dyDescent="0.3">
      <c r="A4" s="208" t="s">
        <v>0</v>
      </c>
      <c r="B4" s="208"/>
      <c r="C4" s="209" t="s">
        <v>27</v>
      </c>
      <c r="D4" s="204" t="s">
        <v>33</v>
      </c>
      <c r="E4" s="205"/>
      <c r="F4" s="206"/>
    </row>
    <row r="5" spans="1:43" ht="48.75" customHeight="1" x14ac:dyDescent="0.3">
      <c r="A5" s="86" t="s">
        <v>35</v>
      </c>
      <c r="B5" s="86" t="s">
        <v>36</v>
      </c>
      <c r="C5" s="209"/>
      <c r="D5" s="21" t="s">
        <v>64</v>
      </c>
      <c r="E5" s="21" t="s">
        <v>65</v>
      </c>
      <c r="F5" s="21" t="s">
        <v>34</v>
      </c>
    </row>
    <row r="6" spans="1:43" s="5" customFormat="1" ht="25.5" customHeight="1" x14ac:dyDescent="0.3">
      <c r="A6" s="170"/>
      <c r="B6" s="171"/>
      <c r="C6" s="116" t="s">
        <v>28</v>
      </c>
      <c r="D6" s="172">
        <f t="shared" ref="D6:F6" si="0">D7+D45</f>
        <v>0</v>
      </c>
      <c r="E6" s="172">
        <f t="shared" si="0"/>
        <v>0</v>
      </c>
      <c r="F6" s="172">
        <f t="shared" si="0"/>
        <v>0</v>
      </c>
    </row>
    <row r="7" spans="1:43" s="5" customFormat="1" ht="21" customHeight="1" x14ac:dyDescent="0.3">
      <c r="A7" s="211"/>
      <c r="B7" s="211"/>
      <c r="C7" s="173" t="s">
        <v>1</v>
      </c>
      <c r="D7" s="174">
        <f t="shared" ref="D7:F7" si="1">D8</f>
        <v>0</v>
      </c>
      <c r="E7" s="174">
        <f t="shared" si="1"/>
        <v>0</v>
      </c>
      <c r="F7" s="174">
        <f t="shared" si="1"/>
        <v>0</v>
      </c>
    </row>
    <row r="8" spans="1:43" x14ac:dyDescent="0.3">
      <c r="A8" s="210">
        <v>1023</v>
      </c>
      <c r="B8" s="210"/>
      <c r="C8" s="36" t="s">
        <v>37</v>
      </c>
      <c r="D8" s="200">
        <f>ROUND(D15+D21+D27+D33+D39,1)</f>
        <v>0</v>
      </c>
      <c r="E8" s="200">
        <f t="shared" ref="E8:F8" si="2">ROUND(E15+E21+E27+E33+E39,1)</f>
        <v>0</v>
      </c>
      <c r="F8" s="200">
        <f t="shared" si="2"/>
        <v>0</v>
      </c>
    </row>
    <row r="9" spans="1:43" x14ac:dyDescent="0.3">
      <c r="A9" s="210"/>
      <c r="B9" s="210"/>
      <c r="C9" s="36" t="s">
        <v>2</v>
      </c>
      <c r="D9" s="200"/>
      <c r="E9" s="200"/>
      <c r="F9" s="200"/>
    </row>
    <row r="10" spans="1:43" x14ac:dyDescent="0.3">
      <c r="A10" s="210"/>
      <c r="B10" s="210"/>
      <c r="C10" s="36" t="s">
        <v>38</v>
      </c>
      <c r="D10" s="200"/>
      <c r="E10" s="200"/>
      <c r="F10" s="200"/>
    </row>
    <row r="11" spans="1:43" ht="72.75" customHeight="1" x14ac:dyDescent="0.3">
      <c r="A11" s="210"/>
      <c r="B11" s="210"/>
      <c r="C11" s="36" t="s">
        <v>29</v>
      </c>
      <c r="D11" s="200"/>
      <c r="E11" s="200"/>
      <c r="F11" s="200"/>
    </row>
    <row r="12" spans="1:43" x14ac:dyDescent="0.3">
      <c r="A12" s="210"/>
      <c r="B12" s="210"/>
      <c r="C12" s="36" t="s">
        <v>39</v>
      </c>
      <c r="D12" s="200"/>
      <c r="E12" s="200"/>
      <c r="F12" s="200"/>
    </row>
    <row r="13" spans="1:43" ht="51.75" x14ac:dyDescent="0.3">
      <c r="A13" s="210"/>
      <c r="B13" s="210"/>
      <c r="C13" s="36" t="s">
        <v>30</v>
      </c>
      <c r="D13" s="200"/>
      <c r="E13" s="200"/>
      <c r="F13" s="200"/>
      <c r="I13" s="35"/>
    </row>
    <row r="14" spans="1:43" x14ac:dyDescent="0.3">
      <c r="A14" s="199" t="s">
        <v>31</v>
      </c>
      <c r="B14" s="199"/>
      <c r="C14" s="199"/>
      <c r="D14" s="199"/>
      <c r="E14" s="199"/>
      <c r="F14" s="199"/>
    </row>
    <row r="15" spans="1:43" x14ac:dyDescent="0.3">
      <c r="A15" s="157"/>
      <c r="B15" s="159" t="s">
        <v>184</v>
      </c>
      <c r="C15" s="32" t="s">
        <v>66</v>
      </c>
      <c r="D15" s="201">
        <f>'Հավելված 3'!G18</f>
        <v>-23787.200000000001</v>
      </c>
      <c r="E15" s="201">
        <f>'Հավելված 3'!H18</f>
        <v>0</v>
      </c>
      <c r="F15" s="201">
        <f>'Հավելված 3'!I18</f>
        <v>0</v>
      </c>
    </row>
    <row r="16" spans="1:43" x14ac:dyDescent="0.3">
      <c r="A16" s="212"/>
      <c r="B16" s="199"/>
      <c r="C16" s="18" t="s">
        <v>185</v>
      </c>
      <c r="D16" s="202"/>
      <c r="E16" s="202"/>
      <c r="F16" s="202"/>
    </row>
    <row r="17" spans="1:10" x14ac:dyDescent="0.3">
      <c r="A17" s="213"/>
      <c r="B17" s="199"/>
      <c r="C17" s="18" t="s">
        <v>40</v>
      </c>
      <c r="D17" s="202"/>
      <c r="E17" s="202"/>
      <c r="F17" s="202"/>
    </row>
    <row r="18" spans="1:10" ht="86.25" x14ac:dyDescent="0.3">
      <c r="A18" s="213"/>
      <c r="B18" s="199"/>
      <c r="C18" s="18" t="s">
        <v>186</v>
      </c>
      <c r="D18" s="202"/>
      <c r="E18" s="202"/>
      <c r="F18" s="202"/>
    </row>
    <row r="19" spans="1:10" x14ac:dyDescent="0.3">
      <c r="A19" s="213"/>
      <c r="B19" s="199"/>
      <c r="C19" s="18" t="s">
        <v>49</v>
      </c>
      <c r="D19" s="202"/>
      <c r="E19" s="202"/>
      <c r="F19" s="202"/>
    </row>
    <row r="20" spans="1:10" ht="20.25" customHeight="1" x14ac:dyDescent="0.3">
      <c r="A20" s="214"/>
      <c r="B20" s="199"/>
      <c r="C20" s="18" t="s">
        <v>187</v>
      </c>
      <c r="D20" s="203"/>
      <c r="E20" s="203"/>
      <c r="F20" s="203"/>
    </row>
    <row r="21" spans="1:10" s="9" customFormat="1" x14ac:dyDescent="0.3">
      <c r="A21" s="175"/>
      <c r="B21" s="159">
        <v>31001</v>
      </c>
      <c r="C21" s="176" t="s">
        <v>10</v>
      </c>
      <c r="D21" s="192">
        <f>'Հավելված 3'!G28</f>
        <v>0</v>
      </c>
      <c r="E21" s="192">
        <f>'Հավելված 3'!H28</f>
        <v>303446.09999999998</v>
      </c>
      <c r="F21" s="192">
        <f>'Հավելված 3'!I28</f>
        <v>303446.09999999998</v>
      </c>
    </row>
    <row r="22" spans="1:10" s="9" customFormat="1" ht="34.5" x14ac:dyDescent="0.3">
      <c r="A22" s="199"/>
      <c r="B22" s="199"/>
      <c r="C22" s="177" t="s">
        <v>48</v>
      </c>
      <c r="D22" s="193"/>
      <c r="E22" s="193"/>
      <c r="F22" s="193"/>
    </row>
    <row r="23" spans="1:10" s="9" customFormat="1" x14ac:dyDescent="0.3">
      <c r="A23" s="199"/>
      <c r="B23" s="199"/>
      <c r="C23" s="177" t="s">
        <v>40</v>
      </c>
      <c r="D23" s="193"/>
      <c r="E23" s="193"/>
      <c r="F23" s="193"/>
    </row>
    <row r="24" spans="1:10" s="9" customFormat="1" ht="34.5" x14ac:dyDescent="0.3">
      <c r="A24" s="199"/>
      <c r="B24" s="199"/>
      <c r="C24" s="177" t="s">
        <v>48</v>
      </c>
      <c r="D24" s="193"/>
      <c r="E24" s="193"/>
      <c r="F24" s="193"/>
    </row>
    <row r="25" spans="1:10" s="9" customFormat="1" x14ac:dyDescent="0.3">
      <c r="A25" s="199"/>
      <c r="B25" s="199"/>
      <c r="C25" s="177" t="s">
        <v>49</v>
      </c>
      <c r="D25" s="193"/>
      <c r="E25" s="193"/>
      <c r="F25" s="193"/>
      <c r="I25" s="61"/>
    </row>
    <row r="26" spans="1:10" s="9" customFormat="1" ht="39" customHeight="1" x14ac:dyDescent="0.3">
      <c r="A26" s="199"/>
      <c r="B26" s="199"/>
      <c r="C26" s="177" t="s">
        <v>50</v>
      </c>
      <c r="D26" s="194"/>
      <c r="E26" s="194"/>
      <c r="F26" s="194"/>
      <c r="H26" s="62"/>
      <c r="I26" s="62"/>
      <c r="J26" s="62"/>
    </row>
    <row r="27" spans="1:10" x14ac:dyDescent="0.3">
      <c r="A27" s="175"/>
      <c r="B27" s="159">
        <v>31003</v>
      </c>
      <c r="C27" s="18" t="s">
        <v>66</v>
      </c>
      <c r="D27" s="192">
        <f>'Հավելված 3'!G39</f>
        <v>-132548.20000000001</v>
      </c>
      <c r="E27" s="192">
        <f>'Հավելված 3'!H39</f>
        <v>-491067.69999999995</v>
      </c>
      <c r="F27" s="192">
        <f>'Հավելված 3'!I39</f>
        <v>-491067.69999999995</v>
      </c>
    </row>
    <row r="28" spans="1:10" ht="34.5" x14ac:dyDescent="0.3">
      <c r="A28" s="199"/>
      <c r="B28" s="199"/>
      <c r="C28" s="18" t="s">
        <v>95</v>
      </c>
      <c r="D28" s="193"/>
      <c r="E28" s="193"/>
      <c r="F28" s="193"/>
      <c r="H28" s="141"/>
      <c r="I28" s="141"/>
      <c r="J28" s="141"/>
    </row>
    <row r="29" spans="1:10" x14ac:dyDescent="0.3">
      <c r="A29" s="199"/>
      <c r="B29" s="199"/>
      <c r="C29" s="18" t="s">
        <v>40</v>
      </c>
      <c r="D29" s="193"/>
      <c r="E29" s="193"/>
      <c r="F29" s="193"/>
    </row>
    <row r="30" spans="1:10" ht="51.75" x14ac:dyDescent="0.3">
      <c r="A30" s="199"/>
      <c r="B30" s="199"/>
      <c r="C30" s="36" t="s">
        <v>96</v>
      </c>
      <c r="D30" s="193"/>
      <c r="E30" s="193"/>
      <c r="F30" s="193"/>
    </row>
    <row r="31" spans="1:10" x14ac:dyDescent="0.3">
      <c r="A31" s="199"/>
      <c r="B31" s="199"/>
      <c r="C31" s="18" t="s">
        <v>49</v>
      </c>
      <c r="D31" s="193"/>
      <c r="E31" s="193"/>
      <c r="F31" s="193"/>
    </row>
    <row r="32" spans="1:10" ht="39" customHeight="1" x14ac:dyDescent="0.3">
      <c r="A32" s="199"/>
      <c r="B32" s="199"/>
      <c r="C32" s="18" t="s">
        <v>50</v>
      </c>
      <c r="D32" s="194"/>
      <c r="E32" s="194"/>
      <c r="F32" s="194"/>
    </row>
    <row r="33" spans="1:10" x14ac:dyDescent="0.3">
      <c r="A33" s="175"/>
      <c r="B33" s="159">
        <v>31004</v>
      </c>
      <c r="C33" s="18" t="s">
        <v>66</v>
      </c>
      <c r="D33" s="192">
        <f>'Հավելված 3'!G48</f>
        <v>156335.40000000002</v>
      </c>
      <c r="E33" s="192">
        <f>'Հավելված 3'!H48</f>
        <v>182516.59999999998</v>
      </c>
      <c r="F33" s="192">
        <f>'Հավելված 3'!I48</f>
        <v>182516.59999999998</v>
      </c>
      <c r="H33" s="141"/>
      <c r="I33" s="141"/>
      <c r="J33" s="141"/>
    </row>
    <row r="34" spans="1:10" ht="34.5" x14ac:dyDescent="0.3">
      <c r="A34" s="199"/>
      <c r="B34" s="199"/>
      <c r="C34" s="18" t="s">
        <v>88</v>
      </c>
      <c r="D34" s="193"/>
      <c r="E34" s="193"/>
      <c r="F34" s="193"/>
    </row>
    <row r="35" spans="1:10" x14ac:dyDescent="0.3">
      <c r="A35" s="199"/>
      <c r="B35" s="199"/>
      <c r="C35" s="18" t="s">
        <v>40</v>
      </c>
      <c r="D35" s="193"/>
      <c r="E35" s="193"/>
      <c r="F35" s="193"/>
    </row>
    <row r="36" spans="1:10" ht="51.75" x14ac:dyDescent="0.3">
      <c r="A36" s="199"/>
      <c r="B36" s="199"/>
      <c r="C36" s="36" t="s">
        <v>89</v>
      </c>
      <c r="D36" s="193"/>
      <c r="E36" s="193"/>
      <c r="F36" s="193"/>
      <c r="H36" s="141"/>
      <c r="I36" s="141"/>
      <c r="J36" s="141"/>
    </row>
    <row r="37" spans="1:10" x14ac:dyDescent="0.3">
      <c r="A37" s="199"/>
      <c r="B37" s="199"/>
      <c r="C37" s="18" t="s">
        <v>49</v>
      </c>
      <c r="D37" s="193"/>
      <c r="E37" s="193"/>
      <c r="F37" s="193"/>
    </row>
    <row r="38" spans="1:10" ht="34.5" x14ac:dyDescent="0.3">
      <c r="A38" s="199"/>
      <c r="B38" s="199"/>
      <c r="C38" s="18" t="s">
        <v>50</v>
      </c>
      <c r="D38" s="194"/>
      <c r="E38" s="194"/>
      <c r="F38" s="194"/>
    </row>
    <row r="39" spans="1:10" x14ac:dyDescent="0.3">
      <c r="A39" s="175"/>
      <c r="B39" s="159">
        <v>31005</v>
      </c>
      <c r="C39" s="18" t="s">
        <v>66</v>
      </c>
      <c r="D39" s="192">
        <f>'Հավելված 3'!G57</f>
        <v>0</v>
      </c>
      <c r="E39" s="192">
        <f>'Հավելված 3'!H57</f>
        <v>5105</v>
      </c>
      <c r="F39" s="192">
        <f>'Հավելված 3'!I57</f>
        <v>5105</v>
      </c>
    </row>
    <row r="40" spans="1:10" ht="34.5" x14ac:dyDescent="0.3">
      <c r="A40" s="199"/>
      <c r="B40" s="199"/>
      <c r="C40" s="18" t="s">
        <v>131</v>
      </c>
      <c r="D40" s="193"/>
      <c r="E40" s="193"/>
      <c r="F40" s="193"/>
    </row>
    <row r="41" spans="1:10" x14ac:dyDescent="0.3">
      <c r="A41" s="199"/>
      <c r="B41" s="199"/>
      <c r="C41" s="18" t="s">
        <v>40</v>
      </c>
      <c r="D41" s="193"/>
      <c r="E41" s="193"/>
      <c r="F41" s="193"/>
    </row>
    <row r="42" spans="1:10" ht="51.75" x14ac:dyDescent="0.3">
      <c r="A42" s="199"/>
      <c r="B42" s="199"/>
      <c r="C42" s="36" t="s">
        <v>132</v>
      </c>
      <c r="D42" s="193"/>
      <c r="E42" s="193"/>
      <c r="F42" s="193"/>
    </row>
    <row r="43" spans="1:10" x14ac:dyDescent="0.3">
      <c r="A43" s="199"/>
      <c r="B43" s="199"/>
      <c r="C43" s="18" t="s">
        <v>49</v>
      </c>
      <c r="D43" s="193"/>
      <c r="E43" s="193"/>
      <c r="F43" s="193"/>
    </row>
    <row r="44" spans="1:10" ht="34.5" x14ac:dyDescent="0.3">
      <c r="A44" s="199"/>
      <c r="B44" s="199"/>
      <c r="C44" s="18" t="s">
        <v>56</v>
      </c>
      <c r="D44" s="194"/>
      <c r="E44" s="194"/>
      <c r="F44" s="194"/>
    </row>
    <row r="45" spans="1:10" s="5" customFormat="1" x14ac:dyDescent="0.3">
      <c r="A45" s="197"/>
      <c r="B45" s="197"/>
      <c r="C45" s="178" t="s">
        <v>206</v>
      </c>
      <c r="D45" s="179">
        <f t="shared" ref="D45:F45" si="3">D46</f>
        <v>0</v>
      </c>
      <c r="E45" s="179">
        <f t="shared" si="3"/>
        <v>0</v>
      </c>
      <c r="F45" s="179">
        <f t="shared" si="3"/>
        <v>0</v>
      </c>
    </row>
    <row r="46" spans="1:10" x14ac:dyDescent="0.3">
      <c r="A46" s="198" t="s">
        <v>207</v>
      </c>
      <c r="B46" s="198"/>
      <c r="C46" s="140" t="s">
        <v>208</v>
      </c>
      <c r="D46" s="196">
        <f t="shared" ref="D46:F46" si="4">D53+D59</f>
        <v>0</v>
      </c>
      <c r="E46" s="196">
        <f t="shared" si="4"/>
        <v>0</v>
      </c>
      <c r="F46" s="196">
        <f t="shared" si="4"/>
        <v>0</v>
      </c>
    </row>
    <row r="47" spans="1:10" x14ac:dyDescent="0.3">
      <c r="A47" s="198"/>
      <c r="B47" s="198"/>
      <c r="C47" s="140" t="s">
        <v>209</v>
      </c>
      <c r="D47" s="196"/>
      <c r="E47" s="196"/>
      <c r="F47" s="196"/>
    </row>
    <row r="48" spans="1:10" x14ac:dyDescent="0.3">
      <c r="A48" s="198"/>
      <c r="B48" s="198"/>
      <c r="C48" s="140" t="s">
        <v>210</v>
      </c>
      <c r="D48" s="196"/>
      <c r="E48" s="196"/>
      <c r="F48" s="196"/>
    </row>
    <row r="49" spans="1:9" ht="50.25" customHeight="1" x14ac:dyDescent="0.3">
      <c r="A49" s="198"/>
      <c r="B49" s="198"/>
      <c r="C49" s="180" t="s">
        <v>211</v>
      </c>
      <c r="D49" s="196"/>
      <c r="E49" s="196"/>
      <c r="F49" s="196"/>
    </row>
    <row r="50" spans="1:9" x14ac:dyDescent="0.3">
      <c r="A50" s="198"/>
      <c r="B50" s="198"/>
      <c r="C50" s="140" t="s">
        <v>212</v>
      </c>
      <c r="D50" s="196"/>
      <c r="E50" s="196"/>
      <c r="F50" s="196"/>
    </row>
    <row r="51" spans="1:9" ht="58.5" customHeight="1" x14ac:dyDescent="0.3">
      <c r="A51" s="198"/>
      <c r="B51" s="198"/>
      <c r="C51" s="180" t="s">
        <v>213</v>
      </c>
      <c r="D51" s="196"/>
      <c r="E51" s="196"/>
      <c r="F51" s="196"/>
      <c r="I51" s="35"/>
    </row>
    <row r="52" spans="1:9" x14ac:dyDescent="0.3">
      <c r="A52" s="195" t="s">
        <v>31</v>
      </c>
      <c r="B52" s="195"/>
      <c r="C52" s="195"/>
      <c r="D52" s="195"/>
      <c r="E52" s="195"/>
      <c r="F52" s="195"/>
    </row>
    <row r="53" spans="1:9" x14ac:dyDescent="0.3">
      <c r="A53" s="181"/>
      <c r="B53" s="182" t="s">
        <v>184</v>
      </c>
      <c r="C53" s="32" t="s">
        <v>66</v>
      </c>
      <c r="D53" s="192">
        <f>'Հավելված 3'!G82</f>
        <v>0</v>
      </c>
      <c r="E53" s="192">
        <f>'Հավելված 3'!H82</f>
        <v>5105</v>
      </c>
      <c r="F53" s="192">
        <f>'Հավելված 3'!I82</f>
        <v>5105</v>
      </c>
    </row>
    <row r="54" spans="1:9" ht="21.75" customHeight="1" x14ac:dyDescent="0.3">
      <c r="A54" s="195"/>
      <c r="B54" s="195"/>
      <c r="C54" s="183" t="s">
        <v>209</v>
      </c>
      <c r="D54" s="193"/>
      <c r="E54" s="193"/>
      <c r="F54" s="193"/>
    </row>
    <row r="55" spans="1:9" x14ac:dyDescent="0.3">
      <c r="A55" s="195"/>
      <c r="B55" s="195"/>
      <c r="C55" s="183" t="s">
        <v>40</v>
      </c>
      <c r="D55" s="193"/>
      <c r="E55" s="193"/>
      <c r="F55" s="193"/>
    </row>
    <row r="56" spans="1:9" ht="102" customHeight="1" x14ac:dyDescent="0.3">
      <c r="A56" s="195"/>
      <c r="B56" s="195"/>
      <c r="C56" s="183" t="s">
        <v>214</v>
      </c>
      <c r="D56" s="193"/>
      <c r="E56" s="193"/>
      <c r="F56" s="193"/>
    </row>
    <row r="57" spans="1:9" x14ac:dyDescent="0.3">
      <c r="A57" s="195"/>
      <c r="B57" s="195"/>
      <c r="C57" s="183" t="s">
        <v>49</v>
      </c>
      <c r="D57" s="193"/>
      <c r="E57" s="193"/>
      <c r="F57" s="193"/>
      <c r="I57" s="141"/>
    </row>
    <row r="58" spans="1:9" ht="24.75" customHeight="1" x14ac:dyDescent="0.3">
      <c r="A58" s="195"/>
      <c r="B58" s="195"/>
      <c r="C58" s="183" t="s">
        <v>187</v>
      </c>
      <c r="D58" s="194"/>
      <c r="E58" s="194"/>
      <c r="F58" s="194"/>
    </row>
    <row r="59" spans="1:9" x14ac:dyDescent="0.3">
      <c r="A59" s="181"/>
      <c r="B59" s="182" t="s">
        <v>184</v>
      </c>
      <c r="C59" s="32" t="s">
        <v>66</v>
      </c>
      <c r="D59" s="192">
        <f>'Հավելված 3'!G90</f>
        <v>0</v>
      </c>
      <c r="E59" s="192">
        <f>'Հավելված 3'!H90</f>
        <v>-5105</v>
      </c>
      <c r="F59" s="192">
        <f>'Հավելված 3'!I90</f>
        <v>-5105</v>
      </c>
    </row>
    <row r="60" spans="1:9" ht="21.75" customHeight="1" x14ac:dyDescent="0.3">
      <c r="A60" s="195"/>
      <c r="B60" s="195"/>
      <c r="C60" s="183" t="s">
        <v>209</v>
      </c>
      <c r="D60" s="193"/>
      <c r="E60" s="193"/>
      <c r="F60" s="193"/>
    </row>
    <row r="61" spans="1:9" x14ac:dyDescent="0.3">
      <c r="A61" s="195"/>
      <c r="B61" s="195"/>
      <c r="C61" s="183" t="s">
        <v>40</v>
      </c>
      <c r="D61" s="193"/>
      <c r="E61" s="193"/>
      <c r="F61" s="193"/>
    </row>
    <row r="62" spans="1:9" ht="88.5" customHeight="1" x14ac:dyDescent="0.3">
      <c r="A62" s="195"/>
      <c r="B62" s="195"/>
      <c r="C62" s="183" t="s">
        <v>214</v>
      </c>
      <c r="D62" s="193"/>
      <c r="E62" s="193"/>
      <c r="F62" s="193"/>
    </row>
    <row r="63" spans="1:9" x14ac:dyDescent="0.3">
      <c r="A63" s="195"/>
      <c r="B63" s="195"/>
      <c r="C63" s="183" t="s">
        <v>49</v>
      </c>
      <c r="D63" s="193"/>
      <c r="E63" s="193"/>
      <c r="F63" s="193"/>
      <c r="I63" s="141"/>
    </row>
    <row r="64" spans="1:9" ht="24.75" customHeight="1" x14ac:dyDescent="0.3">
      <c r="A64" s="195"/>
      <c r="B64" s="195"/>
      <c r="C64" s="183" t="s">
        <v>187</v>
      </c>
      <c r="D64" s="194"/>
      <c r="E64" s="194"/>
      <c r="F64" s="194"/>
    </row>
  </sheetData>
  <mergeCells count="53">
    <mergeCell ref="D4:F4"/>
    <mergeCell ref="B28:B32"/>
    <mergeCell ref="A28:A32"/>
    <mergeCell ref="D27:D32"/>
    <mergeCell ref="A2:F2"/>
    <mergeCell ref="A4:B4"/>
    <mergeCell ref="C4:C5"/>
    <mergeCell ref="A8:A13"/>
    <mergeCell ref="B8:B13"/>
    <mergeCell ref="A7:B7"/>
    <mergeCell ref="F8:F13"/>
    <mergeCell ref="A22:A26"/>
    <mergeCell ref="B22:B26"/>
    <mergeCell ref="B16:B20"/>
    <mergeCell ref="A16:A20"/>
    <mergeCell ref="A40:A44"/>
    <mergeCell ref="B40:B44"/>
    <mergeCell ref="F33:F38"/>
    <mergeCell ref="A14:F14"/>
    <mergeCell ref="D8:D13"/>
    <mergeCell ref="E8:E13"/>
    <mergeCell ref="E27:E32"/>
    <mergeCell ref="F27:F32"/>
    <mergeCell ref="D33:D38"/>
    <mergeCell ref="B34:B38"/>
    <mergeCell ref="A34:A38"/>
    <mergeCell ref="E33:E38"/>
    <mergeCell ref="E21:E26"/>
    <mergeCell ref="D15:D20"/>
    <mergeCell ref="E15:E20"/>
    <mergeCell ref="F15:F20"/>
    <mergeCell ref="D39:D44"/>
    <mergeCell ref="E39:E44"/>
    <mergeCell ref="F39:F44"/>
    <mergeCell ref="D21:D26"/>
    <mergeCell ref="F21:F26"/>
    <mergeCell ref="E46:E51"/>
    <mergeCell ref="F46:F51"/>
    <mergeCell ref="A52:F52"/>
    <mergeCell ref="A45:B45"/>
    <mergeCell ref="A46:A51"/>
    <mergeCell ref="B46:B51"/>
    <mergeCell ref="D46:D51"/>
    <mergeCell ref="D53:D58"/>
    <mergeCell ref="E53:E58"/>
    <mergeCell ref="F53:F58"/>
    <mergeCell ref="A54:A58"/>
    <mergeCell ref="B54:B58"/>
    <mergeCell ref="D59:D64"/>
    <mergeCell ref="E59:E64"/>
    <mergeCell ref="F59:F64"/>
    <mergeCell ref="A60:A64"/>
    <mergeCell ref="B60:B64"/>
  </mergeCells>
  <pageMargins left="0.59055118110236227" right="0.27559055118110237" top="0.43307086614173229" bottom="0.43307086614173229" header="0.15748031496062992" footer="0.15748031496062992"/>
  <pageSetup scale="60" firstPageNumber="2" orientation="portrait" useFirstPageNumber="1" r:id="rId1"/>
  <headerFooter>
    <oddFooter>&amp;C&amp;P</oddFooter>
  </headerFooter>
  <rowBreaks count="1" manualBreakCount="1">
    <brk id="3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zoomScale="60" zoomScaleNormal="100" workbookViewId="0">
      <selection activeCell="M9" sqref="M9"/>
    </sheetView>
  </sheetViews>
  <sheetFormatPr defaultColWidth="10.6640625" defaultRowHeight="17.25" x14ac:dyDescent="0.3"/>
  <cols>
    <col min="1" max="2" width="10.6640625" style="1"/>
    <col min="3" max="3" width="65.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103"/>
      <c r="B1" s="103"/>
      <c r="C1" s="103"/>
      <c r="D1" s="103"/>
      <c r="E1" s="103"/>
      <c r="F1" s="103"/>
      <c r="G1" s="104"/>
      <c r="H1" s="22" t="s">
        <v>25</v>
      </c>
    </row>
    <row r="2" spans="1:11" ht="35.25" customHeight="1" x14ac:dyDescent="0.3">
      <c r="A2" s="215" t="s">
        <v>124</v>
      </c>
      <c r="B2" s="215"/>
      <c r="C2" s="215"/>
      <c r="D2" s="215"/>
      <c r="E2" s="215"/>
      <c r="F2" s="215"/>
      <c r="G2" s="215"/>
      <c r="H2" s="215"/>
    </row>
    <row r="3" spans="1:11" x14ac:dyDescent="0.3">
      <c r="A3" s="105"/>
      <c r="B3" s="105"/>
      <c r="C3" s="106"/>
      <c r="D3" s="107"/>
      <c r="E3" s="107"/>
      <c r="F3" s="107"/>
      <c r="G3" s="108"/>
      <c r="H3" s="109" t="s">
        <v>41</v>
      </c>
    </row>
    <row r="4" spans="1:11" ht="54.75" customHeight="1" x14ac:dyDescent="0.3">
      <c r="A4" s="216" t="s">
        <v>72</v>
      </c>
      <c r="B4" s="217"/>
      <c r="C4" s="222" t="s">
        <v>73</v>
      </c>
      <c r="D4" s="225" t="s">
        <v>183</v>
      </c>
      <c r="E4" s="226"/>
      <c r="F4" s="226"/>
      <c r="G4" s="226"/>
      <c r="H4" s="227"/>
    </row>
    <row r="5" spans="1:11" x14ac:dyDescent="0.3">
      <c r="A5" s="218"/>
      <c r="B5" s="219"/>
      <c r="C5" s="223"/>
      <c r="D5" s="228" t="s">
        <v>74</v>
      </c>
      <c r="E5" s="231" t="s">
        <v>3</v>
      </c>
      <c r="F5" s="232"/>
      <c r="G5" s="232"/>
      <c r="H5" s="233"/>
    </row>
    <row r="6" spans="1:11" x14ac:dyDescent="0.3">
      <c r="A6" s="220"/>
      <c r="B6" s="221"/>
      <c r="C6" s="223"/>
      <c r="D6" s="229"/>
      <c r="E6" s="234" t="s">
        <v>75</v>
      </c>
      <c r="F6" s="234" t="s">
        <v>76</v>
      </c>
      <c r="G6" s="234" t="s">
        <v>77</v>
      </c>
      <c r="H6" s="234" t="s">
        <v>78</v>
      </c>
    </row>
    <row r="7" spans="1:11" ht="94.5" customHeight="1" x14ac:dyDescent="0.3">
      <c r="A7" s="110" t="s">
        <v>35</v>
      </c>
      <c r="B7" s="110" t="s">
        <v>36</v>
      </c>
      <c r="C7" s="224"/>
      <c r="D7" s="230"/>
      <c r="E7" s="234"/>
      <c r="F7" s="234"/>
      <c r="G7" s="234"/>
      <c r="H7" s="234"/>
    </row>
    <row r="8" spans="1:11" s="5" customFormat="1" ht="19.5" customHeight="1" x14ac:dyDescent="0.3">
      <c r="A8" s="111"/>
      <c r="B8" s="111"/>
      <c r="C8" s="112" t="s">
        <v>28</v>
      </c>
      <c r="D8" s="113">
        <f>D10</f>
        <v>0</v>
      </c>
      <c r="E8" s="113">
        <f t="shared" ref="E8:H8" si="0">E10</f>
        <v>-491067.69999999995</v>
      </c>
      <c r="F8" s="113">
        <f t="shared" si="0"/>
        <v>182516.59999999998</v>
      </c>
      <c r="G8" s="113">
        <f t="shared" si="0"/>
        <v>0</v>
      </c>
      <c r="H8" s="113">
        <f t="shared" si="0"/>
        <v>308551.09999999998</v>
      </c>
    </row>
    <row r="9" spans="1:11" x14ac:dyDescent="0.3">
      <c r="A9" s="110"/>
      <c r="B9" s="110"/>
      <c r="C9" s="114" t="s">
        <v>3</v>
      </c>
      <c r="D9" s="115"/>
      <c r="E9" s="101"/>
      <c r="F9" s="115"/>
      <c r="G9" s="115"/>
      <c r="H9" s="15"/>
    </row>
    <row r="10" spans="1:11" s="5" customFormat="1" ht="34.5" x14ac:dyDescent="0.3">
      <c r="A10" s="116"/>
      <c r="B10" s="117"/>
      <c r="C10" s="117" t="s">
        <v>79</v>
      </c>
      <c r="D10" s="113">
        <f>ROUND(D12+D13+D18+D24,1)</f>
        <v>0</v>
      </c>
      <c r="E10" s="113">
        <f>E12+E13+E18+E24</f>
        <v>-491067.69999999995</v>
      </c>
      <c r="F10" s="113">
        <f>F12+F13+F18+F24</f>
        <v>182516.59999999998</v>
      </c>
      <c r="G10" s="113">
        <f>G12+G13+G18+G24</f>
        <v>0</v>
      </c>
      <c r="H10" s="113">
        <f>H12+H13+H18+H24</f>
        <v>308551.09999999998</v>
      </c>
    </row>
    <row r="11" spans="1:11" x14ac:dyDescent="0.3">
      <c r="A11" s="99"/>
      <c r="B11" s="99"/>
      <c r="C11" s="99" t="s">
        <v>80</v>
      </c>
      <c r="D11" s="21"/>
      <c r="E11" s="21"/>
      <c r="F11" s="118"/>
      <c r="G11" s="118"/>
      <c r="H11" s="32"/>
    </row>
    <row r="12" spans="1:11" s="9" customFormat="1" ht="51.75" x14ac:dyDescent="0.3">
      <c r="A12" s="99">
        <v>1023</v>
      </c>
      <c r="B12" s="99">
        <v>31001</v>
      </c>
      <c r="C12" s="36" t="s">
        <v>81</v>
      </c>
      <c r="D12" s="21">
        <f>E12+F12+G12+H12</f>
        <v>303446.09999999998</v>
      </c>
      <c r="E12" s="21"/>
      <c r="F12" s="21"/>
      <c r="G12" s="21"/>
      <c r="H12" s="21">
        <f>'Հավելված 3'!I28</f>
        <v>303446.09999999998</v>
      </c>
      <c r="K12" s="62"/>
    </row>
    <row r="13" spans="1:11" s="39" customFormat="1" ht="70.5" customHeight="1" x14ac:dyDescent="0.25">
      <c r="A13" s="99">
        <v>1023</v>
      </c>
      <c r="B13" s="99">
        <v>31003</v>
      </c>
      <c r="C13" s="36" t="s">
        <v>97</v>
      </c>
      <c r="D13" s="21">
        <f>SUM(E13:H13)</f>
        <v>-491067.69999999995</v>
      </c>
      <c r="E13" s="21">
        <f>SUM(E14:E17)</f>
        <v>-491067.69999999995</v>
      </c>
      <c r="F13" s="21">
        <f t="shared" ref="F13:H13" si="1">SUM(F14:F17)</f>
        <v>0</v>
      </c>
      <c r="G13" s="21">
        <f t="shared" si="1"/>
        <v>0</v>
      </c>
      <c r="H13" s="21">
        <f t="shared" si="1"/>
        <v>0</v>
      </c>
      <c r="K13" s="40"/>
    </row>
    <row r="14" spans="1:11" s="39" customFormat="1" ht="141" customHeight="1" x14ac:dyDescent="0.25">
      <c r="A14" s="99"/>
      <c r="B14" s="99"/>
      <c r="C14" s="36" t="s">
        <v>129</v>
      </c>
      <c r="D14" s="21">
        <f>E14+F14+G14+H14</f>
        <v>-583623.4</v>
      </c>
      <c r="E14" s="21">
        <f>'Հավելված 4'!F17</f>
        <v>-583623.4</v>
      </c>
      <c r="F14" s="21"/>
      <c r="G14" s="21"/>
      <c r="H14" s="21"/>
      <c r="K14" s="40"/>
    </row>
    <row r="15" spans="1:11" s="39" customFormat="1" ht="96.75" customHeight="1" x14ac:dyDescent="0.3">
      <c r="A15" s="50"/>
      <c r="B15" s="50"/>
      <c r="C15" s="36" t="s">
        <v>98</v>
      </c>
      <c r="D15" s="21">
        <f>E15+F15+G15+H15</f>
        <v>1247.8999999999999</v>
      </c>
      <c r="E15" s="21">
        <f>'Հավելված 4'!F18</f>
        <v>1247.8999999999999</v>
      </c>
      <c r="F15" s="21"/>
      <c r="G15" s="21"/>
      <c r="H15" s="50"/>
    </row>
    <row r="16" spans="1:11" s="39" customFormat="1" ht="96.75" customHeight="1" x14ac:dyDescent="0.3">
      <c r="A16" s="50"/>
      <c r="B16" s="50"/>
      <c r="C16" s="36" t="s">
        <v>181</v>
      </c>
      <c r="D16" s="21">
        <f t="shared" ref="D16:D17" si="2">E16+F16+G16+H16</f>
        <v>45061.3</v>
      </c>
      <c r="E16" s="21">
        <f>'Հավելված 4'!F19</f>
        <v>45061.3</v>
      </c>
      <c r="F16" s="21"/>
      <c r="G16" s="21"/>
      <c r="H16" s="50"/>
    </row>
    <row r="17" spans="1:8" s="39" customFormat="1" ht="111.75" customHeight="1" x14ac:dyDescent="0.3">
      <c r="A17" s="50"/>
      <c r="B17" s="50"/>
      <c r="C17" s="36" t="s">
        <v>182</v>
      </c>
      <c r="D17" s="21">
        <f t="shared" si="2"/>
        <v>46246.5</v>
      </c>
      <c r="E17" s="21">
        <f>'Հավելված 4'!F20</f>
        <v>46246.5</v>
      </c>
      <c r="F17" s="21"/>
      <c r="G17" s="21"/>
      <c r="H17" s="50"/>
    </row>
    <row r="18" spans="1:8" ht="51.75" x14ac:dyDescent="0.3">
      <c r="A18" s="99">
        <v>1023</v>
      </c>
      <c r="B18" s="99">
        <v>31004</v>
      </c>
      <c r="C18" s="36" t="s">
        <v>90</v>
      </c>
      <c r="D18" s="21">
        <f>SUM(D19:D23)</f>
        <v>182516.59999999998</v>
      </c>
      <c r="E18" s="21">
        <f>SUM(E19:E23)</f>
        <v>0</v>
      </c>
      <c r="F18" s="21">
        <f>SUM(F19:F23)</f>
        <v>182516.59999999998</v>
      </c>
      <c r="G18" s="21">
        <f>SUM(G19:G23)</f>
        <v>0</v>
      </c>
      <c r="H18" s="21">
        <f>SUM(H19:H23)</f>
        <v>0</v>
      </c>
    </row>
    <row r="19" spans="1:8" ht="72.75" customHeight="1" x14ac:dyDescent="0.3">
      <c r="A19" s="36"/>
      <c r="B19" s="36"/>
      <c r="C19" s="36" t="s">
        <v>91</v>
      </c>
      <c r="D19" s="21">
        <f>E19+F19+G19+H19</f>
        <v>26968.6</v>
      </c>
      <c r="E19" s="21"/>
      <c r="F19" s="21">
        <f>'Հավելված 4'!F25</f>
        <v>26968.6</v>
      </c>
      <c r="G19" s="21"/>
      <c r="H19" s="21"/>
    </row>
    <row r="20" spans="1:8" ht="69" x14ac:dyDescent="0.3">
      <c r="A20" s="36"/>
      <c r="B20" s="36"/>
      <c r="C20" s="36" t="s">
        <v>99</v>
      </c>
      <c r="D20" s="21">
        <f t="shared" ref="D20:D23" si="3">E20+F20+G20+H20</f>
        <v>20830</v>
      </c>
      <c r="E20" s="21"/>
      <c r="F20" s="21">
        <f>'Հավելված 4'!F26</f>
        <v>20830</v>
      </c>
      <c r="G20" s="36"/>
      <c r="H20" s="36"/>
    </row>
    <row r="21" spans="1:8" ht="69" x14ac:dyDescent="0.3">
      <c r="A21" s="36"/>
      <c r="B21" s="36"/>
      <c r="C21" s="36" t="s">
        <v>102</v>
      </c>
      <c r="D21" s="21">
        <f t="shared" si="3"/>
        <v>45634</v>
      </c>
      <c r="E21" s="21"/>
      <c r="F21" s="21">
        <f>'Հավելված 4'!F27</f>
        <v>45634</v>
      </c>
      <c r="G21" s="36"/>
      <c r="H21" s="36"/>
    </row>
    <row r="22" spans="1:8" ht="86.25" x14ac:dyDescent="0.3">
      <c r="A22" s="36"/>
      <c r="B22" s="36"/>
      <c r="C22" s="36" t="s">
        <v>100</v>
      </c>
      <c r="D22" s="21">
        <f t="shared" si="3"/>
        <v>43010.2</v>
      </c>
      <c r="E22" s="21"/>
      <c r="F22" s="21">
        <f>'Հավելված 4'!F28</f>
        <v>43010.2</v>
      </c>
      <c r="G22" s="36"/>
      <c r="H22" s="36"/>
    </row>
    <row r="23" spans="1:8" ht="69" x14ac:dyDescent="0.3">
      <c r="A23" s="36"/>
      <c r="B23" s="36"/>
      <c r="C23" s="36" t="s">
        <v>101</v>
      </c>
      <c r="D23" s="21">
        <f t="shared" si="3"/>
        <v>46073.8</v>
      </c>
      <c r="E23" s="21"/>
      <c r="F23" s="21">
        <f>'Հավելված 4'!F29</f>
        <v>46073.8</v>
      </c>
      <c r="G23" s="36"/>
      <c r="H23" s="36"/>
    </row>
    <row r="24" spans="1:8" ht="51.75" x14ac:dyDescent="0.3">
      <c r="A24" s="99">
        <v>1023</v>
      </c>
      <c r="B24" s="99">
        <v>31005</v>
      </c>
      <c r="C24" s="36" t="s">
        <v>131</v>
      </c>
      <c r="D24" s="21">
        <f>D25</f>
        <v>5105</v>
      </c>
      <c r="E24" s="21">
        <f t="shared" ref="E24:H24" si="4">E25</f>
        <v>0</v>
      </c>
      <c r="F24" s="21">
        <f t="shared" si="4"/>
        <v>0</v>
      </c>
      <c r="G24" s="21">
        <f t="shared" si="4"/>
        <v>0</v>
      </c>
      <c r="H24" s="21">
        <f t="shared" si="4"/>
        <v>5105</v>
      </c>
    </row>
    <row r="25" spans="1:8" ht="51.75" x14ac:dyDescent="0.3">
      <c r="A25" s="99"/>
      <c r="B25" s="99"/>
      <c r="C25" s="36" t="s">
        <v>133</v>
      </c>
      <c r="D25" s="21">
        <f>E25+F25+G25+H25</f>
        <v>5105</v>
      </c>
      <c r="E25" s="21"/>
      <c r="F25" s="21"/>
      <c r="G25" s="21"/>
      <c r="H25" s="21">
        <f>'Հավելված 4'!F30</f>
        <v>5105</v>
      </c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scale="65" firstPageNumber="6" orientation="landscape" useFirstPageNumber="1" r:id="rId1"/>
  <headerFooter>
    <oddFooter>&amp;C&amp;P</oddFooter>
  </headerFooter>
  <rowBreaks count="1" manualBreakCount="1">
    <brk id="1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view="pageBreakPreview" topLeftCell="A82" zoomScaleNormal="100" zoomScaleSheetLayoutView="100" workbookViewId="0">
      <selection activeCell="G38" sqref="G38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22.5" style="2" customWidth="1"/>
    <col min="9" max="9" width="19" style="2" customWidth="1"/>
    <col min="10" max="10" width="23" style="2" customWidth="1"/>
    <col min="11" max="11" width="9.33203125" style="2"/>
    <col min="12" max="12" width="16.1640625" style="2" bestFit="1" customWidth="1"/>
    <col min="13" max="13" width="19.83203125" style="2" customWidth="1"/>
    <col min="14" max="14" width="16.1640625" style="2" bestFit="1" customWidth="1"/>
    <col min="15" max="15" width="17.83203125" style="2" bestFit="1" customWidth="1"/>
    <col min="16" max="16384" width="9.33203125" style="2"/>
  </cols>
  <sheetData>
    <row r="1" spans="1:10" ht="16.5" customHeight="1" x14ac:dyDescent="0.2">
      <c r="I1" s="4" t="s">
        <v>26</v>
      </c>
    </row>
    <row r="2" spans="1:10" ht="41.25" customHeight="1" x14ac:dyDescent="0.3">
      <c r="A2" s="235" t="s">
        <v>69</v>
      </c>
      <c r="B2" s="235"/>
      <c r="C2" s="235"/>
      <c r="D2" s="235"/>
      <c r="E2" s="235"/>
      <c r="F2" s="235"/>
      <c r="G2" s="235"/>
      <c r="H2" s="235"/>
      <c r="I2" s="235"/>
      <c r="J2" s="3"/>
    </row>
    <row r="3" spans="1:10" ht="17.25" x14ac:dyDescent="0.3">
      <c r="A3" s="6"/>
      <c r="B3" s="6"/>
      <c r="C3" s="6"/>
      <c r="D3" s="6"/>
      <c r="E3" s="6"/>
      <c r="F3" s="6"/>
      <c r="G3" s="8"/>
      <c r="H3" s="8"/>
      <c r="I3" s="6"/>
      <c r="J3" s="3"/>
    </row>
    <row r="4" spans="1:10" ht="22.5" customHeight="1" x14ac:dyDescent="0.2">
      <c r="A4" s="119"/>
      <c r="B4" s="119"/>
      <c r="C4" s="119"/>
      <c r="D4" s="119"/>
      <c r="E4" s="119"/>
      <c r="F4" s="119"/>
      <c r="G4" s="119"/>
      <c r="H4" s="119"/>
      <c r="I4" s="120" t="s">
        <v>41</v>
      </c>
    </row>
    <row r="5" spans="1:10" ht="53.25" customHeight="1" x14ac:dyDescent="0.2">
      <c r="A5" s="236" t="s">
        <v>14</v>
      </c>
      <c r="B5" s="236"/>
      <c r="C5" s="236"/>
      <c r="D5" s="236" t="s">
        <v>0</v>
      </c>
      <c r="E5" s="236"/>
      <c r="F5" s="236" t="s">
        <v>12</v>
      </c>
      <c r="G5" s="237" t="s">
        <v>33</v>
      </c>
      <c r="H5" s="238"/>
      <c r="I5" s="239"/>
    </row>
    <row r="6" spans="1:10" s="7" customFormat="1" ht="83.25" customHeight="1" x14ac:dyDescent="0.2">
      <c r="A6" s="121" t="s">
        <v>44</v>
      </c>
      <c r="B6" s="121" t="s">
        <v>45</v>
      </c>
      <c r="C6" s="121" t="s">
        <v>46</v>
      </c>
      <c r="D6" s="121" t="s">
        <v>42</v>
      </c>
      <c r="E6" s="121" t="s">
        <v>43</v>
      </c>
      <c r="F6" s="236"/>
      <c r="G6" s="122" t="s">
        <v>64</v>
      </c>
      <c r="H6" s="122" t="s">
        <v>65</v>
      </c>
      <c r="I6" s="122" t="s">
        <v>34</v>
      </c>
    </row>
    <row r="7" spans="1:10" s="7" customFormat="1" ht="16.5" x14ac:dyDescent="0.2">
      <c r="A7" s="123"/>
      <c r="B7" s="123"/>
      <c r="C7" s="123"/>
      <c r="D7" s="123"/>
      <c r="E7" s="123"/>
      <c r="F7" s="56" t="s">
        <v>15</v>
      </c>
      <c r="G7" s="124">
        <f t="shared" ref="G7:I7" si="0">G9+G66</f>
        <v>0</v>
      </c>
      <c r="H7" s="124">
        <f t="shared" si="0"/>
        <v>0</v>
      </c>
      <c r="I7" s="124">
        <f t="shared" si="0"/>
        <v>0</v>
      </c>
    </row>
    <row r="8" spans="1:10" s="7" customFormat="1" ht="16.5" x14ac:dyDescent="0.2">
      <c r="A8" s="123"/>
      <c r="B8" s="123"/>
      <c r="C8" s="123"/>
      <c r="D8" s="123"/>
      <c r="E8" s="123"/>
      <c r="F8" s="56" t="s">
        <v>3</v>
      </c>
      <c r="G8" s="124"/>
      <c r="H8" s="124"/>
      <c r="I8" s="124"/>
      <c r="J8" s="66"/>
    </row>
    <row r="9" spans="1:10" s="7" customFormat="1" ht="33" x14ac:dyDescent="0.2">
      <c r="A9" s="55" t="s">
        <v>4</v>
      </c>
      <c r="B9" s="123"/>
      <c r="C9" s="123"/>
      <c r="D9" s="123"/>
      <c r="E9" s="123"/>
      <c r="F9" s="56" t="s">
        <v>16</v>
      </c>
      <c r="G9" s="124">
        <f t="shared" ref="G9:I9" si="1">G11</f>
        <v>0</v>
      </c>
      <c r="H9" s="124">
        <f t="shared" si="1"/>
        <v>0</v>
      </c>
      <c r="I9" s="124">
        <f t="shared" si="1"/>
        <v>0</v>
      </c>
    </row>
    <row r="10" spans="1:10" s="7" customFormat="1" ht="16.5" x14ac:dyDescent="0.2">
      <c r="A10" s="55"/>
      <c r="B10" s="123"/>
      <c r="C10" s="123"/>
      <c r="D10" s="123"/>
      <c r="E10" s="123"/>
      <c r="F10" s="56" t="s">
        <v>3</v>
      </c>
      <c r="G10" s="124"/>
      <c r="H10" s="124"/>
      <c r="I10" s="124"/>
    </row>
    <row r="11" spans="1:10" s="7" customFormat="1" ht="49.5" x14ac:dyDescent="0.2">
      <c r="A11" s="123"/>
      <c r="B11" s="55" t="s">
        <v>4</v>
      </c>
      <c r="C11" s="123"/>
      <c r="D11" s="123"/>
      <c r="E11" s="123"/>
      <c r="F11" s="56" t="s">
        <v>17</v>
      </c>
      <c r="G11" s="124">
        <f t="shared" ref="G11:I11" si="2">G13</f>
        <v>0</v>
      </c>
      <c r="H11" s="124">
        <f t="shared" si="2"/>
        <v>0</v>
      </c>
      <c r="I11" s="124">
        <f t="shared" si="2"/>
        <v>0</v>
      </c>
    </row>
    <row r="12" spans="1:10" s="7" customFormat="1" ht="16.5" x14ac:dyDescent="0.2">
      <c r="A12" s="123"/>
      <c r="B12" s="55"/>
      <c r="C12" s="123"/>
      <c r="D12" s="123"/>
      <c r="E12" s="123"/>
      <c r="F12" s="56" t="s">
        <v>3</v>
      </c>
      <c r="G12" s="124"/>
      <c r="H12" s="124"/>
      <c r="I12" s="124"/>
    </row>
    <row r="13" spans="1:10" s="7" customFormat="1" ht="16.5" x14ac:dyDescent="0.2">
      <c r="A13" s="123"/>
      <c r="B13" s="123"/>
      <c r="C13" s="55" t="s">
        <v>5</v>
      </c>
      <c r="D13" s="123"/>
      <c r="E13" s="11"/>
      <c r="F13" s="56" t="s">
        <v>18</v>
      </c>
      <c r="G13" s="124">
        <f t="shared" ref="G13:I13" si="3">G15</f>
        <v>0</v>
      </c>
      <c r="H13" s="124">
        <f t="shared" si="3"/>
        <v>0</v>
      </c>
      <c r="I13" s="124">
        <f t="shared" si="3"/>
        <v>0</v>
      </c>
    </row>
    <row r="14" spans="1:10" s="7" customFormat="1" ht="16.5" x14ac:dyDescent="0.2">
      <c r="A14" s="123"/>
      <c r="B14" s="123"/>
      <c r="C14" s="55"/>
      <c r="D14" s="123"/>
      <c r="E14" s="11"/>
      <c r="F14" s="56" t="s">
        <v>3</v>
      </c>
      <c r="G14" s="124"/>
      <c r="H14" s="124"/>
      <c r="I14" s="124"/>
    </row>
    <row r="15" spans="1:10" s="7" customFormat="1" ht="16.5" x14ac:dyDescent="0.2">
      <c r="A15" s="123"/>
      <c r="B15" s="123"/>
      <c r="C15" s="55"/>
      <c r="D15" s="123"/>
      <c r="E15" s="11"/>
      <c r="F15" s="125" t="s">
        <v>20</v>
      </c>
      <c r="G15" s="124">
        <f t="shared" ref="G15:I15" si="4">G16</f>
        <v>0</v>
      </c>
      <c r="H15" s="124">
        <f t="shared" si="4"/>
        <v>0</v>
      </c>
      <c r="I15" s="124">
        <f t="shared" si="4"/>
        <v>0</v>
      </c>
    </row>
    <row r="16" spans="1:10" s="7" customFormat="1" ht="16.5" x14ac:dyDescent="0.2">
      <c r="A16" s="123"/>
      <c r="B16" s="123"/>
      <c r="C16" s="55"/>
      <c r="D16" s="11">
        <v>1023</v>
      </c>
      <c r="E16" s="11"/>
      <c r="F16" s="56" t="s">
        <v>19</v>
      </c>
      <c r="G16" s="124">
        <f t="shared" ref="G16:I16" si="5">ROUND(G18+G28+G39+G48+G57,1)</f>
        <v>0</v>
      </c>
      <c r="H16" s="124">
        <f t="shared" si="5"/>
        <v>0</v>
      </c>
      <c r="I16" s="124">
        <f t="shared" si="5"/>
        <v>0</v>
      </c>
    </row>
    <row r="17" spans="1:15" s="7" customFormat="1" ht="17.25" customHeight="1" x14ac:dyDescent="0.2">
      <c r="A17" s="123"/>
      <c r="B17" s="123"/>
      <c r="C17" s="55"/>
      <c r="D17" s="11"/>
      <c r="E17" s="11"/>
      <c r="F17" s="56" t="s">
        <v>3</v>
      </c>
      <c r="G17" s="67"/>
      <c r="H17" s="67"/>
      <c r="I17" s="67"/>
      <c r="K17" s="150"/>
      <c r="L17" s="150"/>
      <c r="M17" s="150"/>
      <c r="N17" s="150"/>
    </row>
    <row r="18" spans="1:15" s="7" customFormat="1" ht="17.25" customHeight="1" x14ac:dyDescent="0.2">
      <c r="A18" s="123"/>
      <c r="B18" s="123"/>
      <c r="C18" s="55"/>
      <c r="D18" s="11"/>
      <c r="E18" s="99" t="s">
        <v>184</v>
      </c>
      <c r="F18" s="36" t="s">
        <v>185</v>
      </c>
      <c r="G18" s="67">
        <f t="shared" ref="G18:I18" si="6">G20</f>
        <v>-23787.200000000001</v>
      </c>
      <c r="H18" s="67">
        <f t="shared" si="6"/>
        <v>0</v>
      </c>
      <c r="I18" s="67">
        <f t="shared" si="6"/>
        <v>0</v>
      </c>
    </row>
    <row r="19" spans="1:15" s="7" customFormat="1" ht="17.25" customHeight="1" x14ac:dyDescent="0.2">
      <c r="A19" s="123"/>
      <c r="B19" s="123"/>
      <c r="C19" s="55"/>
      <c r="D19" s="11"/>
      <c r="E19" s="126"/>
      <c r="F19" s="36" t="s">
        <v>21</v>
      </c>
      <c r="G19" s="67"/>
      <c r="H19" s="67"/>
      <c r="I19" s="67"/>
    </row>
    <row r="20" spans="1:15" s="7" customFormat="1" ht="17.25" customHeight="1" x14ac:dyDescent="0.2">
      <c r="A20" s="123"/>
      <c r="B20" s="123"/>
      <c r="C20" s="55"/>
      <c r="D20" s="11"/>
      <c r="E20" s="126"/>
      <c r="F20" s="36" t="s">
        <v>20</v>
      </c>
      <c r="G20" s="67">
        <f t="shared" ref="G20:I20" si="7">G22</f>
        <v>-23787.200000000001</v>
      </c>
      <c r="H20" s="67">
        <f t="shared" si="7"/>
        <v>0</v>
      </c>
      <c r="I20" s="67">
        <f t="shared" si="7"/>
        <v>0</v>
      </c>
    </row>
    <row r="21" spans="1:15" s="7" customFormat="1" ht="40.5" customHeight="1" x14ac:dyDescent="0.2">
      <c r="A21" s="123"/>
      <c r="B21" s="123"/>
      <c r="C21" s="55"/>
      <c r="D21" s="11"/>
      <c r="E21" s="126"/>
      <c r="F21" s="36" t="s">
        <v>22</v>
      </c>
      <c r="G21" s="67"/>
      <c r="H21" s="67"/>
      <c r="I21" s="67"/>
    </row>
    <row r="22" spans="1:15" s="7" customFormat="1" ht="17.25" customHeight="1" x14ac:dyDescent="0.2">
      <c r="A22" s="123"/>
      <c r="B22" s="123"/>
      <c r="C22" s="55"/>
      <c r="D22" s="11"/>
      <c r="E22" s="126"/>
      <c r="F22" s="36" t="s">
        <v>23</v>
      </c>
      <c r="G22" s="67">
        <f t="shared" ref="G22:I26" si="8">G23</f>
        <v>-23787.200000000001</v>
      </c>
      <c r="H22" s="67">
        <f t="shared" si="8"/>
        <v>0</v>
      </c>
      <c r="I22" s="67">
        <f t="shared" si="8"/>
        <v>0</v>
      </c>
    </row>
    <row r="23" spans="1:15" s="7" customFormat="1" ht="17.25" customHeight="1" x14ac:dyDescent="0.2">
      <c r="A23" s="123"/>
      <c r="B23" s="123"/>
      <c r="C23" s="55"/>
      <c r="D23" s="11"/>
      <c r="E23" s="126"/>
      <c r="F23" s="60" t="s">
        <v>188</v>
      </c>
      <c r="G23" s="67">
        <f t="shared" si="8"/>
        <v>-23787.200000000001</v>
      </c>
      <c r="H23" s="67">
        <f t="shared" si="8"/>
        <v>0</v>
      </c>
      <c r="I23" s="67">
        <f t="shared" si="8"/>
        <v>0</v>
      </c>
    </row>
    <row r="24" spans="1:15" s="7" customFormat="1" ht="17.25" customHeight="1" x14ac:dyDescent="0.2">
      <c r="A24" s="123"/>
      <c r="B24" s="123"/>
      <c r="C24" s="55"/>
      <c r="D24" s="11"/>
      <c r="E24" s="11"/>
      <c r="F24" s="60" t="s">
        <v>188</v>
      </c>
      <c r="G24" s="67">
        <f t="shared" si="8"/>
        <v>-23787.200000000001</v>
      </c>
      <c r="H24" s="67">
        <f t="shared" si="8"/>
        <v>0</v>
      </c>
      <c r="I24" s="67">
        <f t="shared" si="8"/>
        <v>0</v>
      </c>
    </row>
    <row r="25" spans="1:15" s="7" customFormat="1" ht="17.25" customHeight="1" x14ac:dyDescent="0.2">
      <c r="A25" s="123"/>
      <c r="B25" s="123"/>
      <c r="C25" s="55"/>
      <c r="D25" s="11"/>
      <c r="E25" s="11"/>
      <c r="F25" s="60" t="s">
        <v>198</v>
      </c>
      <c r="G25" s="67">
        <f t="shared" si="8"/>
        <v>-23787.200000000001</v>
      </c>
      <c r="H25" s="67">
        <f t="shared" si="8"/>
        <v>0</v>
      </c>
      <c r="I25" s="67">
        <f t="shared" si="8"/>
        <v>0</v>
      </c>
    </row>
    <row r="26" spans="1:15" s="7" customFormat="1" ht="17.25" customHeight="1" x14ac:dyDescent="0.2">
      <c r="A26" s="123"/>
      <c r="B26" s="123"/>
      <c r="C26" s="55"/>
      <c r="D26" s="11"/>
      <c r="E26" s="11"/>
      <c r="F26" s="60" t="s">
        <v>199</v>
      </c>
      <c r="G26" s="67">
        <f t="shared" si="8"/>
        <v>-23787.200000000001</v>
      </c>
      <c r="H26" s="67">
        <f t="shared" si="8"/>
        <v>0</v>
      </c>
      <c r="I26" s="67">
        <f t="shared" si="8"/>
        <v>0</v>
      </c>
    </row>
    <row r="27" spans="1:15" s="7" customFormat="1" ht="17.25" customHeight="1" x14ac:dyDescent="0.2">
      <c r="A27" s="123"/>
      <c r="B27" s="123"/>
      <c r="C27" s="55"/>
      <c r="D27" s="11"/>
      <c r="E27" s="11"/>
      <c r="F27" s="60" t="s">
        <v>200</v>
      </c>
      <c r="G27" s="67">
        <v>-23787.200000000001</v>
      </c>
      <c r="H27" s="67">
        <v>0</v>
      </c>
      <c r="I27" s="67"/>
    </row>
    <row r="28" spans="1:15" s="58" customFormat="1" ht="33" x14ac:dyDescent="0.2">
      <c r="A28" s="55"/>
      <c r="B28" s="55"/>
      <c r="C28" s="55"/>
      <c r="D28" s="55"/>
      <c r="E28" s="11" t="s">
        <v>51</v>
      </c>
      <c r="F28" s="56" t="s">
        <v>48</v>
      </c>
      <c r="G28" s="67">
        <f>G30</f>
        <v>0</v>
      </c>
      <c r="H28" s="67">
        <f>H30</f>
        <v>303446.09999999998</v>
      </c>
      <c r="I28" s="67">
        <f>I30</f>
        <v>303446.09999999998</v>
      </c>
      <c r="J28" s="57"/>
      <c r="L28" s="74"/>
    </row>
    <row r="29" spans="1:15" s="58" customFormat="1" ht="16.5" x14ac:dyDescent="0.2">
      <c r="A29" s="12"/>
      <c r="B29" s="12"/>
      <c r="C29" s="12"/>
      <c r="D29" s="11"/>
      <c r="E29" s="11"/>
      <c r="F29" s="59" t="s">
        <v>21</v>
      </c>
      <c r="G29" s="68"/>
      <c r="H29" s="68"/>
      <c r="I29" s="68"/>
    </row>
    <row r="30" spans="1:15" s="58" customFormat="1" ht="17.25" customHeight="1" x14ac:dyDescent="0.2">
      <c r="A30" s="12"/>
      <c r="B30" s="12"/>
      <c r="C30" s="12"/>
      <c r="D30" s="11"/>
      <c r="E30" s="11"/>
      <c r="F30" s="60" t="s">
        <v>20</v>
      </c>
      <c r="G30" s="67">
        <f>G32</f>
        <v>0</v>
      </c>
      <c r="H30" s="67">
        <f>H32</f>
        <v>303446.09999999998</v>
      </c>
      <c r="I30" s="67">
        <f>I32</f>
        <v>303446.09999999998</v>
      </c>
      <c r="O30" s="72"/>
    </row>
    <row r="31" spans="1:15" s="58" customFormat="1" ht="33" x14ac:dyDescent="0.2">
      <c r="A31" s="12"/>
      <c r="B31" s="12"/>
      <c r="C31" s="12"/>
      <c r="D31" s="11"/>
      <c r="E31" s="11"/>
      <c r="F31" s="60" t="s">
        <v>22</v>
      </c>
      <c r="G31" s="69"/>
      <c r="H31" s="69"/>
      <c r="I31" s="69"/>
    </row>
    <row r="32" spans="1:15" s="58" customFormat="1" ht="16.5" x14ac:dyDescent="0.2">
      <c r="A32" s="12"/>
      <c r="B32" s="12"/>
      <c r="C32" s="12"/>
      <c r="D32" s="11"/>
      <c r="E32" s="11"/>
      <c r="F32" s="60" t="s">
        <v>23</v>
      </c>
      <c r="G32" s="70">
        <f t="shared" ref="G32:I37" si="9">G33</f>
        <v>0</v>
      </c>
      <c r="H32" s="70">
        <f t="shared" si="9"/>
        <v>303446.09999999998</v>
      </c>
      <c r="I32" s="70">
        <f>I33</f>
        <v>303446.09999999998</v>
      </c>
    </row>
    <row r="33" spans="1:14" s="58" customFormat="1" ht="16.5" x14ac:dyDescent="0.2">
      <c r="A33" s="12"/>
      <c r="B33" s="12"/>
      <c r="C33" s="12"/>
      <c r="D33" s="11"/>
      <c r="E33" s="11"/>
      <c r="F33" s="60" t="s">
        <v>52</v>
      </c>
      <c r="G33" s="70">
        <f t="shared" si="9"/>
        <v>0</v>
      </c>
      <c r="H33" s="70">
        <f t="shared" si="9"/>
        <v>303446.09999999998</v>
      </c>
      <c r="I33" s="70">
        <f t="shared" si="9"/>
        <v>303446.09999999998</v>
      </c>
    </row>
    <row r="34" spans="1:14" s="58" customFormat="1" ht="17.25" x14ac:dyDescent="0.2">
      <c r="A34" s="12"/>
      <c r="B34" s="12"/>
      <c r="C34" s="12"/>
      <c r="D34" s="11"/>
      <c r="E34" s="11"/>
      <c r="F34" s="60" t="s">
        <v>53</v>
      </c>
      <c r="G34" s="70">
        <f>G35+G37</f>
        <v>0</v>
      </c>
      <c r="H34" s="70">
        <f>H35+H37</f>
        <v>303446.09999999998</v>
      </c>
      <c r="I34" s="70">
        <f>I35+I37</f>
        <v>303446.09999999998</v>
      </c>
      <c r="M34" s="130"/>
    </row>
    <row r="35" spans="1:14" s="58" customFormat="1" ht="17.25" x14ac:dyDescent="0.2">
      <c r="A35" s="12"/>
      <c r="B35" s="12"/>
      <c r="C35" s="12"/>
      <c r="D35" s="11"/>
      <c r="E35" s="11"/>
      <c r="F35" s="36" t="s">
        <v>126</v>
      </c>
      <c r="G35" s="70">
        <f t="shared" ref="G35:I35" si="10">G36</f>
        <v>0</v>
      </c>
      <c r="H35" s="70">
        <f t="shared" si="10"/>
        <v>56348.100000000006</v>
      </c>
      <c r="I35" s="70">
        <f t="shared" si="10"/>
        <v>56348.100000000006</v>
      </c>
    </row>
    <row r="36" spans="1:14" s="58" customFormat="1" ht="17.25" x14ac:dyDescent="0.2">
      <c r="A36" s="12"/>
      <c r="B36" s="12"/>
      <c r="C36" s="12"/>
      <c r="D36" s="11"/>
      <c r="E36" s="11"/>
      <c r="F36" s="36" t="s">
        <v>127</v>
      </c>
      <c r="G36" s="70">
        <v>0</v>
      </c>
      <c r="H36" s="70">
        <f>27177.9+25066.2+4104</f>
        <v>56348.100000000006</v>
      </c>
      <c r="I36" s="70">
        <f>27177.9+25066.2+4104</f>
        <v>56348.100000000006</v>
      </c>
      <c r="J36" s="80"/>
    </row>
    <row r="37" spans="1:14" s="58" customFormat="1" ht="18" customHeight="1" x14ac:dyDescent="0.2">
      <c r="A37" s="12"/>
      <c r="B37" s="12"/>
      <c r="C37" s="12"/>
      <c r="D37" s="11"/>
      <c r="E37" s="11"/>
      <c r="F37" s="60" t="s">
        <v>67</v>
      </c>
      <c r="G37" s="70">
        <f t="shared" si="9"/>
        <v>0</v>
      </c>
      <c r="H37" s="70">
        <f t="shared" si="9"/>
        <v>247098</v>
      </c>
      <c r="I37" s="70">
        <f t="shared" si="9"/>
        <v>247098</v>
      </c>
    </row>
    <row r="38" spans="1:14" s="58" customFormat="1" ht="21" customHeight="1" x14ac:dyDescent="0.2">
      <c r="A38" s="12"/>
      <c r="B38" s="12"/>
      <c r="C38" s="12"/>
      <c r="D38" s="11"/>
      <c r="E38" s="11"/>
      <c r="F38" s="60" t="s">
        <v>68</v>
      </c>
      <c r="G38" s="70">
        <v>0</v>
      </c>
      <c r="H38" s="67">
        <f>21000+30000+95000+33000+10098+58000</f>
        <v>247098</v>
      </c>
      <c r="I38" s="67">
        <f>21000+30000+95000+33000+10098+58000</f>
        <v>247098</v>
      </c>
    </row>
    <row r="39" spans="1:14" s="7" customFormat="1" ht="44.25" customHeight="1" x14ac:dyDescent="0.2">
      <c r="A39" s="12"/>
      <c r="B39" s="12"/>
      <c r="C39" s="12"/>
      <c r="D39" s="11"/>
      <c r="E39" s="11">
        <v>31003</v>
      </c>
      <c r="F39" s="102" t="s">
        <v>104</v>
      </c>
      <c r="G39" s="67">
        <f t="shared" ref="G39:I39" si="11">G41</f>
        <v>-132548.20000000001</v>
      </c>
      <c r="H39" s="67">
        <f t="shared" si="11"/>
        <v>-491067.69999999995</v>
      </c>
      <c r="I39" s="67">
        <f t="shared" si="11"/>
        <v>-491067.69999999995</v>
      </c>
      <c r="M39" s="66"/>
      <c r="N39" s="73"/>
    </row>
    <row r="40" spans="1:14" s="7" customFormat="1" ht="17.25" x14ac:dyDescent="0.2">
      <c r="A40" s="12"/>
      <c r="B40" s="12"/>
      <c r="C40" s="12"/>
      <c r="D40" s="11"/>
      <c r="E40" s="42"/>
      <c r="F40" s="16" t="s">
        <v>21</v>
      </c>
      <c r="G40" s="67"/>
      <c r="H40" s="67"/>
      <c r="I40" s="67"/>
    </row>
    <row r="41" spans="1:14" s="7" customFormat="1" ht="17.25" x14ac:dyDescent="0.2">
      <c r="A41" s="12"/>
      <c r="B41" s="12"/>
      <c r="C41" s="12"/>
      <c r="D41" s="11"/>
      <c r="E41" s="42"/>
      <c r="F41" s="18" t="s">
        <v>20</v>
      </c>
      <c r="G41" s="67">
        <f t="shared" ref="G41:I41" si="12">G43</f>
        <v>-132548.20000000001</v>
      </c>
      <c r="H41" s="67">
        <f t="shared" si="12"/>
        <v>-491067.69999999995</v>
      </c>
      <c r="I41" s="67">
        <f t="shared" si="12"/>
        <v>-491067.69999999995</v>
      </c>
    </row>
    <row r="42" spans="1:14" s="7" customFormat="1" ht="34.5" x14ac:dyDescent="0.2">
      <c r="A42" s="12"/>
      <c r="B42" s="12"/>
      <c r="C42" s="12"/>
      <c r="D42" s="11"/>
      <c r="E42" s="42"/>
      <c r="F42" s="18" t="s">
        <v>22</v>
      </c>
      <c r="G42" s="67"/>
      <c r="H42" s="67"/>
      <c r="I42" s="67"/>
    </row>
    <row r="43" spans="1:14" s="7" customFormat="1" ht="17.25" x14ac:dyDescent="0.2">
      <c r="A43" s="12"/>
      <c r="B43" s="12"/>
      <c r="C43" s="12"/>
      <c r="D43" s="11"/>
      <c r="E43" s="42"/>
      <c r="F43" s="102" t="s">
        <v>23</v>
      </c>
      <c r="G43" s="67">
        <f t="shared" ref="G43:I46" si="13">G44</f>
        <v>-132548.20000000001</v>
      </c>
      <c r="H43" s="67">
        <f t="shared" si="13"/>
        <v>-491067.69999999995</v>
      </c>
      <c r="I43" s="67">
        <f t="shared" si="13"/>
        <v>-491067.69999999995</v>
      </c>
    </row>
    <row r="44" spans="1:14" s="7" customFormat="1" ht="17.25" x14ac:dyDescent="0.2">
      <c r="A44" s="12"/>
      <c r="B44" s="12"/>
      <c r="C44" s="12"/>
      <c r="D44" s="11"/>
      <c r="E44" s="42"/>
      <c r="F44" s="102" t="s">
        <v>52</v>
      </c>
      <c r="G44" s="67">
        <f t="shared" si="13"/>
        <v>-132548.20000000001</v>
      </c>
      <c r="H44" s="67">
        <f t="shared" si="13"/>
        <v>-491067.69999999995</v>
      </c>
      <c r="I44" s="67">
        <f t="shared" si="13"/>
        <v>-491067.69999999995</v>
      </c>
    </row>
    <row r="45" spans="1:14" s="7" customFormat="1" ht="16.5" x14ac:dyDescent="0.2">
      <c r="A45" s="12"/>
      <c r="B45" s="12"/>
      <c r="C45" s="12"/>
      <c r="D45" s="11"/>
      <c r="E45" s="42"/>
      <c r="F45" s="56" t="s">
        <v>53</v>
      </c>
      <c r="G45" s="67">
        <f t="shared" si="13"/>
        <v>-132548.20000000001</v>
      </c>
      <c r="H45" s="67">
        <f t="shared" si="13"/>
        <v>-491067.69999999995</v>
      </c>
      <c r="I45" s="67">
        <f t="shared" si="13"/>
        <v>-491067.69999999995</v>
      </c>
    </row>
    <row r="46" spans="1:14" s="7" customFormat="1" ht="16.5" x14ac:dyDescent="0.2">
      <c r="A46" s="12"/>
      <c r="B46" s="12"/>
      <c r="C46" s="12"/>
      <c r="D46" s="11"/>
      <c r="E46" s="42"/>
      <c r="F46" s="56" t="s">
        <v>93</v>
      </c>
      <c r="G46" s="67">
        <f t="shared" si="13"/>
        <v>-132548.20000000001</v>
      </c>
      <c r="H46" s="67">
        <f t="shared" si="13"/>
        <v>-491067.69999999995</v>
      </c>
      <c r="I46" s="67">
        <f t="shared" si="13"/>
        <v>-491067.69999999995</v>
      </c>
    </row>
    <row r="47" spans="1:14" s="7" customFormat="1" ht="17.25" x14ac:dyDescent="0.2">
      <c r="A47" s="12"/>
      <c r="B47" s="12"/>
      <c r="C47" s="12"/>
      <c r="D47" s="11"/>
      <c r="E47" s="42"/>
      <c r="F47" s="36" t="s">
        <v>105</v>
      </c>
      <c r="G47" s="67">
        <f>'Հավելված 4'!D18+'Հավելված 4'!D17+'Հավելված 4'!D19+'Հավելված 4'!D20</f>
        <v>-132548.20000000001</v>
      </c>
      <c r="H47" s="67">
        <f>'Հավելված 4'!E18+'Հավելված 4'!E17+'Հավելված 4'!E19+'Հավելված 4'!E20</f>
        <v>-491067.69999999995</v>
      </c>
      <c r="I47" s="67">
        <f>'Հավելված 4'!F18+'Հավելված 4'!F17+'Հավելված 4'!F19+'Հավելված 4'!F20</f>
        <v>-491067.69999999995</v>
      </c>
    </row>
    <row r="48" spans="1:14" ht="39" customHeight="1" x14ac:dyDescent="0.2">
      <c r="A48" s="127"/>
      <c r="B48" s="127"/>
      <c r="C48" s="127"/>
      <c r="D48" s="127"/>
      <c r="E48" s="11">
        <v>31004</v>
      </c>
      <c r="F48" s="102" t="s">
        <v>92</v>
      </c>
      <c r="G48" s="67">
        <f t="shared" ref="G48:I48" si="14">G50</f>
        <v>156335.40000000002</v>
      </c>
      <c r="H48" s="67">
        <f t="shared" si="14"/>
        <v>182516.59999999998</v>
      </c>
      <c r="I48" s="67">
        <f t="shared" si="14"/>
        <v>182516.59999999998</v>
      </c>
    </row>
    <row r="49" spans="1:9" ht="17.25" x14ac:dyDescent="0.2">
      <c r="A49" s="127"/>
      <c r="B49" s="127"/>
      <c r="C49" s="127"/>
      <c r="D49" s="127"/>
      <c r="E49" s="38"/>
      <c r="F49" s="16" t="s">
        <v>21</v>
      </c>
      <c r="G49" s="67"/>
      <c r="H49" s="67"/>
      <c r="I49" s="67"/>
    </row>
    <row r="50" spans="1:9" ht="17.25" x14ac:dyDescent="0.2">
      <c r="A50" s="127"/>
      <c r="B50" s="127"/>
      <c r="C50" s="127"/>
      <c r="D50" s="127"/>
      <c r="E50" s="38"/>
      <c r="F50" s="18" t="s">
        <v>20</v>
      </c>
      <c r="G50" s="67">
        <f t="shared" ref="G50:I50" si="15">G52</f>
        <v>156335.40000000002</v>
      </c>
      <c r="H50" s="67">
        <f t="shared" si="15"/>
        <v>182516.59999999998</v>
      </c>
      <c r="I50" s="67">
        <f t="shared" si="15"/>
        <v>182516.59999999998</v>
      </c>
    </row>
    <row r="51" spans="1:9" ht="34.5" x14ac:dyDescent="0.2">
      <c r="A51" s="127"/>
      <c r="B51" s="127"/>
      <c r="C51" s="127"/>
      <c r="D51" s="127"/>
      <c r="E51" s="38"/>
      <c r="F51" s="18" t="s">
        <v>22</v>
      </c>
      <c r="G51" s="67"/>
      <c r="H51" s="67"/>
      <c r="I51" s="67"/>
    </row>
    <row r="52" spans="1:9" ht="17.25" x14ac:dyDescent="0.2">
      <c r="A52" s="127"/>
      <c r="B52" s="127"/>
      <c r="C52" s="127"/>
      <c r="D52" s="127"/>
      <c r="E52" s="38"/>
      <c r="F52" s="102" t="s">
        <v>23</v>
      </c>
      <c r="G52" s="67">
        <f t="shared" ref="G52:I55" si="16">G53</f>
        <v>156335.40000000002</v>
      </c>
      <c r="H52" s="67">
        <f t="shared" si="16"/>
        <v>182516.59999999998</v>
      </c>
      <c r="I52" s="67">
        <f t="shared" si="16"/>
        <v>182516.59999999998</v>
      </c>
    </row>
    <row r="53" spans="1:9" ht="17.25" x14ac:dyDescent="0.2">
      <c r="A53" s="127"/>
      <c r="B53" s="127"/>
      <c r="C53" s="127"/>
      <c r="D53" s="127"/>
      <c r="E53" s="38"/>
      <c r="F53" s="102" t="s">
        <v>52</v>
      </c>
      <c r="G53" s="67">
        <f t="shared" si="16"/>
        <v>156335.40000000002</v>
      </c>
      <c r="H53" s="67">
        <f t="shared" si="16"/>
        <v>182516.59999999998</v>
      </c>
      <c r="I53" s="67">
        <f t="shared" si="16"/>
        <v>182516.59999999998</v>
      </c>
    </row>
    <row r="54" spans="1:9" ht="17.25" x14ac:dyDescent="0.2">
      <c r="A54" s="127"/>
      <c r="B54" s="127"/>
      <c r="C54" s="127"/>
      <c r="D54" s="127"/>
      <c r="E54" s="38"/>
      <c r="F54" s="56" t="s">
        <v>53</v>
      </c>
      <c r="G54" s="67">
        <f t="shared" si="16"/>
        <v>156335.40000000002</v>
      </c>
      <c r="H54" s="67">
        <f t="shared" si="16"/>
        <v>182516.59999999998</v>
      </c>
      <c r="I54" s="67">
        <f t="shared" si="16"/>
        <v>182516.59999999998</v>
      </c>
    </row>
    <row r="55" spans="1:9" ht="17.25" x14ac:dyDescent="0.2">
      <c r="A55" s="127"/>
      <c r="B55" s="127"/>
      <c r="C55" s="127"/>
      <c r="D55" s="127"/>
      <c r="E55" s="38"/>
      <c r="F55" s="36" t="s">
        <v>93</v>
      </c>
      <c r="G55" s="67">
        <f t="shared" si="16"/>
        <v>156335.40000000002</v>
      </c>
      <c r="H55" s="67">
        <f t="shared" si="16"/>
        <v>182516.59999999998</v>
      </c>
      <c r="I55" s="67">
        <f t="shared" si="16"/>
        <v>182516.59999999998</v>
      </c>
    </row>
    <row r="56" spans="1:9" ht="18" customHeight="1" x14ac:dyDescent="0.2">
      <c r="A56" s="127"/>
      <c r="B56" s="127"/>
      <c r="C56" s="127"/>
      <c r="D56" s="127"/>
      <c r="E56" s="38"/>
      <c r="F56" s="36" t="s">
        <v>94</v>
      </c>
      <c r="G56" s="67">
        <f>'Հավելված 4'!D25+'Հավելված 4'!D26+'Հավելված 4'!D27+'Հավելված 4'!D28+'Հավելված 4'!D29</f>
        <v>156335.40000000002</v>
      </c>
      <c r="H56" s="67">
        <f>'Հավելված 4'!E25+'Հավելված 4'!E26+'Հավելված 4'!E27+'Հավելված 4'!E28+'Հավելված 4'!E29</f>
        <v>182516.59999999998</v>
      </c>
      <c r="I56" s="67">
        <f>'Հավելված 4'!F25+'Հավելված 4'!F26+'Հավելված 4'!F27+'Հավելված 4'!F28+'Հավելված 4'!F29</f>
        <v>182516.59999999998</v>
      </c>
    </row>
    <row r="57" spans="1:9" ht="39" customHeight="1" x14ac:dyDescent="0.2">
      <c r="A57" s="127"/>
      <c r="B57" s="127"/>
      <c r="C57" s="127"/>
      <c r="D57" s="127"/>
      <c r="E57" s="11">
        <v>31005</v>
      </c>
      <c r="F57" s="102" t="s">
        <v>134</v>
      </c>
      <c r="G57" s="67">
        <f t="shared" ref="G57:I57" si="17">G59</f>
        <v>0</v>
      </c>
      <c r="H57" s="67">
        <f t="shared" si="17"/>
        <v>5105</v>
      </c>
      <c r="I57" s="67">
        <f t="shared" si="17"/>
        <v>5105</v>
      </c>
    </row>
    <row r="58" spans="1:9" ht="17.25" x14ac:dyDescent="0.2">
      <c r="A58" s="127"/>
      <c r="B58" s="127"/>
      <c r="C58" s="127"/>
      <c r="D58" s="127"/>
      <c r="E58" s="38"/>
      <c r="F58" s="16" t="s">
        <v>21</v>
      </c>
      <c r="G58" s="67"/>
      <c r="H58" s="67"/>
      <c r="I58" s="67"/>
    </row>
    <row r="59" spans="1:9" ht="17.25" x14ac:dyDescent="0.2">
      <c r="A59" s="127"/>
      <c r="B59" s="127"/>
      <c r="C59" s="127"/>
      <c r="D59" s="127"/>
      <c r="E59" s="38"/>
      <c r="F59" s="18" t="s">
        <v>20</v>
      </c>
      <c r="G59" s="67">
        <f t="shared" ref="G59:I59" si="18">G61</f>
        <v>0</v>
      </c>
      <c r="H59" s="67">
        <f t="shared" si="18"/>
        <v>5105</v>
      </c>
      <c r="I59" s="67">
        <f t="shared" si="18"/>
        <v>5105</v>
      </c>
    </row>
    <row r="60" spans="1:9" ht="34.5" x14ac:dyDescent="0.2">
      <c r="A60" s="127"/>
      <c r="B60" s="127"/>
      <c r="C60" s="127"/>
      <c r="D60" s="127"/>
      <c r="E60" s="38"/>
      <c r="F60" s="18" t="s">
        <v>22</v>
      </c>
      <c r="G60" s="67"/>
      <c r="H60" s="67"/>
      <c r="I60" s="67"/>
    </row>
    <row r="61" spans="1:9" ht="17.25" x14ac:dyDescent="0.2">
      <c r="A61" s="127"/>
      <c r="B61" s="127"/>
      <c r="C61" s="127"/>
      <c r="D61" s="127"/>
      <c r="E61" s="38"/>
      <c r="F61" s="102" t="s">
        <v>23</v>
      </c>
      <c r="G61" s="67">
        <f t="shared" ref="G61:I64" si="19">G62</f>
        <v>0</v>
      </c>
      <c r="H61" s="67">
        <f t="shared" si="19"/>
        <v>5105</v>
      </c>
      <c r="I61" s="67">
        <f t="shared" si="19"/>
        <v>5105</v>
      </c>
    </row>
    <row r="62" spans="1:9" ht="17.25" x14ac:dyDescent="0.2">
      <c r="A62" s="127"/>
      <c r="B62" s="127"/>
      <c r="C62" s="127"/>
      <c r="D62" s="127"/>
      <c r="E62" s="38"/>
      <c r="F62" s="102" t="s">
        <v>52</v>
      </c>
      <c r="G62" s="67">
        <f t="shared" si="19"/>
        <v>0</v>
      </c>
      <c r="H62" s="67">
        <f t="shared" si="19"/>
        <v>5105</v>
      </c>
      <c r="I62" s="67">
        <f t="shared" si="19"/>
        <v>5105</v>
      </c>
    </row>
    <row r="63" spans="1:9" ht="17.25" x14ac:dyDescent="0.2">
      <c r="A63" s="127"/>
      <c r="B63" s="127"/>
      <c r="C63" s="127"/>
      <c r="D63" s="127"/>
      <c r="E63" s="38"/>
      <c r="F63" s="56" t="s">
        <v>135</v>
      </c>
      <c r="G63" s="67">
        <f t="shared" si="19"/>
        <v>0</v>
      </c>
      <c r="H63" s="67">
        <f t="shared" si="19"/>
        <v>5105</v>
      </c>
      <c r="I63" s="67">
        <f t="shared" si="19"/>
        <v>5105</v>
      </c>
    </row>
    <row r="64" spans="1:9" ht="17.25" x14ac:dyDescent="0.2">
      <c r="A64" s="127"/>
      <c r="B64" s="127"/>
      <c r="C64" s="127"/>
      <c r="D64" s="127"/>
      <c r="E64" s="38"/>
      <c r="F64" s="36" t="s">
        <v>136</v>
      </c>
      <c r="G64" s="67">
        <f t="shared" si="19"/>
        <v>0</v>
      </c>
      <c r="H64" s="67">
        <f t="shared" si="19"/>
        <v>5105</v>
      </c>
      <c r="I64" s="67">
        <f t="shared" si="19"/>
        <v>5105</v>
      </c>
    </row>
    <row r="65" spans="1:10" ht="17.25" x14ac:dyDescent="0.2">
      <c r="A65" s="127"/>
      <c r="B65" s="127"/>
      <c r="C65" s="127"/>
      <c r="D65" s="127"/>
      <c r="E65" s="38"/>
      <c r="F65" s="36" t="s">
        <v>137</v>
      </c>
      <c r="G65" s="67">
        <f>'Հավելված 4'!D34</f>
        <v>0</v>
      </c>
      <c r="H65" s="67">
        <f>'Հավելված 4'!E34</f>
        <v>5105</v>
      </c>
      <c r="I65" s="67">
        <f>'Հավելված 4'!F34</f>
        <v>5105</v>
      </c>
    </row>
    <row r="66" spans="1:10" s="7" customFormat="1" ht="34.5" customHeight="1" x14ac:dyDescent="0.2">
      <c r="A66" s="142" t="s">
        <v>215</v>
      </c>
      <c r="B66" s="143"/>
      <c r="C66" s="143"/>
      <c r="D66" s="143"/>
      <c r="E66" s="143"/>
      <c r="F66" s="144" t="s">
        <v>216</v>
      </c>
      <c r="G66" s="145">
        <f t="shared" ref="G66:I66" si="20">G68</f>
        <v>0</v>
      </c>
      <c r="H66" s="145">
        <f t="shared" si="20"/>
        <v>0</v>
      </c>
      <c r="I66" s="145">
        <f t="shared" si="20"/>
        <v>0</v>
      </c>
    </row>
    <row r="67" spans="1:10" ht="16.5" x14ac:dyDescent="0.2">
      <c r="A67" s="142"/>
      <c r="B67" s="143"/>
      <c r="C67" s="143"/>
      <c r="D67" s="143"/>
      <c r="E67" s="143"/>
      <c r="F67" s="144" t="s">
        <v>217</v>
      </c>
      <c r="G67" s="144"/>
      <c r="H67" s="144"/>
      <c r="I67" s="144"/>
    </row>
    <row r="68" spans="1:10" ht="16.5" x14ac:dyDescent="0.2">
      <c r="A68" s="143"/>
      <c r="B68" s="142" t="s">
        <v>218</v>
      </c>
      <c r="C68" s="143"/>
      <c r="D68" s="143"/>
      <c r="E68" s="143"/>
      <c r="F68" s="144" t="s">
        <v>219</v>
      </c>
      <c r="G68" s="145">
        <f t="shared" ref="G68:I68" si="21">G70</f>
        <v>0</v>
      </c>
      <c r="H68" s="145">
        <f t="shared" si="21"/>
        <v>0</v>
      </c>
      <c r="I68" s="145">
        <f t="shared" si="21"/>
        <v>0</v>
      </c>
    </row>
    <row r="69" spans="1:10" ht="16.5" x14ac:dyDescent="0.2">
      <c r="A69" s="143"/>
      <c r="B69" s="142"/>
      <c r="C69" s="143"/>
      <c r="D69" s="143"/>
      <c r="E69" s="143"/>
      <c r="F69" s="144" t="s">
        <v>217</v>
      </c>
      <c r="G69" s="144"/>
      <c r="H69" s="144"/>
      <c r="I69" s="144"/>
    </row>
    <row r="70" spans="1:10" ht="16.5" x14ac:dyDescent="0.2">
      <c r="A70" s="143"/>
      <c r="B70" s="143"/>
      <c r="C70" s="142" t="s">
        <v>218</v>
      </c>
      <c r="D70" s="143"/>
      <c r="E70" s="146"/>
      <c r="F70" s="144" t="s">
        <v>209</v>
      </c>
      <c r="G70" s="145">
        <f t="shared" ref="G70:I70" si="22">G72</f>
        <v>0</v>
      </c>
      <c r="H70" s="145">
        <f t="shared" si="22"/>
        <v>0</v>
      </c>
      <c r="I70" s="145">
        <f t="shared" si="22"/>
        <v>0</v>
      </c>
    </row>
    <row r="71" spans="1:10" ht="16.5" x14ac:dyDescent="0.2">
      <c r="A71" s="143"/>
      <c r="B71" s="143"/>
      <c r="C71" s="142"/>
      <c r="D71" s="143"/>
      <c r="E71" s="146"/>
      <c r="F71" s="144" t="s">
        <v>217</v>
      </c>
      <c r="G71" s="144"/>
      <c r="H71" s="144"/>
      <c r="I71" s="144"/>
    </row>
    <row r="72" spans="1:10" ht="18.75" customHeight="1" x14ac:dyDescent="0.2">
      <c r="A72" s="143"/>
      <c r="B72" s="143"/>
      <c r="C72" s="142"/>
      <c r="D72" s="143"/>
      <c r="E72" s="146"/>
      <c r="F72" s="147" t="s">
        <v>206</v>
      </c>
      <c r="G72" s="148">
        <f t="shared" ref="G72:I72" si="23">G73</f>
        <v>0</v>
      </c>
      <c r="H72" s="148">
        <f t="shared" si="23"/>
        <v>0</v>
      </c>
      <c r="I72" s="148">
        <f t="shared" si="23"/>
        <v>0</v>
      </c>
    </row>
    <row r="73" spans="1:10" s="7" customFormat="1" ht="16.5" x14ac:dyDescent="0.2">
      <c r="A73" s="143"/>
      <c r="B73" s="143"/>
      <c r="C73" s="142"/>
      <c r="D73" s="143" t="s">
        <v>207</v>
      </c>
      <c r="E73" s="146"/>
      <c r="F73" s="144" t="s">
        <v>209</v>
      </c>
      <c r="G73" s="145">
        <f t="shared" ref="G73:I73" si="24">G75+G83</f>
        <v>0</v>
      </c>
      <c r="H73" s="145">
        <f t="shared" si="24"/>
        <v>0</v>
      </c>
      <c r="I73" s="145">
        <f t="shared" si="24"/>
        <v>0</v>
      </c>
    </row>
    <row r="74" spans="1:10" s="7" customFormat="1" ht="16.5" x14ac:dyDescent="0.2">
      <c r="A74" s="143"/>
      <c r="B74" s="143"/>
      <c r="C74" s="142"/>
      <c r="D74" s="146"/>
      <c r="E74" s="146"/>
      <c r="F74" s="144" t="s">
        <v>217</v>
      </c>
      <c r="G74" s="145"/>
      <c r="H74" s="145"/>
      <c r="I74" s="145"/>
    </row>
    <row r="75" spans="1:10" s="7" customFormat="1" ht="16.5" x14ac:dyDescent="0.2">
      <c r="A75" s="143"/>
      <c r="B75" s="143"/>
      <c r="C75" s="142"/>
      <c r="D75" s="146"/>
      <c r="E75" s="146" t="s">
        <v>184</v>
      </c>
      <c r="F75" s="144" t="s">
        <v>209</v>
      </c>
      <c r="G75" s="149">
        <f t="shared" ref="G75:I75" si="25">G77</f>
        <v>0</v>
      </c>
      <c r="H75" s="149">
        <f t="shared" si="25"/>
        <v>5105</v>
      </c>
      <c r="I75" s="149">
        <f t="shared" si="25"/>
        <v>5105</v>
      </c>
    </row>
    <row r="76" spans="1:10" s="7" customFormat="1" ht="19.5" customHeight="1" x14ac:dyDescent="0.2">
      <c r="A76" s="142"/>
      <c r="B76" s="142"/>
      <c r="C76" s="142"/>
      <c r="D76" s="142"/>
      <c r="E76" s="11"/>
      <c r="F76" s="144" t="s">
        <v>21</v>
      </c>
      <c r="G76" s="67"/>
      <c r="H76" s="67"/>
      <c r="I76" s="67"/>
      <c r="J76" s="150"/>
    </row>
    <row r="77" spans="1:10" s="7" customFormat="1" ht="16.5" x14ac:dyDescent="0.2">
      <c r="A77" s="151"/>
      <c r="B77" s="12"/>
      <c r="C77" s="12"/>
      <c r="D77" s="11"/>
      <c r="E77" s="11"/>
      <c r="F77" s="59" t="s">
        <v>206</v>
      </c>
      <c r="G77" s="70">
        <f t="shared" ref="G77:I77" si="26">G79</f>
        <v>0</v>
      </c>
      <c r="H77" s="70">
        <f t="shared" si="26"/>
        <v>5105</v>
      </c>
      <c r="I77" s="70">
        <f t="shared" si="26"/>
        <v>5105</v>
      </c>
    </row>
    <row r="78" spans="1:10" s="7" customFormat="1" ht="42" customHeight="1" x14ac:dyDescent="0.2">
      <c r="A78" s="151"/>
      <c r="B78" s="12"/>
      <c r="C78" s="12"/>
      <c r="D78" s="11"/>
      <c r="E78" s="11"/>
      <c r="F78" s="60" t="s">
        <v>22</v>
      </c>
      <c r="G78" s="70"/>
      <c r="H78" s="70"/>
      <c r="I78" s="70"/>
    </row>
    <row r="79" spans="1:10" s="7" customFormat="1" ht="16.5" customHeight="1" x14ac:dyDescent="0.2">
      <c r="A79" s="151"/>
      <c r="B79" s="12"/>
      <c r="C79" s="12"/>
      <c r="D79" s="11"/>
      <c r="E79" s="11"/>
      <c r="F79" s="60" t="s">
        <v>23</v>
      </c>
      <c r="G79" s="70">
        <f t="shared" ref="G79:I81" si="27">G80</f>
        <v>0</v>
      </c>
      <c r="H79" s="70">
        <f t="shared" si="27"/>
        <v>5105</v>
      </c>
      <c r="I79" s="70">
        <f t="shared" si="27"/>
        <v>5105</v>
      </c>
    </row>
    <row r="80" spans="1:10" s="7" customFormat="1" ht="16.5" x14ac:dyDescent="0.2">
      <c r="A80" s="151"/>
      <c r="B80" s="12"/>
      <c r="C80" s="12"/>
      <c r="D80" s="11"/>
      <c r="E80" s="11"/>
      <c r="F80" s="60" t="s">
        <v>188</v>
      </c>
      <c r="G80" s="70">
        <f t="shared" si="27"/>
        <v>0</v>
      </c>
      <c r="H80" s="70">
        <f t="shared" si="27"/>
        <v>5105</v>
      </c>
      <c r="I80" s="70">
        <f t="shared" si="27"/>
        <v>5105</v>
      </c>
    </row>
    <row r="81" spans="1:10" s="7" customFormat="1" ht="16.5" x14ac:dyDescent="0.2">
      <c r="A81" s="151"/>
      <c r="B81" s="12"/>
      <c r="C81" s="12"/>
      <c r="D81" s="11"/>
      <c r="E81" s="11"/>
      <c r="F81" s="60" t="s">
        <v>220</v>
      </c>
      <c r="G81" s="67">
        <f t="shared" si="27"/>
        <v>0</v>
      </c>
      <c r="H81" s="67">
        <f t="shared" si="27"/>
        <v>5105</v>
      </c>
      <c r="I81" s="67">
        <f t="shared" si="27"/>
        <v>5105</v>
      </c>
    </row>
    <row r="82" spans="1:10" s="7" customFormat="1" ht="16.5" x14ac:dyDescent="0.2">
      <c r="A82" s="151"/>
      <c r="B82" s="12"/>
      <c r="C82" s="12"/>
      <c r="D82" s="11"/>
      <c r="E82" s="11"/>
      <c r="F82" s="60" t="s">
        <v>221</v>
      </c>
      <c r="G82" s="70">
        <f t="shared" ref="G82:I82" si="28">G65</f>
        <v>0</v>
      </c>
      <c r="H82" s="70">
        <f t="shared" si="28"/>
        <v>5105</v>
      </c>
      <c r="I82" s="70">
        <f t="shared" si="28"/>
        <v>5105</v>
      </c>
    </row>
    <row r="83" spans="1:10" s="7" customFormat="1" ht="16.5" x14ac:dyDescent="0.2">
      <c r="A83" s="143"/>
      <c r="B83" s="143"/>
      <c r="C83" s="142"/>
      <c r="D83" s="146"/>
      <c r="E83" s="146" t="s">
        <v>184</v>
      </c>
      <c r="F83" s="144" t="s">
        <v>209</v>
      </c>
      <c r="G83" s="149">
        <f t="shared" ref="G83:I83" si="29">G85</f>
        <v>0</v>
      </c>
      <c r="H83" s="149">
        <f t="shared" si="29"/>
        <v>-5105</v>
      </c>
      <c r="I83" s="149">
        <f t="shared" si="29"/>
        <v>-5105</v>
      </c>
    </row>
    <row r="84" spans="1:10" s="7" customFormat="1" ht="19.5" customHeight="1" x14ac:dyDescent="0.2">
      <c r="A84" s="142"/>
      <c r="B84" s="142"/>
      <c r="C84" s="142"/>
      <c r="D84" s="142"/>
      <c r="E84" s="11"/>
      <c r="F84" s="144" t="s">
        <v>21</v>
      </c>
      <c r="G84" s="67"/>
      <c r="H84" s="67"/>
      <c r="I84" s="67"/>
      <c r="J84" s="150"/>
    </row>
    <row r="85" spans="1:10" s="7" customFormat="1" ht="16.5" x14ac:dyDescent="0.2">
      <c r="A85" s="151"/>
      <c r="B85" s="12"/>
      <c r="C85" s="12"/>
      <c r="D85" s="11"/>
      <c r="E85" s="11"/>
      <c r="F85" s="59" t="s">
        <v>206</v>
      </c>
      <c r="G85" s="70">
        <f t="shared" ref="G85:I85" si="30">G87</f>
        <v>0</v>
      </c>
      <c r="H85" s="70">
        <f t="shared" si="30"/>
        <v>-5105</v>
      </c>
      <c r="I85" s="70">
        <f t="shared" si="30"/>
        <v>-5105</v>
      </c>
    </row>
    <row r="86" spans="1:10" s="7" customFormat="1" ht="45" customHeight="1" x14ac:dyDescent="0.2">
      <c r="A86" s="151"/>
      <c r="B86" s="12"/>
      <c r="C86" s="12"/>
      <c r="D86" s="11"/>
      <c r="E86" s="11"/>
      <c r="F86" s="60" t="s">
        <v>22</v>
      </c>
      <c r="G86" s="70"/>
      <c r="H86" s="70"/>
      <c r="I86" s="70"/>
    </row>
    <row r="87" spans="1:10" s="7" customFormat="1" ht="16.5" customHeight="1" x14ac:dyDescent="0.2">
      <c r="A87" s="151"/>
      <c r="B87" s="12"/>
      <c r="C87" s="12"/>
      <c r="D87" s="11"/>
      <c r="E87" s="11"/>
      <c r="F87" s="60" t="s">
        <v>23</v>
      </c>
      <c r="G87" s="70">
        <f t="shared" ref="G87:I89" si="31">G88</f>
        <v>0</v>
      </c>
      <c r="H87" s="70">
        <f t="shared" si="31"/>
        <v>-5105</v>
      </c>
      <c r="I87" s="70">
        <f t="shared" si="31"/>
        <v>-5105</v>
      </c>
    </row>
    <row r="88" spans="1:10" s="7" customFormat="1" ht="16.5" x14ac:dyDescent="0.2">
      <c r="A88" s="151"/>
      <c r="B88" s="12"/>
      <c r="C88" s="12"/>
      <c r="D88" s="11"/>
      <c r="E88" s="11"/>
      <c r="F88" s="60" t="s">
        <v>188</v>
      </c>
      <c r="G88" s="70">
        <f t="shared" si="31"/>
        <v>0</v>
      </c>
      <c r="H88" s="70">
        <f t="shared" si="31"/>
        <v>-5105</v>
      </c>
      <c r="I88" s="70">
        <f t="shared" si="31"/>
        <v>-5105</v>
      </c>
    </row>
    <row r="89" spans="1:10" s="7" customFormat="1" ht="16.5" x14ac:dyDescent="0.2">
      <c r="A89" s="151"/>
      <c r="B89" s="12"/>
      <c r="C89" s="12"/>
      <c r="D89" s="11"/>
      <c r="E89" s="11"/>
      <c r="F89" s="60" t="s">
        <v>220</v>
      </c>
      <c r="G89" s="67">
        <f t="shared" si="31"/>
        <v>0</v>
      </c>
      <c r="H89" s="67">
        <f t="shared" si="31"/>
        <v>-5105</v>
      </c>
      <c r="I89" s="67">
        <f t="shared" si="31"/>
        <v>-5105</v>
      </c>
    </row>
    <row r="90" spans="1:10" s="7" customFormat="1" ht="16.5" x14ac:dyDescent="0.2">
      <c r="A90" s="151"/>
      <c r="B90" s="12"/>
      <c r="C90" s="12"/>
      <c r="D90" s="11"/>
      <c r="E90" s="11"/>
      <c r="F90" s="60" t="s">
        <v>221</v>
      </c>
      <c r="G90" s="70">
        <f t="shared" ref="G90:I90" si="32">-G82</f>
        <v>0</v>
      </c>
      <c r="H90" s="70">
        <f t="shared" si="32"/>
        <v>-5105</v>
      </c>
      <c r="I90" s="70">
        <f t="shared" si="32"/>
        <v>-5105</v>
      </c>
    </row>
  </sheetData>
  <mergeCells count="5">
    <mergeCell ref="A2:I2"/>
    <mergeCell ref="A5:C5"/>
    <mergeCell ref="D5:E5"/>
    <mergeCell ref="F5:F6"/>
    <mergeCell ref="G5:I5"/>
  </mergeCells>
  <pageMargins left="0.196850393700787" right="0.23622047244094499" top="0.47244094488188998" bottom="0.511811023622047" header="0.31496062992126" footer="0.31496062992126"/>
  <pageSetup paperSize="9" scale="80" firstPageNumber="9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view="pageBreakPreview" topLeftCell="A16" zoomScale="60" zoomScaleNormal="100" workbookViewId="0">
      <selection activeCell="D26" sqref="D26"/>
    </sheetView>
  </sheetViews>
  <sheetFormatPr defaultColWidth="10.6640625" defaultRowHeight="17.25" x14ac:dyDescent="0.3"/>
  <cols>
    <col min="1" max="1" width="14.1640625" style="165" customWidth="1"/>
    <col min="2" max="2" width="18" style="165" customWidth="1"/>
    <col min="3" max="3" width="57.83203125" style="165" customWidth="1"/>
    <col min="4" max="4" width="19.5" style="165" customWidth="1"/>
    <col min="5" max="5" width="22.6640625" style="165" customWidth="1"/>
    <col min="6" max="7" width="19.1640625" style="165" customWidth="1"/>
    <col min="8" max="8" width="18.33203125" style="165" bestFit="1" customWidth="1"/>
    <col min="9" max="9" width="21.1640625" style="165" bestFit="1" customWidth="1"/>
    <col min="10" max="16384" width="10.6640625" style="165"/>
  </cols>
  <sheetData>
    <row r="1" spans="1:9" ht="27.75" customHeight="1" x14ac:dyDescent="0.3">
      <c r="F1" s="22" t="s">
        <v>82</v>
      </c>
      <c r="G1" s="22"/>
    </row>
    <row r="2" spans="1:9" ht="42" customHeight="1" x14ac:dyDescent="0.3">
      <c r="A2" s="207" t="s">
        <v>125</v>
      </c>
      <c r="B2" s="207"/>
      <c r="C2" s="207"/>
      <c r="D2" s="207"/>
      <c r="E2" s="207"/>
      <c r="F2" s="207"/>
      <c r="G2" s="184"/>
    </row>
    <row r="3" spans="1:9" x14ac:dyDescent="0.3">
      <c r="B3" s="167"/>
      <c r="C3" s="167"/>
      <c r="D3" s="167"/>
      <c r="E3" s="167"/>
      <c r="F3" s="109" t="s">
        <v>41</v>
      </c>
      <c r="G3" s="109"/>
    </row>
    <row r="4" spans="1:9" ht="60" customHeight="1" x14ac:dyDescent="0.3">
      <c r="A4" s="240" t="s">
        <v>0</v>
      </c>
      <c r="B4" s="241"/>
      <c r="C4" s="242" t="s">
        <v>83</v>
      </c>
      <c r="D4" s="244" t="s">
        <v>183</v>
      </c>
      <c r="E4" s="245"/>
      <c r="F4" s="246"/>
      <c r="G4" s="128"/>
    </row>
    <row r="5" spans="1:9" ht="57" customHeight="1" x14ac:dyDescent="0.3">
      <c r="A5" s="185" t="s">
        <v>84</v>
      </c>
      <c r="B5" s="185" t="s">
        <v>85</v>
      </c>
      <c r="C5" s="243"/>
      <c r="D5" s="159" t="s">
        <v>64</v>
      </c>
      <c r="E5" s="159" t="s">
        <v>65</v>
      </c>
      <c r="F5" s="159" t="s">
        <v>34</v>
      </c>
      <c r="G5" s="128"/>
    </row>
    <row r="6" spans="1:9" s="187" customFormat="1" x14ac:dyDescent="0.3">
      <c r="A6" s="171"/>
      <c r="B6" s="171"/>
      <c r="C6" s="186" t="s">
        <v>28</v>
      </c>
      <c r="D6" s="71">
        <f>D8</f>
        <v>23787.200000000001</v>
      </c>
      <c r="E6" s="71">
        <f t="shared" ref="E6:F6" si="0">E8</f>
        <v>0</v>
      </c>
      <c r="F6" s="71">
        <f t="shared" si="0"/>
        <v>0</v>
      </c>
      <c r="G6" s="79"/>
    </row>
    <row r="7" spans="1:9" x14ac:dyDescent="0.3">
      <c r="A7" s="185"/>
      <c r="B7" s="185"/>
      <c r="C7" s="158" t="s">
        <v>3</v>
      </c>
      <c r="D7" s="21"/>
      <c r="E7" s="21"/>
      <c r="F7" s="21"/>
      <c r="G7" s="47"/>
    </row>
    <row r="8" spans="1:9" x14ac:dyDescent="0.3">
      <c r="A8" s="159"/>
      <c r="B8" s="129"/>
      <c r="C8" s="129" t="s">
        <v>79</v>
      </c>
      <c r="D8" s="21">
        <f>ROUND(D10+D13+D21+D30,1)</f>
        <v>23787.200000000001</v>
      </c>
      <c r="E8" s="21">
        <f>ROUND(E10+E13+E21+E30,1)</f>
        <v>0</v>
      </c>
      <c r="F8" s="21">
        <f>ROUND(F10+F13+F21+F30,1)</f>
        <v>0</v>
      </c>
      <c r="G8" s="47"/>
    </row>
    <row r="9" spans="1:9" x14ac:dyDescent="0.3">
      <c r="A9" s="159"/>
      <c r="B9" s="159"/>
      <c r="C9" s="159" t="s">
        <v>80</v>
      </c>
      <c r="D9" s="21"/>
      <c r="E9" s="21"/>
      <c r="F9" s="21"/>
      <c r="G9" s="47"/>
    </row>
    <row r="10" spans="1:9" ht="51.75" x14ac:dyDescent="0.3">
      <c r="A10" s="159">
        <v>1023</v>
      </c>
      <c r="B10" s="159">
        <v>31001</v>
      </c>
      <c r="C10" s="36" t="s">
        <v>81</v>
      </c>
      <c r="D10" s="21">
        <f t="shared" ref="D10:F10" si="1">D12</f>
        <v>0</v>
      </c>
      <c r="E10" s="21">
        <f t="shared" si="1"/>
        <v>303446.09999999998</v>
      </c>
      <c r="F10" s="21">
        <f t="shared" si="1"/>
        <v>303446.09999999998</v>
      </c>
      <c r="G10" s="47"/>
      <c r="H10" s="188"/>
    </row>
    <row r="11" spans="1:9" x14ac:dyDescent="0.3">
      <c r="A11" s="159"/>
      <c r="B11" s="159"/>
      <c r="C11" s="159" t="s">
        <v>86</v>
      </c>
      <c r="D11" s="21"/>
      <c r="E11" s="21"/>
      <c r="F11" s="21"/>
      <c r="G11" s="47"/>
    </row>
    <row r="12" spans="1:9" ht="26.25" customHeight="1" x14ac:dyDescent="0.3">
      <c r="A12" s="159"/>
      <c r="B12" s="159"/>
      <c r="C12" s="159" t="s">
        <v>1</v>
      </c>
      <c r="D12" s="21">
        <f>'Հավելված 3'!G28</f>
        <v>0</v>
      </c>
      <c r="E12" s="21">
        <f>'Հավելված 3'!H28</f>
        <v>303446.09999999998</v>
      </c>
      <c r="F12" s="21">
        <f>'Հավելված 3'!I28</f>
        <v>303446.09999999998</v>
      </c>
      <c r="G12" s="47"/>
    </row>
    <row r="13" spans="1:9" ht="34.5" x14ac:dyDescent="0.3">
      <c r="A13" s="159">
        <v>1023</v>
      </c>
      <c r="B13" s="159">
        <v>31003</v>
      </c>
      <c r="C13" s="36" t="s">
        <v>97</v>
      </c>
      <c r="D13" s="21">
        <f t="shared" ref="D13:F13" si="2">D15</f>
        <v>-132548.20000000001</v>
      </c>
      <c r="E13" s="21">
        <f t="shared" si="2"/>
        <v>-491067.69999999995</v>
      </c>
      <c r="F13" s="21">
        <f t="shared" si="2"/>
        <v>-491067.69999999995</v>
      </c>
      <c r="G13" s="47"/>
      <c r="H13" s="188"/>
    </row>
    <row r="14" spans="1:9" x14ac:dyDescent="0.3">
      <c r="A14" s="159"/>
      <c r="B14" s="159"/>
      <c r="C14" s="159" t="s">
        <v>86</v>
      </c>
      <c r="D14" s="21"/>
      <c r="E14" s="21"/>
      <c r="F14" s="21"/>
      <c r="G14" s="47"/>
    </row>
    <row r="15" spans="1:9" x14ac:dyDescent="0.3">
      <c r="A15" s="159"/>
      <c r="B15" s="159"/>
      <c r="C15" s="36" t="s">
        <v>1</v>
      </c>
      <c r="D15" s="21">
        <f>SUM(D17:D20)</f>
        <v>-132548.20000000001</v>
      </c>
      <c r="E15" s="21">
        <f t="shared" ref="E15" si="3">SUM(E17:E20)</f>
        <v>-491067.69999999995</v>
      </c>
      <c r="F15" s="21">
        <f>SUM(F17:F20)</f>
        <v>-491067.69999999995</v>
      </c>
      <c r="G15" s="47"/>
      <c r="I15" s="189"/>
    </row>
    <row r="16" spans="1:9" x14ac:dyDescent="0.3">
      <c r="A16" s="159"/>
      <c r="B16" s="159"/>
      <c r="C16" s="41" t="s">
        <v>103</v>
      </c>
      <c r="D16" s="21"/>
      <c r="E16" s="21"/>
      <c r="F16" s="21"/>
      <c r="G16" s="47"/>
    </row>
    <row r="17" spans="1:9" ht="86.25" x14ac:dyDescent="0.3">
      <c r="A17" s="159"/>
      <c r="B17" s="159"/>
      <c r="C17" s="36" t="s">
        <v>129</v>
      </c>
      <c r="D17" s="21">
        <v>-133796.1</v>
      </c>
      <c r="E17" s="21">
        <v>-583623.4</v>
      </c>
      <c r="F17" s="21">
        <v>-583623.4</v>
      </c>
      <c r="H17" s="189"/>
      <c r="I17" s="189"/>
    </row>
    <row r="18" spans="1:9" ht="86.25" x14ac:dyDescent="0.3">
      <c r="A18" s="159"/>
      <c r="B18" s="159"/>
      <c r="C18" s="36" t="s">
        <v>98</v>
      </c>
      <c r="D18" s="21">
        <f t="shared" ref="D18:F18" si="4">1225.1+22.8</f>
        <v>1247.8999999999999</v>
      </c>
      <c r="E18" s="21">
        <f t="shared" si="4"/>
        <v>1247.8999999999999</v>
      </c>
      <c r="F18" s="21">
        <f t="shared" si="4"/>
        <v>1247.8999999999999</v>
      </c>
      <c r="G18" s="190"/>
      <c r="H18" s="191"/>
    </row>
    <row r="19" spans="1:9" ht="86.25" x14ac:dyDescent="0.3">
      <c r="A19" s="159"/>
      <c r="B19" s="159"/>
      <c r="C19" s="36" t="s">
        <v>181</v>
      </c>
      <c r="D19" s="21"/>
      <c r="E19" s="21">
        <v>45061.3</v>
      </c>
      <c r="F19" s="21">
        <v>45061.3</v>
      </c>
      <c r="G19" s="190"/>
      <c r="H19" s="191"/>
    </row>
    <row r="20" spans="1:9" ht="86.25" x14ac:dyDescent="0.3">
      <c r="A20" s="159"/>
      <c r="B20" s="159"/>
      <c r="C20" s="36" t="s">
        <v>182</v>
      </c>
      <c r="D20" s="21"/>
      <c r="E20" s="21">
        <v>46246.5</v>
      </c>
      <c r="F20" s="21">
        <v>46246.5</v>
      </c>
      <c r="G20" s="190"/>
      <c r="H20" s="191"/>
    </row>
    <row r="21" spans="1:9" ht="34.5" x14ac:dyDescent="0.3">
      <c r="A21" s="159">
        <v>1023</v>
      </c>
      <c r="B21" s="159">
        <v>31004</v>
      </c>
      <c r="C21" s="36" t="s">
        <v>90</v>
      </c>
      <c r="D21" s="21">
        <f t="shared" ref="D21:F21" si="5">D23</f>
        <v>156335.40000000002</v>
      </c>
      <c r="E21" s="21">
        <f t="shared" si="5"/>
        <v>182516.59999999998</v>
      </c>
      <c r="F21" s="21">
        <f t="shared" si="5"/>
        <v>182516.59999999998</v>
      </c>
      <c r="G21" s="47"/>
    </row>
    <row r="22" spans="1:9" x14ac:dyDescent="0.3">
      <c r="A22" s="159"/>
      <c r="B22" s="159"/>
      <c r="C22" s="159" t="s">
        <v>86</v>
      </c>
      <c r="D22" s="21"/>
      <c r="E22" s="21"/>
      <c r="F22" s="21"/>
      <c r="G22" s="47"/>
    </row>
    <row r="23" spans="1:9" x14ac:dyDescent="0.3">
      <c r="A23" s="159"/>
      <c r="B23" s="159"/>
      <c r="C23" s="36" t="s">
        <v>1</v>
      </c>
      <c r="D23" s="21">
        <f>SUM(D25:D29)</f>
        <v>156335.40000000002</v>
      </c>
      <c r="E23" s="21">
        <f>SUM(E25:E29)</f>
        <v>182516.59999999998</v>
      </c>
      <c r="F23" s="21">
        <f>SUM(F25:F29)</f>
        <v>182516.59999999998</v>
      </c>
      <c r="G23" s="47"/>
    </row>
    <row r="24" spans="1:9" x14ac:dyDescent="0.3">
      <c r="A24" s="159"/>
      <c r="B24" s="159"/>
      <c r="C24" s="41" t="s">
        <v>103</v>
      </c>
      <c r="D24" s="21"/>
      <c r="E24" s="21"/>
      <c r="F24" s="21"/>
      <c r="G24" s="47"/>
    </row>
    <row r="25" spans="1:9" ht="51.75" x14ac:dyDescent="0.3">
      <c r="A25" s="159"/>
      <c r="B25" s="159"/>
      <c r="C25" s="36" t="s">
        <v>91</v>
      </c>
      <c r="D25" s="21">
        <v>10787.4</v>
      </c>
      <c r="E25" s="21">
        <v>26968.6</v>
      </c>
      <c r="F25" s="21">
        <v>26968.6</v>
      </c>
      <c r="G25" s="190"/>
      <c r="H25" s="82"/>
    </row>
    <row r="26" spans="1:9" ht="51.75" x14ac:dyDescent="0.3">
      <c r="A26" s="159"/>
      <c r="B26" s="159"/>
      <c r="C26" s="36" t="s">
        <v>99</v>
      </c>
      <c r="D26" s="21">
        <v>20830</v>
      </c>
      <c r="E26" s="21">
        <v>20830</v>
      </c>
      <c r="F26" s="21">
        <v>20830</v>
      </c>
      <c r="G26" s="190"/>
      <c r="H26" s="82"/>
    </row>
    <row r="27" spans="1:9" ht="51.75" x14ac:dyDescent="0.3">
      <c r="A27" s="159"/>
      <c r="B27" s="159"/>
      <c r="C27" s="36" t="s">
        <v>102</v>
      </c>
      <c r="D27" s="21">
        <v>45634.000000000007</v>
      </c>
      <c r="E27" s="21">
        <v>45634</v>
      </c>
      <c r="F27" s="21">
        <v>45634</v>
      </c>
      <c r="G27" s="190"/>
      <c r="H27" s="82"/>
    </row>
    <row r="28" spans="1:9" ht="69" x14ac:dyDescent="0.3">
      <c r="A28" s="159"/>
      <c r="B28" s="159"/>
      <c r="C28" s="36" t="s">
        <v>100</v>
      </c>
      <c r="D28" s="21">
        <v>43010.2</v>
      </c>
      <c r="E28" s="21">
        <v>43010.2</v>
      </c>
      <c r="F28" s="21">
        <v>43010.2</v>
      </c>
      <c r="G28" s="190"/>
      <c r="H28" s="82"/>
    </row>
    <row r="29" spans="1:9" ht="51.75" x14ac:dyDescent="0.3">
      <c r="A29" s="159"/>
      <c r="B29" s="159"/>
      <c r="C29" s="36" t="s">
        <v>101</v>
      </c>
      <c r="D29" s="21">
        <v>36073.800000000003</v>
      </c>
      <c r="E29" s="21">
        <v>46073.8</v>
      </c>
      <c r="F29" s="21">
        <v>46073.8</v>
      </c>
      <c r="G29" s="190"/>
      <c r="H29" s="82"/>
    </row>
    <row r="30" spans="1:9" ht="37.5" customHeight="1" x14ac:dyDescent="0.3">
      <c r="A30" s="159">
        <v>1023</v>
      </c>
      <c r="B30" s="159">
        <v>31005</v>
      </c>
      <c r="C30" s="36" t="s">
        <v>131</v>
      </c>
      <c r="D30" s="21">
        <f t="shared" ref="D30:F30" si="6">D32</f>
        <v>0</v>
      </c>
      <c r="E30" s="21">
        <f t="shared" si="6"/>
        <v>5105</v>
      </c>
      <c r="F30" s="21">
        <f t="shared" si="6"/>
        <v>5105</v>
      </c>
      <c r="G30" s="47"/>
    </row>
    <row r="31" spans="1:9" x14ac:dyDescent="0.3">
      <c r="A31" s="159"/>
      <c r="B31" s="159"/>
      <c r="C31" s="159" t="s">
        <v>86</v>
      </c>
      <c r="D31" s="21"/>
      <c r="E31" s="21"/>
      <c r="F31" s="21"/>
      <c r="G31" s="47"/>
    </row>
    <row r="32" spans="1:9" x14ac:dyDescent="0.3">
      <c r="A32" s="159"/>
      <c r="B32" s="159"/>
      <c r="C32" s="36" t="s">
        <v>1</v>
      </c>
      <c r="D32" s="21">
        <f t="shared" ref="D32:F32" si="7">D34</f>
        <v>0</v>
      </c>
      <c r="E32" s="21">
        <f t="shared" si="7"/>
        <v>5105</v>
      </c>
      <c r="F32" s="21">
        <f t="shared" si="7"/>
        <v>5105</v>
      </c>
      <c r="G32" s="47"/>
    </row>
    <row r="33" spans="1:7" x14ac:dyDescent="0.3">
      <c r="A33" s="159"/>
      <c r="B33" s="159"/>
      <c r="C33" s="41" t="s">
        <v>103</v>
      </c>
      <c r="D33" s="21"/>
      <c r="E33" s="21"/>
      <c r="F33" s="21"/>
      <c r="G33" s="47"/>
    </row>
    <row r="34" spans="1:7" ht="34.5" x14ac:dyDescent="0.3">
      <c r="A34" s="159"/>
      <c r="B34" s="159"/>
      <c r="C34" s="36" t="s">
        <v>133</v>
      </c>
      <c r="D34" s="21">
        <v>0</v>
      </c>
      <c r="E34" s="21">
        <v>5105</v>
      </c>
      <c r="F34" s="21">
        <v>5105</v>
      </c>
      <c r="G34" s="47"/>
    </row>
  </sheetData>
  <mergeCells count="4">
    <mergeCell ref="A2:F2"/>
    <mergeCell ref="A4:B4"/>
    <mergeCell ref="C4:C5"/>
    <mergeCell ref="D4:F4"/>
  </mergeCells>
  <pageMargins left="0.70866141732283505" right="0.22" top="0.74803149606299202" bottom="0.41" header="0.31496062992126" footer="0.25"/>
  <pageSetup scale="80" firstPageNumber="13" orientation="landscape" useFirstPageNumber="1" r:id="rId1"/>
  <headerFooter>
    <oddFooter>&amp;C&amp;P</oddFooter>
  </headerFooter>
  <rowBreaks count="1" manualBreakCount="1">
    <brk id="18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view="pageBreakPreview" topLeftCell="A187" zoomScaleNormal="100" zoomScaleSheetLayoutView="100" workbookViewId="0">
      <selection activeCell="E174" sqref="E174"/>
    </sheetView>
  </sheetViews>
  <sheetFormatPr defaultColWidth="10.6640625" defaultRowHeight="17.25" x14ac:dyDescent="0.3"/>
  <cols>
    <col min="1" max="1" width="48.83203125" style="9" customWidth="1"/>
    <col min="2" max="2" width="72.5" style="9" customWidth="1"/>
    <col min="3" max="3" width="16.83203125" style="9" customWidth="1"/>
    <col min="4" max="4" width="20.33203125" style="9" customWidth="1"/>
    <col min="5" max="5" width="19.33203125" style="9" customWidth="1"/>
    <col min="6" max="6" width="16.1640625" style="9" bestFit="1" customWidth="1"/>
    <col min="7" max="7" width="17.5" style="9" bestFit="1" customWidth="1"/>
    <col min="8" max="8" width="16" style="9" customWidth="1"/>
    <col min="9" max="9" width="17.83203125" style="9" customWidth="1"/>
    <col min="10" max="10" width="13.33203125" style="9" customWidth="1"/>
    <col min="11" max="16384" width="10.6640625" style="9"/>
  </cols>
  <sheetData>
    <row r="1" spans="1:8" x14ac:dyDescent="0.3">
      <c r="E1" s="22" t="s">
        <v>87</v>
      </c>
    </row>
    <row r="2" spans="1:8" x14ac:dyDescent="0.3">
      <c r="E2" s="22" t="s">
        <v>47</v>
      </c>
    </row>
    <row r="3" spans="1:8" ht="53.25" customHeight="1" x14ac:dyDescent="0.3">
      <c r="A3" s="254" t="s">
        <v>71</v>
      </c>
      <c r="B3" s="254"/>
      <c r="C3" s="254"/>
      <c r="D3" s="254"/>
      <c r="E3" s="254"/>
    </row>
    <row r="4" spans="1:8" ht="10.5" customHeight="1" x14ac:dyDescent="0.3"/>
    <row r="5" spans="1:8" x14ac:dyDescent="0.3">
      <c r="A5" s="255" t="s">
        <v>1</v>
      </c>
      <c r="B5" s="255"/>
      <c r="C5" s="255"/>
      <c r="D5" s="255"/>
      <c r="E5" s="255"/>
    </row>
    <row r="6" spans="1:8" ht="11.25" customHeight="1" x14ac:dyDescent="0.3"/>
    <row r="7" spans="1:8" x14ac:dyDescent="0.3">
      <c r="A7" s="256" t="s">
        <v>6</v>
      </c>
      <c r="B7" s="256"/>
      <c r="C7" s="252"/>
      <c r="D7" s="252"/>
      <c r="E7" s="256"/>
    </row>
    <row r="9" spans="1:8" x14ac:dyDescent="0.3">
      <c r="A9" s="23" t="s">
        <v>7</v>
      </c>
      <c r="B9" s="23" t="s">
        <v>8</v>
      </c>
      <c r="C9" s="24"/>
      <c r="D9" s="24"/>
    </row>
    <row r="10" spans="1:8" x14ac:dyDescent="0.3">
      <c r="A10" s="25">
        <v>1023</v>
      </c>
      <c r="B10" s="26" t="s">
        <v>2</v>
      </c>
      <c r="C10" s="27"/>
      <c r="D10" s="27"/>
    </row>
    <row r="11" spans="1:8" x14ac:dyDescent="0.3">
      <c r="A11" s="28"/>
    </row>
    <row r="12" spans="1:8" x14ac:dyDescent="0.3">
      <c r="A12" s="29" t="s">
        <v>9</v>
      </c>
      <c r="H12" s="61"/>
    </row>
    <row r="13" spans="1:8" x14ac:dyDescent="0.3">
      <c r="A13" s="28"/>
      <c r="E13" s="30"/>
    </row>
    <row r="14" spans="1:8" ht="41.25" customHeight="1" x14ac:dyDescent="0.3">
      <c r="A14" s="13" t="s">
        <v>189</v>
      </c>
      <c r="B14" s="14">
        <v>1023</v>
      </c>
      <c r="C14" s="247" t="s">
        <v>190</v>
      </c>
      <c r="D14" s="253"/>
      <c r="E14" s="248"/>
    </row>
    <row r="15" spans="1:8" ht="42" customHeight="1" x14ac:dyDescent="0.3">
      <c r="A15" s="15" t="s">
        <v>191</v>
      </c>
      <c r="B15" s="16">
        <v>11001</v>
      </c>
      <c r="C15" s="17" t="s">
        <v>64</v>
      </c>
      <c r="D15" s="17" t="s">
        <v>65</v>
      </c>
      <c r="E15" s="17" t="s">
        <v>34</v>
      </c>
    </row>
    <row r="16" spans="1:8" ht="25.5" customHeight="1" x14ac:dyDescent="0.3">
      <c r="A16" s="15" t="s">
        <v>10</v>
      </c>
      <c r="B16" s="18" t="s">
        <v>192</v>
      </c>
      <c r="C16" s="18"/>
      <c r="D16" s="18"/>
      <c r="E16" s="13"/>
    </row>
    <row r="17" spans="1:11" ht="69.75" customHeight="1" x14ac:dyDescent="0.3">
      <c r="A17" s="15" t="s">
        <v>193</v>
      </c>
      <c r="B17" s="15" t="s">
        <v>194</v>
      </c>
      <c r="C17" s="15"/>
      <c r="D17" s="15"/>
      <c r="E17" s="13"/>
      <c r="H17" s="61"/>
      <c r="I17" s="61"/>
      <c r="J17" s="61"/>
      <c r="K17" s="61"/>
    </row>
    <row r="18" spans="1:11" ht="27.75" customHeight="1" x14ac:dyDescent="0.3">
      <c r="A18" s="15" t="s">
        <v>195</v>
      </c>
      <c r="B18" s="15" t="s">
        <v>196</v>
      </c>
      <c r="C18" s="15"/>
      <c r="D18" s="15"/>
      <c r="E18" s="13"/>
    </row>
    <row r="19" spans="1:11" ht="34.5" x14ac:dyDescent="0.3">
      <c r="A19" s="15" t="s">
        <v>197</v>
      </c>
      <c r="B19" s="15" t="s">
        <v>1</v>
      </c>
      <c r="C19" s="15"/>
      <c r="D19" s="15"/>
      <c r="E19" s="13"/>
    </row>
    <row r="20" spans="1:11" x14ac:dyDescent="0.3">
      <c r="A20" s="13"/>
      <c r="B20" s="13" t="s">
        <v>11</v>
      </c>
      <c r="C20" s="13"/>
      <c r="D20" s="13"/>
      <c r="E20" s="13"/>
    </row>
    <row r="21" spans="1:11" ht="21" customHeight="1" x14ac:dyDescent="0.3">
      <c r="A21" s="19" t="s">
        <v>13</v>
      </c>
      <c r="B21" s="20"/>
      <c r="C21" s="21">
        <f>'Հավելված 3'!G18</f>
        <v>-23787.200000000001</v>
      </c>
      <c r="D21" s="21">
        <f>'Հավելված 3'!H18</f>
        <v>0</v>
      </c>
      <c r="E21" s="21">
        <f>'Հավելված 3'!I18</f>
        <v>0</v>
      </c>
      <c r="F21" s="94"/>
      <c r="G21" s="94"/>
      <c r="H21" s="94"/>
      <c r="I21" s="94"/>
    </row>
    <row r="22" spans="1:11" s="48" customFormat="1" ht="21" customHeight="1" x14ac:dyDescent="0.3">
      <c r="A22" s="75"/>
      <c r="B22" s="76"/>
      <c r="C22" s="47"/>
      <c r="D22" s="47"/>
      <c r="E22" s="47"/>
      <c r="F22" s="95"/>
      <c r="G22" s="95"/>
      <c r="H22" s="95"/>
    </row>
    <row r="23" spans="1:11" ht="37.5" customHeight="1" x14ac:dyDescent="0.3">
      <c r="A23" s="13" t="s">
        <v>58</v>
      </c>
      <c r="B23" s="14">
        <v>1023</v>
      </c>
      <c r="C23" s="247" t="s">
        <v>24</v>
      </c>
      <c r="D23" s="253"/>
      <c r="E23" s="248"/>
    </row>
    <row r="24" spans="1:11" ht="41.25" customHeight="1" x14ac:dyDescent="0.3">
      <c r="A24" s="15" t="s">
        <v>59</v>
      </c>
      <c r="B24" s="16">
        <v>31001</v>
      </c>
      <c r="C24" s="17" t="s">
        <v>64</v>
      </c>
      <c r="D24" s="17" t="s">
        <v>65</v>
      </c>
      <c r="E24" s="17" t="s">
        <v>34</v>
      </c>
      <c r="G24" s="61"/>
      <c r="H24" s="61"/>
      <c r="I24" s="61"/>
      <c r="J24" s="61"/>
    </row>
    <row r="25" spans="1:11" ht="41.25" customHeight="1" x14ac:dyDescent="0.3">
      <c r="A25" s="15" t="s">
        <v>60</v>
      </c>
      <c r="B25" s="18" t="s">
        <v>54</v>
      </c>
      <c r="C25" s="18"/>
      <c r="D25" s="18"/>
      <c r="E25" s="13"/>
      <c r="F25" s="62"/>
      <c r="G25" s="62"/>
      <c r="H25" s="62"/>
      <c r="I25" s="62"/>
    </row>
    <row r="26" spans="1:11" ht="53.25" customHeight="1" x14ac:dyDescent="0.3">
      <c r="A26" s="15" t="s">
        <v>61</v>
      </c>
      <c r="B26" s="15" t="s">
        <v>55</v>
      </c>
      <c r="C26" s="15"/>
      <c r="D26" s="15"/>
      <c r="E26" s="13"/>
      <c r="F26" s="62"/>
      <c r="G26" s="62"/>
      <c r="H26" s="62"/>
      <c r="I26" s="62"/>
    </row>
    <row r="27" spans="1:11" ht="42" customHeight="1" x14ac:dyDescent="0.3">
      <c r="A27" s="15" t="s">
        <v>62</v>
      </c>
      <c r="B27" s="15" t="s">
        <v>56</v>
      </c>
      <c r="C27" s="15"/>
      <c r="D27" s="15"/>
      <c r="E27" s="13"/>
      <c r="F27" s="62"/>
      <c r="G27" s="62"/>
      <c r="H27" s="62"/>
      <c r="I27" s="62"/>
    </row>
    <row r="28" spans="1:11" ht="34.5" x14ac:dyDescent="0.3">
      <c r="A28" s="15" t="s">
        <v>63</v>
      </c>
      <c r="B28" s="15" t="s">
        <v>57</v>
      </c>
      <c r="C28" s="15"/>
      <c r="D28" s="15"/>
      <c r="E28" s="13"/>
      <c r="I28" s="48"/>
    </row>
    <row r="29" spans="1:11" x14ac:dyDescent="0.3">
      <c r="A29" s="247" t="s">
        <v>11</v>
      </c>
      <c r="B29" s="248"/>
      <c r="C29" s="77"/>
      <c r="D29" s="77"/>
      <c r="E29" s="77"/>
      <c r="I29" s="48"/>
    </row>
    <row r="30" spans="1:11" ht="22.5" customHeight="1" x14ac:dyDescent="0.3">
      <c r="A30" s="249" t="s">
        <v>180</v>
      </c>
      <c r="B30" s="250"/>
      <c r="C30" s="78"/>
      <c r="D30" s="156">
        <f>1+2+9</f>
        <v>12</v>
      </c>
      <c r="E30" s="78">
        <f>1+2+9</f>
        <v>12</v>
      </c>
      <c r="I30" s="48"/>
    </row>
    <row r="31" spans="1:11" ht="27.75" customHeight="1" x14ac:dyDescent="0.3">
      <c r="A31" s="249" t="s">
        <v>123</v>
      </c>
      <c r="B31" s="250"/>
      <c r="C31" s="78"/>
      <c r="D31" s="78">
        <v>1</v>
      </c>
      <c r="E31" s="77">
        <v>1</v>
      </c>
      <c r="I31" s="96"/>
    </row>
    <row r="32" spans="1:11" ht="22.5" customHeight="1" x14ac:dyDescent="0.3">
      <c r="A32" s="249" t="s">
        <v>128</v>
      </c>
      <c r="B32" s="250"/>
      <c r="C32" s="78"/>
      <c r="D32" s="78">
        <v>1</v>
      </c>
      <c r="E32" s="77">
        <v>1</v>
      </c>
      <c r="I32" s="96"/>
    </row>
    <row r="33" spans="1:9" ht="22.5" customHeight="1" x14ac:dyDescent="0.3">
      <c r="A33" s="249" t="s">
        <v>130</v>
      </c>
      <c r="B33" s="250"/>
      <c r="C33" s="78"/>
      <c r="D33" s="78">
        <v>4</v>
      </c>
      <c r="E33" s="77">
        <v>4</v>
      </c>
      <c r="I33" s="96"/>
    </row>
    <row r="34" spans="1:9" x14ac:dyDescent="0.3">
      <c r="A34" s="19" t="s">
        <v>13</v>
      </c>
      <c r="B34" s="20"/>
      <c r="C34" s="21">
        <f>'Հավելված 3'!G28</f>
        <v>0</v>
      </c>
      <c r="D34" s="21">
        <f>'Հավելված 3'!H28</f>
        <v>303446.09999999998</v>
      </c>
      <c r="E34" s="21">
        <f>'Հավելված 3'!I28</f>
        <v>303446.09999999998</v>
      </c>
      <c r="F34" s="97"/>
      <c r="I34" s="98"/>
    </row>
    <row r="35" spans="1:9" x14ac:dyDescent="0.3">
      <c r="I35" s="48"/>
    </row>
    <row r="36" spans="1:9" ht="57.75" customHeight="1" x14ac:dyDescent="0.3">
      <c r="A36" s="13" t="s">
        <v>58</v>
      </c>
      <c r="B36" s="14">
        <v>1023</v>
      </c>
      <c r="C36" s="247" t="s">
        <v>33</v>
      </c>
      <c r="D36" s="253"/>
      <c r="E36" s="248"/>
      <c r="I36" s="48"/>
    </row>
    <row r="37" spans="1:9" ht="34.5" x14ac:dyDescent="0.3">
      <c r="A37" s="15" t="s">
        <v>59</v>
      </c>
      <c r="B37" s="16">
        <v>31003</v>
      </c>
      <c r="C37" s="17" t="s">
        <v>64</v>
      </c>
      <c r="D37" s="17" t="s">
        <v>65</v>
      </c>
      <c r="E37" s="17" t="s">
        <v>34</v>
      </c>
    </row>
    <row r="38" spans="1:9" ht="34.5" x14ac:dyDescent="0.3">
      <c r="A38" s="15" t="s">
        <v>60</v>
      </c>
      <c r="B38" s="18" t="s">
        <v>106</v>
      </c>
      <c r="C38" s="50"/>
      <c r="D38" s="50"/>
      <c r="E38" s="50"/>
    </row>
    <row r="39" spans="1:9" ht="51.75" x14ac:dyDescent="0.3">
      <c r="A39" s="15" t="s">
        <v>61</v>
      </c>
      <c r="B39" s="15" t="s">
        <v>107</v>
      </c>
      <c r="C39" s="50"/>
      <c r="D39" s="50"/>
      <c r="E39" s="50"/>
    </row>
    <row r="40" spans="1:9" ht="34.5" x14ac:dyDescent="0.3">
      <c r="A40" s="15" t="s">
        <v>62</v>
      </c>
      <c r="B40" s="15" t="s">
        <v>56</v>
      </c>
      <c r="C40" s="50"/>
      <c r="D40" s="50"/>
      <c r="E40" s="50"/>
    </row>
    <row r="41" spans="1:9" ht="34.5" x14ac:dyDescent="0.3">
      <c r="A41" s="15" t="s">
        <v>108</v>
      </c>
      <c r="B41" s="15" t="s">
        <v>57</v>
      </c>
      <c r="C41" s="50"/>
      <c r="D41" s="50"/>
      <c r="E41" s="50"/>
    </row>
    <row r="42" spans="1:9" x14ac:dyDescent="0.3">
      <c r="A42" s="247" t="s">
        <v>11</v>
      </c>
      <c r="B42" s="248"/>
      <c r="C42" s="50"/>
      <c r="D42" s="50"/>
      <c r="E42" s="50"/>
    </row>
    <row r="43" spans="1:9" x14ac:dyDescent="0.3">
      <c r="A43" s="249" t="s">
        <v>109</v>
      </c>
      <c r="B43" s="250"/>
      <c r="C43" s="50">
        <v>1</v>
      </c>
      <c r="D43" s="50">
        <v>3</v>
      </c>
      <c r="E43" s="50">
        <v>3</v>
      </c>
    </row>
    <row r="44" spans="1:9" x14ac:dyDescent="0.3">
      <c r="A44" s="249" t="s">
        <v>110</v>
      </c>
      <c r="B44" s="250"/>
      <c r="C44" s="259">
        <f>6.63-255</f>
        <v>-248.37</v>
      </c>
      <c r="D44" s="259">
        <f>6.63-1193.7</f>
        <v>-1187.07</v>
      </c>
      <c r="E44" s="259">
        <f>6.63-1416.4</f>
        <v>-1409.77</v>
      </c>
      <c r="G44" s="163"/>
      <c r="H44" s="163"/>
      <c r="I44" s="163"/>
    </row>
    <row r="45" spans="1:9" x14ac:dyDescent="0.3">
      <c r="A45" s="249" t="s">
        <v>111</v>
      </c>
      <c r="B45" s="250"/>
      <c r="C45" s="49">
        <v>50</v>
      </c>
      <c r="D45" s="49">
        <v>100</v>
      </c>
      <c r="E45" s="49">
        <v>100</v>
      </c>
    </row>
    <row r="46" spans="1:9" x14ac:dyDescent="0.3">
      <c r="A46" s="43" t="s">
        <v>13</v>
      </c>
      <c r="B46" s="44"/>
      <c r="C46" s="21">
        <f>'Հավելված 3'!G39</f>
        <v>-132548.20000000001</v>
      </c>
      <c r="D46" s="21">
        <f>'Հավելված 3'!H39</f>
        <v>-491067.69999999995</v>
      </c>
      <c r="E46" s="21">
        <f>'Հավելված 3'!I39</f>
        <v>-491067.69999999995</v>
      </c>
    </row>
    <row r="47" spans="1:9" s="48" customFormat="1" ht="26.25" customHeight="1" x14ac:dyDescent="0.3">
      <c r="A47" s="45"/>
      <c r="B47" s="46"/>
    </row>
    <row r="48" spans="1:9" ht="37.5" customHeight="1" x14ac:dyDescent="0.3">
      <c r="A48" s="13" t="s">
        <v>58</v>
      </c>
      <c r="B48" s="14" t="s">
        <v>112</v>
      </c>
      <c r="C48" s="247" t="s">
        <v>24</v>
      </c>
      <c r="D48" s="253"/>
      <c r="E48" s="248"/>
    </row>
    <row r="49" spans="1:7" ht="34.5" x14ac:dyDescent="0.3">
      <c r="A49" s="15" t="s">
        <v>59</v>
      </c>
      <c r="B49" s="16" t="s">
        <v>113</v>
      </c>
      <c r="C49" s="17" t="s">
        <v>64</v>
      </c>
      <c r="D49" s="17" t="s">
        <v>65</v>
      </c>
      <c r="E49" s="17" t="s">
        <v>34</v>
      </c>
    </row>
    <row r="50" spans="1:7" ht="34.5" x14ac:dyDescent="0.3">
      <c r="A50" s="15" t="s">
        <v>60</v>
      </c>
      <c r="B50" s="18" t="s">
        <v>114</v>
      </c>
      <c r="C50" s="50"/>
      <c r="D50" s="50"/>
      <c r="E50" s="50"/>
    </row>
    <row r="51" spans="1:7" ht="51.75" x14ac:dyDescent="0.3">
      <c r="A51" s="15" t="s">
        <v>61</v>
      </c>
      <c r="B51" s="15" t="s">
        <v>115</v>
      </c>
      <c r="C51" s="50"/>
      <c r="D51" s="50"/>
      <c r="E51" s="50"/>
    </row>
    <row r="52" spans="1:7" ht="34.5" x14ac:dyDescent="0.3">
      <c r="A52" s="15" t="s">
        <v>62</v>
      </c>
      <c r="B52" s="15" t="s">
        <v>56</v>
      </c>
      <c r="C52" s="50"/>
      <c r="D52" s="50"/>
      <c r="E52" s="50"/>
    </row>
    <row r="53" spans="1:7" ht="34.5" x14ac:dyDescent="0.3">
      <c r="A53" s="15" t="s">
        <v>108</v>
      </c>
      <c r="B53" s="15" t="s">
        <v>57</v>
      </c>
      <c r="C53" s="50"/>
      <c r="D53" s="50"/>
      <c r="E53" s="50"/>
    </row>
    <row r="54" spans="1:7" x14ac:dyDescent="0.3">
      <c r="A54" s="13"/>
      <c r="B54" s="13" t="s">
        <v>11</v>
      </c>
      <c r="C54" s="50"/>
      <c r="D54" s="50"/>
      <c r="E54" s="50"/>
    </row>
    <row r="55" spans="1:7" x14ac:dyDescent="0.3">
      <c r="A55" s="249" t="s">
        <v>116</v>
      </c>
      <c r="B55" s="250"/>
      <c r="C55" s="162">
        <v>5</v>
      </c>
      <c r="D55" s="162">
        <v>5</v>
      </c>
      <c r="E55" s="162">
        <v>5</v>
      </c>
    </row>
    <row r="56" spans="1:7" x14ac:dyDescent="0.3">
      <c r="A56" s="249" t="s">
        <v>117</v>
      </c>
      <c r="B56" s="250"/>
      <c r="C56" s="161">
        <f>648+314+365+840+1804.8</f>
        <v>3971.8</v>
      </c>
      <c r="D56" s="161">
        <f t="shared" ref="D56:E56" si="0">1620+314+365+840+1804.8</f>
        <v>4943.8</v>
      </c>
      <c r="E56" s="161">
        <f t="shared" si="0"/>
        <v>4943.8</v>
      </c>
      <c r="G56" s="63"/>
    </row>
    <row r="57" spans="1:7" ht="27" customHeight="1" x14ac:dyDescent="0.3">
      <c r="A57" s="249" t="s">
        <v>121</v>
      </c>
      <c r="B57" s="250"/>
      <c r="C57" s="161">
        <v>80</v>
      </c>
      <c r="D57" s="161">
        <v>100</v>
      </c>
      <c r="E57" s="161">
        <v>100</v>
      </c>
    </row>
    <row r="58" spans="1:7" x14ac:dyDescent="0.3">
      <c r="A58" s="19" t="s">
        <v>13</v>
      </c>
      <c r="B58" s="20"/>
      <c r="C58" s="21">
        <f>'Հավելված 3'!G48</f>
        <v>156335.40000000002</v>
      </c>
      <c r="D58" s="21">
        <f>'Հավելված 3'!H48</f>
        <v>182516.59999999998</v>
      </c>
      <c r="E58" s="21">
        <f>'Հավելված 3'!I48</f>
        <v>182516.59999999998</v>
      </c>
    </row>
    <row r="60" spans="1:7" ht="37.5" customHeight="1" x14ac:dyDescent="0.3">
      <c r="A60" s="13" t="s">
        <v>58</v>
      </c>
      <c r="B60" s="14" t="s">
        <v>112</v>
      </c>
      <c r="C60" s="247" t="s">
        <v>24</v>
      </c>
      <c r="D60" s="253"/>
      <c r="E60" s="248"/>
    </row>
    <row r="61" spans="1:7" ht="34.5" x14ac:dyDescent="0.3">
      <c r="A61" s="15" t="s">
        <v>59</v>
      </c>
      <c r="B61" s="16">
        <v>31005</v>
      </c>
      <c r="C61" s="17" t="s">
        <v>64</v>
      </c>
      <c r="D61" s="17" t="s">
        <v>65</v>
      </c>
      <c r="E61" s="17" t="s">
        <v>34</v>
      </c>
    </row>
    <row r="62" spans="1:7" ht="34.5" x14ac:dyDescent="0.3">
      <c r="A62" s="15" t="s">
        <v>60</v>
      </c>
      <c r="B62" s="18" t="s">
        <v>131</v>
      </c>
      <c r="C62" s="50"/>
      <c r="D62" s="50"/>
      <c r="E62" s="50"/>
    </row>
    <row r="63" spans="1:7" ht="69.75" customHeight="1" x14ac:dyDescent="0.3">
      <c r="A63" s="15" t="s">
        <v>61</v>
      </c>
      <c r="B63" s="15" t="s">
        <v>132</v>
      </c>
      <c r="C63" s="50"/>
      <c r="D63" s="50"/>
      <c r="E63" s="50"/>
    </row>
    <row r="64" spans="1:7" ht="34.5" x14ac:dyDescent="0.3">
      <c r="A64" s="15" t="s">
        <v>62</v>
      </c>
      <c r="B64" s="15" t="s">
        <v>138</v>
      </c>
      <c r="C64" s="50"/>
      <c r="D64" s="50"/>
      <c r="E64" s="50"/>
    </row>
    <row r="65" spans="1:5" ht="34.5" x14ac:dyDescent="0.3">
      <c r="A65" s="15" t="s">
        <v>108</v>
      </c>
      <c r="B65" s="15" t="s">
        <v>57</v>
      </c>
      <c r="C65" s="50"/>
      <c r="D65" s="50"/>
      <c r="E65" s="50"/>
    </row>
    <row r="66" spans="1:5" x14ac:dyDescent="0.3">
      <c r="A66" s="13"/>
      <c r="B66" s="13" t="s">
        <v>11</v>
      </c>
      <c r="C66" s="50"/>
      <c r="D66" s="50"/>
      <c r="E66" s="50"/>
    </row>
    <row r="67" spans="1:5" ht="18.75" customHeight="1" x14ac:dyDescent="0.3">
      <c r="A67" s="249" t="s">
        <v>205</v>
      </c>
      <c r="B67" s="250"/>
      <c r="C67" s="65"/>
      <c r="D67" s="65">
        <v>0.14484</v>
      </c>
      <c r="E67" s="65">
        <v>0.14484</v>
      </c>
    </row>
    <row r="68" spans="1:5" x14ac:dyDescent="0.3">
      <c r="A68" s="19" t="s">
        <v>13</v>
      </c>
      <c r="B68" s="20"/>
      <c r="C68" s="21">
        <f>'Հավելված 3'!G57</f>
        <v>0</v>
      </c>
      <c r="D68" s="21">
        <f>'Հավելված 3'!H57</f>
        <v>5105</v>
      </c>
      <c r="E68" s="21">
        <f>'Հավելված 3'!I57</f>
        <v>5105</v>
      </c>
    </row>
    <row r="69" spans="1:5" ht="53.25" customHeight="1" x14ac:dyDescent="0.3">
      <c r="A69" s="254" t="s">
        <v>222</v>
      </c>
      <c r="B69" s="254"/>
      <c r="C69" s="254"/>
      <c r="D69" s="254"/>
      <c r="E69" s="254"/>
    </row>
    <row r="70" spans="1:5" ht="10.5" customHeight="1" x14ac:dyDescent="0.3"/>
    <row r="71" spans="1:5" x14ac:dyDescent="0.3">
      <c r="A71" s="251" t="s">
        <v>223</v>
      </c>
      <c r="B71" s="251"/>
      <c r="C71" s="251"/>
      <c r="D71" s="251"/>
      <c r="E71" s="251"/>
    </row>
    <row r="72" spans="1:5" ht="11.25" customHeight="1" x14ac:dyDescent="0.3"/>
    <row r="73" spans="1:5" x14ac:dyDescent="0.3">
      <c r="A73" s="252" t="s">
        <v>6</v>
      </c>
      <c r="B73" s="252"/>
      <c r="C73" s="252"/>
      <c r="D73" s="252"/>
      <c r="E73" s="252"/>
    </row>
    <row r="74" spans="1:5" x14ac:dyDescent="0.3">
      <c r="A74" s="51"/>
      <c r="B74" s="51"/>
      <c r="C74" s="51"/>
      <c r="D74" s="51"/>
      <c r="E74" s="51"/>
    </row>
    <row r="75" spans="1:5" s="152" customFormat="1" x14ac:dyDescent="0.3">
      <c r="A75" s="54" t="s">
        <v>224</v>
      </c>
      <c r="B75" s="54" t="s">
        <v>225</v>
      </c>
      <c r="C75" s="24"/>
      <c r="D75" s="24"/>
      <c r="E75" s="9"/>
    </row>
    <row r="76" spans="1:5" s="152" customFormat="1" x14ac:dyDescent="0.3">
      <c r="A76" s="14" t="s">
        <v>226</v>
      </c>
      <c r="B76" s="153" t="s">
        <v>227</v>
      </c>
      <c r="C76" s="27"/>
      <c r="D76" s="27"/>
      <c r="E76" s="9"/>
    </row>
    <row r="77" spans="1:5" s="152" customFormat="1" x14ac:dyDescent="0.3">
      <c r="A77" s="28"/>
      <c r="B77" s="9"/>
      <c r="C77" s="9"/>
      <c r="D77" s="9"/>
      <c r="E77" s="9"/>
    </row>
    <row r="78" spans="1:5" s="152" customFormat="1" x14ac:dyDescent="0.3">
      <c r="A78" s="29" t="s">
        <v>228</v>
      </c>
      <c r="B78" s="9"/>
      <c r="C78" s="9"/>
      <c r="D78" s="9"/>
      <c r="E78" s="9"/>
    </row>
    <row r="79" spans="1:5" s="152" customFormat="1" x14ac:dyDescent="0.3">
      <c r="A79" s="28"/>
      <c r="B79" s="9"/>
      <c r="C79" s="9"/>
      <c r="D79" s="9"/>
      <c r="E79" s="30"/>
    </row>
    <row r="80" spans="1:5" s="152" customFormat="1" ht="36" customHeight="1" x14ac:dyDescent="0.2">
      <c r="A80" s="13" t="s">
        <v>58</v>
      </c>
      <c r="B80" s="14" t="s">
        <v>226</v>
      </c>
      <c r="C80" s="247" t="s">
        <v>24</v>
      </c>
      <c r="D80" s="253"/>
      <c r="E80" s="248"/>
    </row>
    <row r="81" spans="1:5" s="152" customFormat="1" ht="34.5" x14ac:dyDescent="0.2">
      <c r="A81" s="15" t="s">
        <v>59</v>
      </c>
      <c r="B81" s="16" t="s">
        <v>229</v>
      </c>
      <c r="C81" s="133" t="s">
        <v>230</v>
      </c>
      <c r="D81" s="133" t="s">
        <v>231</v>
      </c>
      <c r="E81" s="133" t="s">
        <v>232</v>
      </c>
    </row>
    <row r="82" spans="1:5" s="152" customFormat="1" x14ac:dyDescent="0.2">
      <c r="A82" s="15" t="s">
        <v>60</v>
      </c>
      <c r="B82" s="18" t="s">
        <v>227</v>
      </c>
      <c r="C82" s="18"/>
      <c r="D82" s="18"/>
      <c r="E82" s="13"/>
    </row>
    <row r="83" spans="1:5" s="152" customFormat="1" ht="86.25" x14ac:dyDescent="0.2">
      <c r="A83" s="15" t="s">
        <v>61</v>
      </c>
      <c r="B83" s="15" t="s">
        <v>233</v>
      </c>
      <c r="C83" s="15"/>
      <c r="D83" s="15"/>
      <c r="E83" s="13"/>
    </row>
    <row r="84" spans="1:5" s="152" customFormat="1" x14ac:dyDescent="0.2">
      <c r="A84" s="15" t="s">
        <v>62</v>
      </c>
      <c r="B84" s="15" t="s">
        <v>196</v>
      </c>
      <c r="C84" s="15"/>
      <c r="D84" s="15"/>
      <c r="E84" s="13"/>
    </row>
    <row r="85" spans="1:5" s="152" customFormat="1" ht="34.5" x14ac:dyDescent="0.2">
      <c r="A85" s="15" t="s">
        <v>234</v>
      </c>
      <c r="B85" s="15" t="s">
        <v>235</v>
      </c>
      <c r="C85" s="15"/>
      <c r="D85" s="15"/>
      <c r="E85" s="13"/>
    </row>
    <row r="86" spans="1:5" s="152" customFormat="1" ht="26.25" customHeight="1" x14ac:dyDescent="0.2">
      <c r="A86" s="247" t="s">
        <v>236</v>
      </c>
      <c r="B86" s="248"/>
      <c r="C86" s="136"/>
      <c r="D86" s="136"/>
      <c r="E86" s="136"/>
    </row>
    <row r="87" spans="1:5" s="152" customFormat="1" ht="24.75" customHeight="1" x14ac:dyDescent="0.2">
      <c r="A87" s="249" t="s">
        <v>237</v>
      </c>
      <c r="B87" s="250"/>
      <c r="C87" s="21">
        <f>'Հավելված 3'!G75</f>
        <v>0</v>
      </c>
      <c r="D87" s="21">
        <f>'Հավելված 3'!H75</f>
        <v>5105</v>
      </c>
      <c r="E87" s="21">
        <f>'Հավելված 3'!I75</f>
        <v>5105</v>
      </c>
    </row>
    <row r="88" spans="1:5" s="152" customFormat="1" ht="24.75" customHeight="1" x14ac:dyDescent="0.2">
      <c r="A88" s="137"/>
      <c r="B88" s="138"/>
      <c r="C88" s="131"/>
      <c r="D88" s="131"/>
      <c r="E88" s="132"/>
    </row>
    <row r="89" spans="1:5" s="152" customFormat="1" ht="36" customHeight="1" x14ac:dyDescent="0.2">
      <c r="A89" s="13" t="s">
        <v>58</v>
      </c>
      <c r="B89" s="14" t="s">
        <v>226</v>
      </c>
      <c r="C89" s="247" t="s">
        <v>190</v>
      </c>
      <c r="D89" s="253"/>
      <c r="E89" s="248"/>
    </row>
    <row r="90" spans="1:5" s="152" customFormat="1" ht="34.5" x14ac:dyDescent="0.2">
      <c r="A90" s="15" t="s">
        <v>59</v>
      </c>
      <c r="B90" s="16" t="s">
        <v>229</v>
      </c>
      <c r="C90" s="133" t="s">
        <v>230</v>
      </c>
      <c r="D90" s="133" t="s">
        <v>231</v>
      </c>
      <c r="E90" s="133" t="s">
        <v>232</v>
      </c>
    </row>
    <row r="91" spans="1:5" s="152" customFormat="1" x14ac:dyDescent="0.2">
      <c r="A91" s="15" t="s">
        <v>60</v>
      </c>
      <c r="B91" s="18" t="s">
        <v>227</v>
      </c>
      <c r="C91" s="18"/>
      <c r="D91" s="18"/>
      <c r="E91" s="13"/>
    </row>
    <row r="92" spans="1:5" s="152" customFormat="1" ht="86.25" x14ac:dyDescent="0.2">
      <c r="A92" s="15" t="s">
        <v>61</v>
      </c>
      <c r="B92" s="15" t="s">
        <v>233</v>
      </c>
      <c r="C92" s="15"/>
      <c r="D92" s="15"/>
      <c r="E92" s="13"/>
    </row>
    <row r="93" spans="1:5" s="152" customFormat="1" x14ac:dyDescent="0.2">
      <c r="A93" s="15" t="s">
        <v>62</v>
      </c>
      <c r="B93" s="15" t="s">
        <v>196</v>
      </c>
      <c r="C93" s="15"/>
      <c r="D93" s="15"/>
      <c r="E93" s="13"/>
    </row>
    <row r="94" spans="1:5" s="152" customFormat="1" ht="34.5" x14ac:dyDescent="0.2">
      <c r="A94" s="15" t="s">
        <v>234</v>
      </c>
      <c r="B94" s="15" t="s">
        <v>235</v>
      </c>
      <c r="C94" s="15"/>
      <c r="D94" s="15"/>
      <c r="E94" s="13"/>
    </row>
    <row r="95" spans="1:5" s="152" customFormat="1" ht="26.25" customHeight="1" x14ac:dyDescent="0.2">
      <c r="A95" s="247" t="s">
        <v>236</v>
      </c>
      <c r="B95" s="248"/>
      <c r="C95" s="136"/>
      <c r="D95" s="136"/>
      <c r="E95" s="136"/>
    </row>
    <row r="96" spans="1:5" s="152" customFormat="1" ht="24.75" customHeight="1" x14ac:dyDescent="0.2">
      <c r="A96" s="249" t="s">
        <v>237</v>
      </c>
      <c r="B96" s="250"/>
      <c r="C96" s="21">
        <f>'Հավելված 3'!G83</f>
        <v>0</v>
      </c>
      <c r="D96" s="21">
        <f>'Հավելված 3'!H83</f>
        <v>-5105</v>
      </c>
      <c r="E96" s="21">
        <f>'Հավելված 3'!I83</f>
        <v>-5105</v>
      </c>
    </row>
    <row r="97" spans="1:5" s="152" customFormat="1" ht="24.75" customHeight="1" x14ac:dyDescent="0.2">
      <c r="A97" s="139"/>
      <c r="B97" s="139"/>
      <c r="C97" s="47"/>
      <c r="D97" s="47"/>
      <c r="E97" s="47"/>
    </row>
    <row r="98" spans="1:5" x14ac:dyDescent="0.3">
      <c r="E98" s="22" t="s">
        <v>118</v>
      </c>
    </row>
    <row r="99" spans="1:5" ht="53.25" customHeight="1" x14ac:dyDescent="0.3">
      <c r="A99" s="254" t="s">
        <v>119</v>
      </c>
      <c r="B99" s="254"/>
      <c r="C99" s="254"/>
      <c r="D99" s="254"/>
      <c r="E99" s="254"/>
    </row>
    <row r="100" spans="1:5" ht="10.5" customHeight="1" x14ac:dyDescent="0.3"/>
    <row r="101" spans="1:5" x14ac:dyDescent="0.3">
      <c r="A101" s="255" t="s">
        <v>1</v>
      </c>
      <c r="B101" s="255"/>
      <c r="C101" s="255"/>
      <c r="D101" s="255"/>
      <c r="E101" s="255"/>
    </row>
    <row r="102" spans="1:5" ht="11.25" customHeight="1" x14ac:dyDescent="0.3"/>
    <row r="103" spans="1:5" x14ac:dyDescent="0.3">
      <c r="A103" s="252" t="s">
        <v>120</v>
      </c>
      <c r="B103" s="252"/>
      <c r="C103" s="252"/>
      <c r="D103" s="252"/>
      <c r="E103" s="252"/>
    </row>
    <row r="104" spans="1:5" x14ac:dyDescent="0.3">
      <c r="A104" s="51"/>
      <c r="B104" s="51"/>
      <c r="C104" s="51"/>
      <c r="D104" s="51"/>
      <c r="E104" s="51"/>
    </row>
    <row r="105" spans="1:5" x14ac:dyDescent="0.3">
      <c r="A105" s="54" t="s">
        <v>7</v>
      </c>
      <c r="B105" s="54" t="s">
        <v>8</v>
      </c>
      <c r="C105" s="24"/>
      <c r="D105" s="24"/>
    </row>
    <row r="106" spans="1:5" x14ac:dyDescent="0.3">
      <c r="A106" s="52">
        <v>1023</v>
      </c>
      <c r="B106" s="53" t="s">
        <v>2</v>
      </c>
      <c r="C106" s="27"/>
      <c r="D106" s="27"/>
    </row>
    <row r="107" spans="1:5" x14ac:dyDescent="0.3">
      <c r="A107" s="28"/>
    </row>
    <row r="108" spans="1:5" x14ac:dyDescent="0.3">
      <c r="A108" s="29" t="s">
        <v>9</v>
      </c>
    </row>
    <row r="109" spans="1:5" x14ac:dyDescent="0.3">
      <c r="A109" s="28"/>
      <c r="E109" s="30"/>
    </row>
    <row r="110" spans="1:5" ht="41.25" customHeight="1" x14ac:dyDescent="0.3">
      <c r="A110" s="13" t="s">
        <v>189</v>
      </c>
      <c r="B110" s="14">
        <v>1023</v>
      </c>
      <c r="C110" s="247" t="s">
        <v>190</v>
      </c>
      <c r="D110" s="253"/>
      <c r="E110" s="248"/>
    </row>
    <row r="111" spans="1:5" ht="42" customHeight="1" x14ac:dyDescent="0.3">
      <c r="A111" s="15" t="s">
        <v>191</v>
      </c>
      <c r="B111" s="16">
        <v>11001</v>
      </c>
      <c r="C111" s="17" t="s">
        <v>64</v>
      </c>
      <c r="D111" s="17" t="s">
        <v>65</v>
      </c>
      <c r="E111" s="17" t="s">
        <v>34</v>
      </c>
    </row>
    <row r="112" spans="1:5" ht="25.5" customHeight="1" x14ac:dyDescent="0.3">
      <c r="A112" s="15" t="s">
        <v>10</v>
      </c>
      <c r="B112" s="18" t="s">
        <v>192</v>
      </c>
      <c r="C112" s="18"/>
      <c r="D112" s="18"/>
      <c r="E112" s="13"/>
    </row>
    <row r="113" spans="1:9" ht="69.75" customHeight="1" x14ac:dyDescent="0.3">
      <c r="A113" s="15" t="s">
        <v>193</v>
      </c>
      <c r="B113" s="15" t="s">
        <v>194</v>
      </c>
      <c r="C113" s="15"/>
      <c r="D113" s="15"/>
      <c r="E113" s="13"/>
    </row>
    <row r="114" spans="1:9" ht="27.75" customHeight="1" x14ac:dyDescent="0.3">
      <c r="A114" s="15" t="s">
        <v>195</v>
      </c>
      <c r="B114" s="15" t="s">
        <v>196</v>
      </c>
      <c r="C114" s="15"/>
      <c r="D114" s="15"/>
      <c r="E114" s="13"/>
    </row>
    <row r="115" spans="1:9" ht="34.5" x14ac:dyDescent="0.3">
      <c r="A115" s="15" t="s">
        <v>197</v>
      </c>
      <c r="B115" s="15" t="s">
        <v>1</v>
      </c>
      <c r="C115" s="15"/>
      <c r="D115" s="15"/>
      <c r="E115" s="13"/>
    </row>
    <row r="116" spans="1:9" x14ac:dyDescent="0.3">
      <c r="A116" s="13"/>
      <c r="B116" s="13" t="s">
        <v>11</v>
      </c>
      <c r="C116" s="13"/>
      <c r="D116" s="13"/>
      <c r="E116" s="13"/>
    </row>
    <row r="117" spans="1:9" ht="21" customHeight="1" x14ac:dyDescent="0.3">
      <c r="A117" s="19" t="s">
        <v>13</v>
      </c>
      <c r="B117" s="20"/>
      <c r="C117" s="21">
        <f>'Հավելված 3'!G18</f>
        <v>-23787.200000000001</v>
      </c>
      <c r="D117" s="21">
        <f>'Հավելված 3'!H18</f>
        <v>0</v>
      </c>
      <c r="E117" s="21">
        <f>'Հավելված 3'!I18</f>
        <v>0</v>
      </c>
      <c r="F117" s="94"/>
      <c r="G117" s="95"/>
      <c r="H117" s="95"/>
      <c r="I117" s="48"/>
    </row>
    <row r="118" spans="1:9" s="48" customFormat="1" ht="21" customHeight="1" x14ac:dyDescent="0.3">
      <c r="A118" s="75"/>
      <c r="B118" s="76"/>
      <c r="C118" s="47"/>
      <c r="D118" s="47"/>
      <c r="E118" s="47"/>
      <c r="F118" s="95"/>
      <c r="G118" s="9"/>
      <c r="H118" s="9"/>
      <c r="I118" s="9"/>
    </row>
    <row r="119" spans="1:9" ht="37.5" customHeight="1" x14ac:dyDescent="0.3">
      <c r="A119" s="13" t="s">
        <v>58</v>
      </c>
      <c r="B119" s="14">
        <v>1023</v>
      </c>
      <c r="C119" s="247" t="s">
        <v>24</v>
      </c>
      <c r="D119" s="253"/>
      <c r="E119" s="248"/>
    </row>
    <row r="120" spans="1:9" ht="41.25" customHeight="1" x14ac:dyDescent="0.3">
      <c r="A120" s="15" t="s">
        <v>59</v>
      </c>
      <c r="B120" s="16">
        <v>31001</v>
      </c>
      <c r="C120" s="17" t="s">
        <v>64</v>
      </c>
      <c r="D120" s="17" t="s">
        <v>65</v>
      </c>
      <c r="E120" s="17" t="s">
        <v>34</v>
      </c>
    </row>
    <row r="121" spans="1:9" ht="41.25" customHeight="1" x14ac:dyDescent="0.3">
      <c r="A121" s="15" t="s">
        <v>60</v>
      </c>
      <c r="B121" s="18" t="s">
        <v>54</v>
      </c>
      <c r="C121" s="18"/>
      <c r="D121" s="18"/>
      <c r="E121" s="13"/>
    </row>
    <row r="122" spans="1:9" ht="51.75" x14ac:dyDescent="0.3">
      <c r="A122" s="15" t="s">
        <v>61</v>
      </c>
      <c r="B122" s="15" t="s">
        <v>55</v>
      </c>
      <c r="C122" s="15"/>
      <c r="D122" s="15"/>
      <c r="E122" s="13"/>
    </row>
    <row r="123" spans="1:9" ht="42" customHeight="1" x14ac:dyDescent="0.3">
      <c r="A123" s="15" t="s">
        <v>62</v>
      </c>
      <c r="B123" s="15" t="s">
        <v>56</v>
      </c>
      <c r="C123" s="15"/>
      <c r="D123" s="15"/>
      <c r="E123" s="13"/>
    </row>
    <row r="124" spans="1:9" ht="34.5" x14ac:dyDescent="0.3">
      <c r="A124" s="15" t="s">
        <v>63</v>
      </c>
      <c r="B124" s="15" t="s">
        <v>57</v>
      </c>
      <c r="C124" s="15"/>
      <c r="D124" s="15"/>
      <c r="E124" s="13"/>
    </row>
    <row r="125" spans="1:9" x14ac:dyDescent="0.3">
      <c r="A125" s="247" t="s">
        <v>11</v>
      </c>
      <c r="B125" s="248"/>
      <c r="C125" s="77"/>
      <c r="D125" s="77"/>
      <c r="E125" s="77"/>
      <c r="I125" s="48"/>
    </row>
    <row r="126" spans="1:9" ht="22.5" customHeight="1" x14ac:dyDescent="0.3">
      <c r="A126" s="249" t="s">
        <v>180</v>
      </c>
      <c r="B126" s="250"/>
      <c r="C126" s="156"/>
      <c r="D126" s="156">
        <f>1+2+9</f>
        <v>12</v>
      </c>
      <c r="E126" s="156">
        <f>1+2+9</f>
        <v>12</v>
      </c>
    </row>
    <row r="127" spans="1:9" ht="24" customHeight="1" x14ac:dyDescent="0.3">
      <c r="A127" s="249" t="s">
        <v>123</v>
      </c>
      <c r="B127" s="250"/>
      <c r="C127" s="156"/>
      <c r="D127" s="156">
        <v>1</v>
      </c>
      <c r="E127" s="155">
        <v>1</v>
      </c>
      <c r="I127" s="96"/>
    </row>
    <row r="128" spans="1:9" ht="22.5" customHeight="1" x14ac:dyDescent="0.3">
      <c r="A128" s="249" t="s">
        <v>128</v>
      </c>
      <c r="B128" s="250"/>
      <c r="C128" s="156"/>
      <c r="D128" s="156">
        <v>1</v>
      </c>
      <c r="E128" s="155">
        <v>1</v>
      </c>
      <c r="I128" s="96"/>
    </row>
    <row r="129" spans="1:9" ht="22.5" customHeight="1" x14ac:dyDescent="0.3">
      <c r="A129" s="249" t="s">
        <v>130</v>
      </c>
      <c r="B129" s="250"/>
      <c r="C129" s="156"/>
      <c r="D129" s="156">
        <v>4</v>
      </c>
      <c r="E129" s="155">
        <v>4</v>
      </c>
    </row>
    <row r="130" spans="1:9" x14ac:dyDescent="0.3">
      <c r="A130" s="19" t="s">
        <v>13</v>
      </c>
      <c r="B130" s="20"/>
      <c r="C130" s="21">
        <f>'Հավելված 3'!G28</f>
        <v>0</v>
      </c>
      <c r="D130" s="21">
        <f>'Հավելված 3'!H28</f>
        <v>303446.09999999998</v>
      </c>
      <c r="E130" s="21">
        <f>'Հավելված 3'!I28</f>
        <v>303446.09999999998</v>
      </c>
      <c r="F130" s="97"/>
    </row>
    <row r="132" spans="1:9" ht="55.5" customHeight="1" x14ac:dyDescent="0.3">
      <c r="A132" s="13" t="s">
        <v>58</v>
      </c>
      <c r="B132" s="14">
        <v>1023</v>
      </c>
      <c r="C132" s="247" t="s">
        <v>33</v>
      </c>
      <c r="D132" s="253"/>
      <c r="E132" s="248"/>
    </row>
    <row r="133" spans="1:9" ht="34.5" x14ac:dyDescent="0.3">
      <c r="A133" s="15" t="s">
        <v>59</v>
      </c>
      <c r="B133" s="16">
        <v>31003</v>
      </c>
      <c r="C133" s="17" t="s">
        <v>64</v>
      </c>
      <c r="D133" s="17" t="s">
        <v>65</v>
      </c>
      <c r="E133" s="17" t="s">
        <v>34</v>
      </c>
    </row>
    <row r="134" spans="1:9" ht="34.5" x14ac:dyDescent="0.3">
      <c r="A134" s="15" t="s">
        <v>60</v>
      </c>
      <c r="B134" s="18" t="s">
        <v>106</v>
      </c>
      <c r="C134" s="50"/>
      <c r="D134" s="50"/>
      <c r="E134" s="50"/>
    </row>
    <row r="135" spans="1:9" ht="51.75" x14ac:dyDescent="0.3">
      <c r="A135" s="15" t="s">
        <v>61</v>
      </c>
      <c r="B135" s="15" t="s">
        <v>107</v>
      </c>
      <c r="C135" s="50"/>
      <c r="D135" s="50"/>
      <c r="E135" s="50"/>
    </row>
    <row r="136" spans="1:9" ht="34.5" x14ac:dyDescent="0.3">
      <c r="A136" s="15" t="s">
        <v>62</v>
      </c>
      <c r="B136" s="15" t="s">
        <v>56</v>
      </c>
      <c r="C136" s="50"/>
      <c r="D136" s="50"/>
      <c r="E136" s="50"/>
    </row>
    <row r="137" spans="1:9" ht="34.5" x14ac:dyDescent="0.3">
      <c r="A137" s="15" t="s">
        <v>108</v>
      </c>
      <c r="B137" s="15" t="s">
        <v>57</v>
      </c>
      <c r="C137" s="50"/>
      <c r="D137" s="50"/>
      <c r="E137" s="50"/>
    </row>
    <row r="138" spans="1:9" x14ac:dyDescent="0.3">
      <c r="A138" s="247" t="s">
        <v>11</v>
      </c>
      <c r="B138" s="248"/>
      <c r="C138" s="162"/>
      <c r="D138" s="162"/>
      <c r="E138" s="162"/>
    </row>
    <row r="139" spans="1:9" x14ac:dyDescent="0.3">
      <c r="A139" s="249" t="s">
        <v>109</v>
      </c>
      <c r="B139" s="250"/>
      <c r="C139" s="162">
        <v>1</v>
      </c>
      <c r="D139" s="162">
        <v>3</v>
      </c>
      <c r="E139" s="162">
        <v>3</v>
      </c>
    </row>
    <row r="140" spans="1:9" x14ac:dyDescent="0.3">
      <c r="A140" s="249" t="s">
        <v>110</v>
      </c>
      <c r="B140" s="250"/>
      <c r="C140" s="259">
        <v>-248.37</v>
      </c>
      <c r="D140" s="259">
        <v>-1187.07</v>
      </c>
      <c r="E140" s="259">
        <v>-1409.77</v>
      </c>
    </row>
    <row r="141" spans="1:9" ht="20.25" customHeight="1" x14ac:dyDescent="0.3">
      <c r="A141" s="249" t="s">
        <v>111</v>
      </c>
      <c r="B141" s="250"/>
      <c r="C141" s="161">
        <v>50</v>
      </c>
      <c r="D141" s="161">
        <v>100</v>
      </c>
      <c r="E141" s="161">
        <v>100</v>
      </c>
    </row>
    <row r="142" spans="1:9" x14ac:dyDescent="0.3">
      <c r="A142" s="43" t="s">
        <v>13</v>
      </c>
      <c r="B142" s="44"/>
      <c r="C142" s="21">
        <f>'Հավելված 3'!G39</f>
        <v>-132548.20000000001</v>
      </c>
      <c r="D142" s="21">
        <f>'Հավելված 3'!H39</f>
        <v>-491067.69999999995</v>
      </c>
      <c r="E142" s="21">
        <f>'Հավելված 3'!I39</f>
        <v>-491067.69999999995</v>
      </c>
      <c r="G142" s="48"/>
      <c r="H142" s="48"/>
      <c r="I142" s="48"/>
    </row>
    <row r="143" spans="1:9" s="48" customFormat="1" ht="26.25" customHeight="1" x14ac:dyDescent="0.3">
      <c r="A143" s="45"/>
      <c r="B143" s="46"/>
      <c r="G143" s="9"/>
      <c r="H143" s="9"/>
      <c r="I143" s="9"/>
    </row>
    <row r="144" spans="1:9" ht="47.25" customHeight="1" x14ac:dyDescent="0.3">
      <c r="A144" s="13" t="s">
        <v>58</v>
      </c>
      <c r="B144" s="14" t="s">
        <v>112</v>
      </c>
      <c r="C144" s="247" t="s">
        <v>24</v>
      </c>
      <c r="D144" s="253"/>
      <c r="E144" s="248"/>
    </row>
    <row r="145" spans="1:10" ht="34.5" x14ac:dyDescent="0.3">
      <c r="A145" s="15" t="s">
        <v>59</v>
      </c>
      <c r="B145" s="16" t="s">
        <v>113</v>
      </c>
      <c r="C145" s="17" t="s">
        <v>64</v>
      </c>
      <c r="D145" s="17" t="s">
        <v>65</v>
      </c>
      <c r="E145" s="17" t="s">
        <v>34</v>
      </c>
    </row>
    <row r="146" spans="1:10" ht="34.5" x14ac:dyDescent="0.3">
      <c r="A146" s="15" t="s">
        <v>60</v>
      </c>
      <c r="B146" s="18" t="s">
        <v>114</v>
      </c>
      <c r="C146" s="50"/>
      <c r="D146" s="50"/>
      <c r="E146" s="50"/>
    </row>
    <row r="147" spans="1:10" ht="51.75" x14ac:dyDescent="0.3">
      <c r="A147" s="15" t="s">
        <v>61</v>
      </c>
      <c r="B147" s="15" t="s">
        <v>115</v>
      </c>
      <c r="C147" s="50"/>
      <c r="D147" s="50"/>
      <c r="E147" s="50"/>
    </row>
    <row r="148" spans="1:10" ht="34.5" x14ac:dyDescent="0.3">
      <c r="A148" s="15" t="s">
        <v>62</v>
      </c>
      <c r="B148" s="15" t="s">
        <v>56</v>
      </c>
      <c r="C148" s="50"/>
      <c r="D148" s="50"/>
      <c r="E148" s="50"/>
    </row>
    <row r="149" spans="1:10" ht="34.5" x14ac:dyDescent="0.3">
      <c r="A149" s="15" t="s">
        <v>108</v>
      </c>
      <c r="B149" s="15" t="s">
        <v>57</v>
      </c>
      <c r="C149" s="50"/>
      <c r="D149" s="50"/>
      <c r="E149" s="50"/>
    </row>
    <row r="150" spans="1:10" x14ac:dyDescent="0.3">
      <c r="A150" s="13"/>
      <c r="B150" s="13" t="s">
        <v>11</v>
      </c>
      <c r="C150" s="50"/>
      <c r="D150" s="50"/>
      <c r="E150" s="50"/>
    </row>
    <row r="151" spans="1:10" ht="24" customHeight="1" x14ac:dyDescent="0.3">
      <c r="A151" s="249" t="s">
        <v>116</v>
      </c>
      <c r="B151" s="250"/>
      <c r="C151" s="162">
        <v>5</v>
      </c>
      <c r="D151" s="162">
        <v>5</v>
      </c>
      <c r="E151" s="162">
        <v>5</v>
      </c>
      <c r="G151" s="160"/>
    </row>
    <row r="152" spans="1:10" ht="21" customHeight="1" x14ac:dyDescent="0.3">
      <c r="A152" s="249" t="s">
        <v>117</v>
      </c>
      <c r="B152" s="250"/>
      <c r="C152" s="161">
        <f>648+314+365+840+1804.8</f>
        <v>3971.8</v>
      </c>
      <c r="D152" s="161">
        <f t="shared" ref="D152:E152" si="1">1620+314+365+840+1804.8</f>
        <v>4943.8</v>
      </c>
      <c r="E152" s="161">
        <f t="shared" si="1"/>
        <v>4943.8</v>
      </c>
    </row>
    <row r="153" spans="1:10" ht="24" customHeight="1" x14ac:dyDescent="0.3">
      <c r="A153" s="249" t="s">
        <v>122</v>
      </c>
      <c r="B153" s="250"/>
      <c r="C153" s="161">
        <v>80</v>
      </c>
      <c r="D153" s="161">
        <v>100</v>
      </c>
      <c r="E153" s="161">
        <v>100</v>
      </c>
      <c r="G153" s="64"/>
      <c r="H153" s="64"/>
      <c r="I153" s="64"/>
    </row>
    <row r="154" spans="1:10" x14ac:dyDescent="0.3">
      <c r="A154" s="19" t="s">
        <v>13</v>
      </c>
      <c r="B154" s="20"/>
      <c r="C154" s="21">
        <f>'Հավելված 3'!G48</f>
        <v>156335.40000000002</v>
      </c>
      <c r="D154" s="21">
        <f>'Հավելված 3'!H48</f>
        <v>182516.59999999998</v>
      </c>
      <c r="E154" s="21">
        <f>'Հավելված 3'!I48</f>
        <v>182516.59999999998</v>
      </c>
      <c r="J154" s="64"/>
    </row>
    <row r="156" spans="1:10" ht="37.5" customHeight="1" x14ac:dyDescent="0.3">
      <c r="A156" s="13" t="s">
        <v>58</v>
      </c>
      <c r="B156" s="14" t="s">
        <v>112</v>
      </c>
      <c r="C156" s="247" t="s">
        <v>24</v>
      </c>
      <c r="D156" s="253"/>
      <c r="E156" s="248"/>
    </row>
    <row r="157" spans="1:10" ht="34.5" x14ac:dyDescent="0.3">
      <c r="A157" s="15" t="s">
        <v>59</v>
      </c>
      <c r="B157" s="16">
        <v>31005</v>
      </c>
      <c r="C157" s="17" t="s">
        <v>64</v>
      </c>
      <c r="D157" s="17" t="s">
        <v>65</v>
      </c>
      <c r="E157" s="17" t="s">
        <v>34</v>
      </c>
    </row>
    <row r="158" spans="1:10" ht="34.5" x14ac:dyDescent="0.3">
      <c r="A158" s="15" t="s">
        <v>60</v>
      </c>
      <c r="B158" s="18" t="s">
        <v>131</v>
      </c>
      <c r="C158" s="50"/>
      <c r="D158" s="50"/>
      <c r="E158" s="50"/>
    </row>
    <row r="159" spans="1:10" ht="69.75" customHeight="1" x14ac:dyDescent="0.3">
      <c r="A159" s="15" t="s">
        <v>61</v>
      </c>
      <c r="B159" s="15" t="s">
        <v>132</v>
      </c>
      <c r="C159" s="50"/>
      <c r="D159" s="50"/>
      <c r="E159" s="50"/>
    </row>
    <row r="160" spans="1:10" ht="34.5" x14ac:dyDescent="0.3">
      <c r="A160" s="15" t="s">
        <v>62</v>
      </c>
      <c r="B160" s="15" t="s">
        <v>138</v>
      </c>
      <c r="C160" s="50"/>
      <c r="D160" s="50"/>
      <c r="E160" s="50"/>
    </row>
    <row r="161" spans="1:9" ht="34.5" x14ac:dyDescent="0.3">
      <c r="A161" s="15" t="s">
        <v>108</v>
      </c>
      <c r="B161" s="15" t="s">
        <v>57</v>
      </c>
      <c r="C161" s="50"/>
      <c r="D161" s="50"/>
      <c r="E161" s="50"/>
    </row>
    <row r="162" spans="1:9" x14ac:dyDescent="0.3">
      <c r="A162" s="13"/>
      <c r="B162" s="13" t="s">
        <v>11</v>
      </c>
      <c r="C162" s="50"/>
      <c r="D162" s="50"/>
      <c r="E162" s="50"/>
    </row>
    <row r="163" spans="1:9" ht="18.75" customHeight="1" x14ac:dyDescent="0.3">
      <c r="A163" s="249" t="s">
        <v>205</v>
      </c>
      <c r="B163" s="250"/>
      <c r="C163" s="65"/>
      <c r="D163" s="65">
        <v>0.14484</v>
      </c>
      <c r="E163" s="65">
        <v>0.14484</v>
      </c>
    </row>
    <row r="164" spans="1:9" x14ac:dyDescent="0.3">
      <c r="A164" s="19" t="s">
        <v>13</v>
      </c>
      <c r="B164" s="20"/>
      <c r="C164" s="21">
        <f>'Հավելված 3'!G57</f>
        <v>0</v>
      </c>
      <c r="D164" s="21">
        <f>'Հավելված 3'!H57</f>
        <v>5105</v>
      </c>
      <c r="E164" s="21">
        <f>'Հավելված 3'!I57</f>
        <v>5105</v>
      </c>
    </row>
    <row r="166" spans="1:9" ht="53.25" customHeight="1" x14ac:dyDescent="0.3">
      <c r="A166" s="254" t="s">
        <v>238</v>
      </c>
      <c r="B166" s="254"/>
      <c r="C166" s="254"/>
      <c r="D166" s="254"/>
      <c r="E166" s="254"/>
    </row>
    <row r="167" spans="1:9" ht="10.5" customHeight="1" x14ac:dyDescent="0.3"/>
    <row r="168" spans="1:9" x14ac:dyDescent="0.3">
      <c r="A168" s="251" t="s">
        <v>223</v>
      </c>
      <c r="B168" s="251"/>
      <c r="C168" s="251"/>
      <c r="D168" s="251"/>
      <c r="E168" s="251"/>
    </row>
    <row r="169" spans="1:9" ht="11.25" customHeight="1" x14ac:dyDescent="0.3"/>
    <row r="170" spans="1:9" x14ac:dyDescent="0.3">
      <c r="A170" s="252" t="s">
        <v>6</v>
      </c>
      <c r="B170" s="252"/>
      <c r="C170" s="252"/>
      <c r="D170" s="252"/>
      <c r="E170" s="252"/>
    </row>
    <row r="171" spans="1:9" x14ac:dyDescent="0.3">
      <c r="A171" s="51"/>
      <c r="B171" s="51"/>
      <c r="C171" s="51"/>
      <c r="D171" s="51"/>
      <c r="E171" s="51"/>
      <c r="G171" s="152"/>
      <c r="H171" s="152"/>
      <c r="I171" s="152"/>
    </row>
    <row r="172" spans="1:9" s="152" customFormat="1" x14ac:dyDescent="0.3">
      <c r="A172" s="54" t="s">
        <v>224</v>
      </c>
      <c r="B172" s="54" t="s">
        <v>225</v>
      </c>
      <c r="C172" s="24"/>
      <c r="D172" s="24"/>
      <c r="E172" s="9"/>
    </row>
    <row r="173" spans="1:9" s="152" customFormat="1" x14ac:dyDescent="0.3">
      <c r="A173" s="14" t="s">
        <v>226</v>
      </c>
      <c r="B173" s="153" t="s">
        <v>227</v>
      </c>
      <c r="C173" s="27"/>
      <c r="D173" s="27"/>
      <c r="E173" s="9"/>
    </row>
    <row r="174" spans="1:9" s="152" customFormat="1" x14ac:dyDescent="0.3">
      <c r="A174" s="28"/>
      <c r="B174" s="9"/>
      <c r="C174" s="9"/>
      <c r="D174" s="9"/>
      <c r="E174" s="9"/>
    </row>
    <row r="175" spans="1:9" s="152" customFormat="1" x14ac:dyDescent="0.3">
      <c r="A175" s="29" t="s">
        <v>228</v>
      </c>
      <c r="B175" s="9"/>
      <c r="C175" s="9"/>
      <c r="D175" s="9"/>
      <c r="E175" s="9"/>
    </row>
    <row r="176" spans="1:9" s="152" customFormat="1" x14ac:dyDescent="0.3">
      <c r="A176" s="28"/>
      <c r="B176" s="9"/>
      <c r="C176" s="9"/>
      <c r="D176" s="9"/>
      <c r="E176" s="30"/>
    </row>
    <row r="177" spans="1:5" s="152" customFormat="1" ht="36" customHeight="1" x14ac:dyDescent="0.2">
      <c r="A177" s="13" t="s">
        <v>58</v>
      </c>
      <c r="B177" s="14" t="s">
        <v>226</v>
      </c>
      <c r="C177" s="247" t="s">
        <v>24</v>
      </c>
      <c r="D177" s="253"/>
      <c r="E177" s="248"/>
    </row>
    <row r="178" spans="1:5" s="152" customFormat="1" ht="34.5" x14ac:dyDescent="0.2">
      <c r="A178" s="15" t="s">
        <v>59</v>
      </c>
      <c r="B178" s="16" t="s">
        <v>229</v>
      </c>
      <c r="C178" s="133" t="s">
        <v>230</v>
      </c>
      <c r="D178" s="133" t="s">
        <v>231</v>
      </c>
      <c r="E178" s="133" t="s">
        <v>232</v>
      </c>
    </row>
    <row r="179" spans="1:5" s="152" customFormat="1" x14ac:dyDescent="0.2">
      <c r="A179" s="15" t="s">
        <v>60</v>
      </c>
      <c r="B179" s="18" t="s">
        <v>227</v>
      </c>
      <c r="C179" s="18"/>
      <c r="D179" s="18"/>
      <c r="E179" s="13"/>
    </row>
    <row r="180" spans="1:5" s="152" customFormat="1" ht="86.25" x14ac:dyDescent="0.2">
      <c r="A180" s="15" t="s">
        <v>61</v>
      </c>
      <c r="B180" s="15" t="s">
        <v>233</v>
      </c>
      <c r="C180" s="15"/>
      <c r="D180" s="15"/>
      <c r="E180" s="13"/>
    </row>
    <row r="181" spans="1:5" s="152" customFormat="1" x14ac:dyDescent="0.2">
      <c r="A181" s="15" t="s">
        <v>62</v>
      </c>
      <c r="B181" s="15" t="s">
        <v>196</v>
      </c>
      <c r="C181" s="15"/>
      <c r="D181" s="15"/>
      <c r="E181" s="13"/>
    </row>
    <row r="182" spans="1:5" s="152" customFormat="1" ht="34.5" x14ac:dyDescent="0.2">
      <c r="A182" s="15" t="s">
        <v>234</v>
      </c>
      <c r="B182" s="15" t="s">
        <v>235</v>
      </c>
      <c r="C182" s="15"/>
      <c r="D182" s="15"/>
      <c r="E182" s="13"/>
    </row>
    <row r="183" spans="1:5" s="152" customFormat="1" ht="26.25" customHeight="1" x14ac:dyDescent="0.2">
      <c r="A183" s="247" t="s">
        <v>236</v>
      </c>
      <c r="B183" s="248"/>
      <c r="C183" s="136"/>
      <c r="D183" s="136"/>
      <c r="E183" s="136"/>
    </row>
    <row r="184" spans="1:5" s="152" customFormat="1" ht="24.75" customHeight="1" x14ac:dyDescent="0.2">
      <c r="A184" s="249" t="s">
        <v>237</v>
      </c>
      <c r="B184" s="250"/>
      <c r="C184" s="21">
        <f>'Հավելված 3'!G75</f>
        <v>0</v>
      </c>
      <c r="D184" s="21">
        <f>'Հավելված 3'!H75</f>
        <v>5105</v>
      </c>
      <c r="E184" s="21">
        <f>'Հավելված 3'!I75</f>
        <v>5105</v>
      </c>
    </row>
    <row r="185" spans="1:5" s="152" customFormat="1" ht="24.75" customHeight="1" x14ac:dyDescent="0.2">
      <c r="A185" s="137"/>
      <c r="B185" s="138"/>
      <c r="C185" s="131"/>
      <c r="D185" s="131"/>
      <c r="E185" s="132"/>
    </row>
    <row r="186" spans="1:5" s="152" customFormat="1" ht="36" customHeight="1" x14ac:dyDescent="0.2">
      <c r="A186" s="13" t="s">
        <v>58</v>
      </c>
      <c r="B186" s="14" t="s">
        <v>226</v>
      </c>
      <c r="C186" s="247" t="s">
        <v>190</v>
      </c>
      <c r="D186" s="253"/>
      <c r="E186" s="248"/>
    </row>
    <row r="187" spans="1:5" s="152" customFormat="1" ht="34.5" x14ac:dyDescent="0.2">
      <c r="A187" s="15" t="s">
        <v>59</v>
      </c>
      <c r="B187" s="16" t="s">
        <v>229</v>
      </c>
      <c r="C187" s="133" t="s">
        <v>230</v>
      </c>
      <c r="D187" s="133" t="s">
        <v>231</v>
      </c>
      <c r="E187" s="133" t="s">
        <v>232</v>
      </c>
    </row>
    <row r="188" spans="1:5" s="152" customFormat="1" x14ac:dyDescent="0.2">
      <c r="A188" s="15" t="s">
        <v>60</v>
      </c>
      <c r="B188" s="18" t="s">
        <v>227</v>
      </c>
      <c r="C188" s="18"/>
      <c r="D188" s="18"/>
      <c r="E188" s="13"/>
    </row>
    <row r="189" spans="1:5" s="152" customFormat="1" ht="86.25" x14ac:dyDescent="0.2">
      <c r="A189" s="15" t="s">
        <v>61</v>
      </c>
      <c r="B189" s="15" t="s">
        <v>233</v>
      </c>
      <c r="C189" s="15"/>
      <c r="D189" s="15"/>
      <c r="E189" s="13"/>
    </row>
    <row r="190" spans="1:5" s="152" customFormat="1" x14ac:dyDescent="0.2">
      <c r="A190" s="15" t="s">
        <v>62</v>
      </c>
      <c r="B190" s="15" t="s">
        <v>196</v>
      </c>
      <c r="C190" s="15"/>
      <c r="D190" s="15"/>
      <c r="E190" s="13"/>
    </row>
    <row r="191" spans="1:5" s="152" customFormat="1" ht="34.5" x14ac:dyDescent="0.2">
      <c r="A191" s="15" t="s">
        <v>234</v>
      </c>
      <c r="B191" s="15" t="s">
        <v>235</v>
      </c>
      <c r="C191" s="15"/>
      <c r="D191" s="15"/>
      <c r="E191" s="13"/>
    </row>
    <row r="192" spans="1:5" s="152" customFormat="1" ht="26.25" customHeight="1" x14ac:dyDescent="0.2">
      <c r="A192" s="247" t="s">
        <v>236</v>
      </c>
      <c r="B192" s="248"/>
      <c r="C192" s="136"/>
      <c r="D192" s="136"/>
      <c r="E192" s="136"/>
    </row>
    <row r="193" spans="1:9" s="152" customFormat="1" ht="24.75" customHeight="1" x14ac:dyDescent="0.3">
      <c r="A193" s="249" t="s">
        <v>237</v>
      </c>
      <c r="B193" s="250"/>
      <c r="C193" s="21">
        <f>'Հավելված 3'!G83</f>
        <v>0</v>
      </c>
      <c r="D193" s="21">
        <f>'Հավելված 3'!H83</f>
        <v>-5105</v>
      </c>
      <c r="E193" s="21">
        <f>'Հավելված 3'!I83</f>
        <v>-5105</v>
      </c>
      <c r="G193" s="9"/>
      <c r="H193" s="9"/>
      <c r="I193" s="9"/>
    </row>
  </sheetData>
  <autoFilter ref="A1:A59"/>
  <mergeCells count="60">
    <mergeCell ref="A95:B95"/>
    <mergeCell ref="A96:B96"/>
    <mergeCell ref="A101:E101"/>
    <mergeCell ref="A69:E69"/>
    <mergeCell ref="C36:E36"/>
    <mergeCell ref="C48:E48"/>
    <mergeCell ref="C60:E60"/>
    <mergeCell ref="C80:E80"/>
    <mergeCell ref="A45:B45"/>
    <mergeCell ref="C89:E89"/>
    <mergeCell ref="A71:E71"/>
    <mergeCell ref="A73:E73"/>
    <mergeCell ref="A86:B86"/>
    <mergeCell ref="A87:B87"/>
    <mergeCell ref="A140:B140"/>
    <mergeCell ref="A151:B151"/>
    <mergeCell ref="A129:B129"/>
    <mergeCell ref="A30:B30"/>
    <mergeCell ref="A126:B126"/>
    <mergeCell ref="A32:B32"/>
    <mergeCell ref="A55:B55"/>
    <mergeCell ref="A99:E99"/>
    <mergeCell ref="A56:B56"/>
    <mergeCell ref="A42:B42"/>
    <mergeCell ref="A31:B31"/>
    <mergeCell ref="A43:B43"/>
    <mergeCell ref="A44:B44"/>
    <mergeCell ref="A33:B33"/>
    <mergeCell ref="A67:B67"/>
    <mergeCell ref="A57:B57"/>
    <mergeCell ref="A3:E3"/>
    <mergeCell ref="A5:E5"/>
    <mergeCell ref="A7:E7"/>
    <mergeCell ref="A29:B29"/>
    <mergeCell ref="C14:E14"/>
    <mergeCell ref="C23:E23"/>
    <mergeCell ref="A166:E166"/>
    <mergeCell ref="A138:B138"/>
    <mergeCell ref="A125:B125"/>
    <mergeCell ref="A103:E103"/>
    <mergeCell ref="A128:B128"/>
    <mergeCell ref="C110:E110"/>
    <mergeCell ref="C119:E119"/>
    <mergeCell ref="C132:E132"/>
    <mergeCell ref="C144:E144"/>
    <mergeCell ref="C156:E156"/>
    <mergeCell ref="A163:B163"/>
    <mergeCell ref="A153:B153"/>
    <mergeCell ref="A152:B152"/>
    <mergeCell ref="A127:B127"/>
    <mergeCell ref="A141:B141"/>
    <mergeCell ref="A139:B139"/>
    <mergeCell ref="A192:B192"/>
    <mergeCell ref="A193:B193"/>
    <mergeCell ref="A168:E168"/>
    <mergeCell ref="A170:E170"/>
    <mergeCell ref="A183:B183"/>
    <mergeCell ref="A184:B184"/>
    <mergeCell ref="C177:E177"/>
    <mergeCell ref="C186:E186"/>
  </mergeCells>
  <pageMargins left="0.39370078740157499" right="0.23622047244094499" top="0.47244094488188998" bottom="0.511811023622047" header="0.31496062992126" footer="0.31496062992126"/>
  <pageSetup paperSize="9" scale="51" firstPageNumber="15" orientation="landscape" useFirstPageNumber="1" r:id="rId1"/>
  <headerFooter>
    <oddFooter>&amp;C&amp;P</oddFooter>
  </headerFooter>
  <rowBreaks count="4" manualBreakCount="4">
    <brk id="34" max="4" man="1"/>
    <brk id="68" max="4" man="1"/>
    <brk id="97" max="4" man="1"/>
    <brk id="131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view="pageBreakPreview" topLeftCell="A16" zoomScale="60" zoomScaleNormal="100" workbookViewId="0">
      <selection activeCell="J11" sqref="J11"/>
    </sheetView>
  </sheetViews>
  <sheetFormatPr defaultRowHeight="13.5" x14ac:dyDescent="0.2"/>
  <cols>
    <col min="1" max="1" width="21.1640625" style="84" customWidth="1"/>
    <col min="2" max="2" width="31.33203125" style="84" customWidth="1"/>
    <col min="3" max="3" width="22.6640625" style="84" customWidth="1"/>
    <col min="4" max="4" width="15.6640625" style="84" customWidth="1"/>
    <col min="5" max="5" width="21.83203125" style="84" customWidth="1"/>
    <col min="6" max="6" width="14" style="84" customWidth="1"/>
    <col min="7" max="7" width="24.6640625" style="84" customWidth="1"/>
    <col min="8" max="8" width="16.33203125" style="84" bestFit="1" customWidth="1"/>
    <col min="9" max="9" width="12.6640625" style="84" bestFit="1" customWidth="1"/>
    <col min="10" max="10" width="9.33203125" style="84"/>
    <col min="11" max="11" width="14" style="84" bestFit="1" customWidth="1"/>
    <col min="12" max="12" width="9.33203125" style="84"/>
    <col min="13" max="13" width="14" style="84" bestFit="1" customWidth="1"/>
    <col min="14" max="14" width="14.1640625" style="84" bestFit="1" customWidth="1"/>
    <col min="15" max="16384" width="9.33203125" style="84"/>
  </cols>
  <sheetData>
    <row r="1" spans="1:14" ht="17.25" x14ac:dyDescent="0.2">
      <c r="A1" s="82"/>
      <c r="B1" s="82"/>
      <c r="C1" s="82"/>
      <c r="D1" s="82"/>
      <c r="E1" s="82"/>
      <c r="F1" s="82"/>
      <c r="G1" s="83" t="s">
        <v>139</v>
      </c>
    </row>
    <row r="2" spans="1:14" ht="45" customHeight="1" x14ac:dyDescent="0.2">
      <c r="A2" s="258" t="s">
        <v>140</v>
      </c>
      <c r="B2" s="258"/>
      <c r="C2" s="258"/>
      <c r="D2" s="258"/>
      <c r="E2" s="258"/>
      <c r="F2" s="258"/>
      <c r="G2" s="258"/>
    </row>
    <row r="3" spans="1:14" ht="17.25" x14ac:dyDescent="0.2">
      <c r="A3" s="85"/>
      <c r="B3" s="85"/>
      <c r="C3" s="85"/>
      <c r="D3" s="85"/>
      <c r="E3" s="85"/>
      <c r="F3" s="85"/>
      <c r="G3" s="85"/>
    </row>
    <row r="4" spans="1:14" ht="63.75" customHeight="1" x14ac:dyDescent="0.2">
      <c r="A4" s="240" t="s">
        <v>141</v>
      </c>
      <c r="B4" s="257"/>
      <c r="C4" s="257"/>
      <c r="D4" s="257"/>
      <c r="E4" s="209" t="s">
        <v>33</v>
      </c>
      <c r="F4" s="209"/>
      <c r="G4" s="209"/>
    </row>
    <row r="5" spans="1:14" x14ac:dyDescent="0.2">
      <c r="A5" s="209" t="s">
        <v>142</v>
      </c>
      <c r="B5" s="209" t="s">
        <v>143</v>
      </c>
      <c r="C5" s="209" t="s">
        <v>144</v>
      </c>
      <c r="D5" s="209" t="s">
        <v>145</v>
      </c>
      <c r="E5" s="209" t="s">
        <v>146</v>
      </c>
      <c r="F5" s="209" t="s">
        <v>147</v>
      </c>
      <c r="G5" s="209" t="s">
        <v>148</v>
      </c>
    </row>
    <row r="6" spans="1:14" ht="25.5" customHeight="1" x14ac:dyDescent="0.2">
      <c r="A6" s="209"/>
      <c r="B6" s="209"/>
      <c r="C6" s="209"/>
      <c r="D6" s="209"/>
      <c r="E6" s="209"/>
      <c r="F6" s="209"/>
      <c r="G6" s="209"/>
    </row>
    <row r="7" spans="1:14" ht="25.5" customHeight="1" x14ac:dyDescent="0.3">
      <c r="A7" s="240" t="s">
        <v>20</v>
      </c>
      <c r="B7" s="257"/>
      <c r="C7" s="257"/>
      <c r="D7" s="257"/>
      <c r="E7" s="257"/>
      <c r="F7" s="241"/>
      <c r="G7" s="81">
        <f>G8</f>
        <v>2.7000000001862645E-2</v>
      </c>
    </row>
    <row r="8" spans="1:14" ht="48" customHeight="1" x14ac:dyDescent="0.3">
      <c r="A8" s="169" t="s">
        <v>149</v>
      </c>
      <c r="B8" s="169" t="s">
        <v>150</v>
      </c>
      <c r="C8" s="164" t="s">
        <v>151</v>
      </c>
      <c r="D8" s="209" t="s">
        <v>152</v>
      </c>
      <c r="E8" s="209"/>
      <c r="F8" s="209"/>
      <c r="G8" s="81">
        <f>G9+G21+G33+G51</f>
        <v>2.7000000001862645E-2</v>
      </c>
    </row>
    <row r="9" spans="1:14" ht="42.75" customHeight="1" x14ac:dyDescent="0.3">
      <c r="A9" s="169" t="s">
        <v>153</v>
      </c>
      <c r="B9" s="244" t="s">
        <v>48</v>
      </c>
      <c r="C9" s="257"/>
      <c r="D9" s="257"/>
      <c r="E9" s="257"/>
      <c r="F9" s="241"/>
      <c r="G9" s="81">
        <f>G10+G14</f>
        <v>303446.10600000003</v>
      </c>
      <c r="H9" s="87"/>
      <c r="I9" s="88"/>
    </row>
    <row r="10" spans="1:14" ht="17.25" x14ac:dyDescent="0.3">
      <c r="A10" s="169"/>
      <c r="B10" s="240" t="s">
        <v>154</v>
      </c>
      <c r="C10" s="241"/>
      <c r="D10" s="169"/>
      <c r="E10" s="169"/>
      <c r="F10" s="169"/>
      <c r="G10" s="81">
        <f>G11+G12+G13</f>
        <v>56348.106</v>
      </c>
    </row>
    <row r="11" spans="1:14" ht="17.25" x14ac:dyDescent="0.2">
      <c r="A11" s="169" t="s">
        <v>155</v>
      </c>
      <c r="B11" s="89" t="s">
        <v>156</v>
      </c>
      <c r="C11" s="90" t="s">
        <v>157</v>
      </c>
      <c r="D11" s="169" t="s">
        <v>158</v>
      </c>
      <c r="E11" s="89">
        <v>12533103</v>
      </c>
      <c r="F11" s="89">
        <v>2</v>
      </c>
      <c r="G11" s="21">
        <f t="shared" ref="G11:G13" si="0">E11*F11/1000</f>
        <v>25066.205999999998</v>
      </c>
      <c r="H11" s="88"/>
    </row>
    <row r="12" spans="1:14" ht="17.25" x14ac:dyDescent="0.2">
      <c r="A12" s="169">
        <v>48821100</v>
      </c>
      <c r="B12" s="89" t="s">
        <v>201</v>
      </c>
      <c r="C12" s="90" t="s">
        <v>157</v>
      </c>
      <c r="D12" s="169" t="s">
        <v>202</v>
      </c>
      <c r="E12" s="89">
        <v>27177900</v>
      </c>
      <c r="F12" s="89">
        <v>1</v>
      </c>
      <c r="G12" s="21">
        <f t="shared" si="0"/>
        <v>27177.9</v>
      </c>
    </row>
    <row r="13" spans="1:14" ht="34.5" x14ac:dyDescent="0.2">
      <c r="A13" s="169" t="s">
        <v>203</v>
      </c>
      <c r="B13" s="89" t="s">
        <v>204</v>
      </c>
      <c r="C13" s="90" t="s">
        <v>157</v>
      </c>
      <c r="D13" s="169" t="s">
        <v>158</v>
      </c>
      <c r="E13" s="89">
        <v>456000</v>
      </c>
      <c r="F13" s="89">
        <v>9</v>
      </c>
      <c r="G13" s="21">
        <f t="shared" si="0"/>
        <v>4104</v>
      </c>
    </row>
    <row r="14" spans="1:14" ht="17.25" x14ac:dyDescent="0.3">
      <c r="A14" s="169"/>
      <c r="B14" s="240" t="s">
        <v>159</v>
      </c>
      <c r="C14" s="241"/>
      <c r="D14" s="169"/>
      <c r="E14" s="169"/>
      <c r="F14" s="169"/>
      <c r="G14" s="81">
        <f>G15+G16+G17+G18+G19+G20</f>
        <v>247098</v>
      </c>
    </row>
    <row r="15" spans="1:14" ht="51.75" x14ac:dyDescent="0.2">
      <c r="A15" s="169" t="s">
        <v>160</v>
      </c>
      <c r="B15" s="89" t="s">
        <v>161</v>
      </c>
      <c r="C15" s="90" t="s">
        <v>162</v>
      </c>
      <c r="D15" s="169" t="s">
        <v>163</v>
      </c>
      <c r="E15" s="89">
        <v>21000000</v>
      </c>
      <c r="F15" s="89">
        <v>1</v>
      </c>
      <c r="G15" s="21">
        <f t="shared" ref="G15:G20" si="1">E15*F15/1000</f>
        <v>21000</v>
      </c>
      <c r="N15" s="88"/>
    </row>
    <row r="16" spans="1:14" ht="51.75" x14ac:dyDescent="0.2">
      <c r="A16" s="169" t="s">
        <v>164</v>
      </c>
      <c r="B16" s="89" t="s">
        <v>161</v>
      </c>
      <c r="C16" s="90" t="s">
        <v>165</v>
      </c>
      <c r="D16" s="169" t="s">
        <v>163</v>
      </c>
      <c r="E16" s="89">
        <v>30000000</v>
      </c>
      <c r="F16" s="89">
        <v>1</v>
      </c>
      <c r="G16" s="21">
        <f t="shared" si="1"/>
        <v>30000</v>
      </c>
    </row>
    <row r="17" spans="1:13" ht="51.75" x14ac:dyDescent="0.2">
      <c r="A17" s="169" t="s">
        <v>166</v>
      </c>
      <c r="B17" s="89" t="s">
        <v>161</v>
      </c>
      <c r="C17" s="90" t="s">
        <v>167</v>
      </c>
      <c r="D17" s="169" t="s">
        <v>163</v>
      </c>
      <c r="E17" s="91">
        <v>95000000</v>
      </c>
      <c r="F17" s="89">
        <v>1</v>
      </c>
      <c r="G17" s="21">
        <f t="shared" si="1"/>
        <v>95000</v>
      </c>
    </row>
    <row r="18" spans="1:13" ht="51.75" x14ac:dyDescent="0.2">
      <c r="A18" s="169" t="s">
        <v>168</v>
      </c>
      <c r="B18" s="89" t="s">
        <v>161</v>
      </c>
      <c r="C18" s="90" t="s">
        <v>165</v>
      </c>
      <c r="D18" s="169" t="s">
        <v>163</v>
      </c>
      <c r="E18" s="91">
        <v>33000000</v>
      </c>
      <c r="F18" s="89">
        <v>1</v>
      </c>
      <c r="G18" s="21">
        <f t="shared" si="1"/>
        <v>33000</v>
      </c>
      <c r="K18" s="88"/>
    </row>
    <row r="19" spans="1:13" ht="51.75" x14ac:dyDescent="0.2">
      <c r="A19" s="169" t="s">
        <v>240</v>
      </c>
      <c r="B19" s="154" t="s">
        <v>161</v>
      </c>
      <c r="C19" s="89" t="s">
        <v>165</v>
      </c>
      <c r="D19" s="89" t="s">
        <v>163</v>
      </c>
      <c r="E19" s="89">
        <v>10098000</v>
      </c>
      <c r="F19" s="89">
        <v>1</v>
      </c>
      <c r="G19" s="21">
        <f t="shared" si="1"/>
        <v>10098</v>
      </c>
      <c r="K19" s="88"/>
    </row>
    <row r="20" spans="1:13" ht="51.75" x14ac:dyDescent="0.2">
      <c r="A20" s="169" t="s">
        <v>241</v>
      </c>
      <c r="B20" s="154" t="s">
        <v>161</v>
      </c>
      <c r="C20" s="89" t="s">
        <v>165</v>
      </c>
      <c r="D20" s="89" t="s">
        <v>163</v>
      </c>
      <c r="E20" s="89">
        <v>58000000</v>
      </c>
      <c r="F20" s="89">
        <v>1</v>
      </c>
      <c r="G20" s="21">
        <f t="shared" si="1"/>
        <v>58000</v>
      </c>
      <c r="K20" s="88"/>
    </row>
    <row r="21" spans="1:13" ht="46.5" customHeight="1" x14ac:dyDescent="0.3">
      <c r="A21" s="169" t="s">
        <v>169</v>
      </c>
      <c r="B21" s="244" t="s">
        <v>97</v>
      </c>
      <c r="C21" s="257"/>
      <c r="D21" s="257"/>
      <c r="E21" s="257"/>
      <c r="F21" s="241"/>
      <c r="G21" s="81">
        <f>G22+G27</f>
        <v>-491067.67700000003</v>
      </c>
      <c r="H21" s="88"/>
    </row>
    <row r="22" spans="1:13" ht="21" customHeight="1" x14ac:dyDescent="0.3">
      <c r="A22" s="169"/>
      <c r="B22" s="240" t="s">
        <v>170</v>
      </c>
      <c r="C22" s="241"/>
      <c r="D22" s="169"/>
      <c r="E22" s="169"/>
      <c r="F22" s="169"/>
      <c r="G22" s="81">
        <f>G23+G24+G25+G26</f>
        <v>-492505.277</v>
      </c>
    </row>
    <row r="23" spans="1:13" ht="34.5" x14ac:dyDescent="0.2">
      <c r="A23" s="169" t="s">
        <v>171</v>
      </c>
      <c r="B23" s="89" t="s">
        <v>172</v>
      </c>
      <c r="C23" s="90" t="s">
        <v>162</v>
      </c>
      <c r="D23" s="169" t="s">
        <v>163</v>
      </c>
      <c r="E23" s="89"/>
      <c r="F23" s="89"/>
      <c r="G23" s="21">
        <v>-583623.4</v>
      </c>
      <c r="H23" s="88"/>
    </row>
    <row r="24" spans="1:13" ht="36" customHeight="1" x14ac:dyDescent="0.2">
      <c r="A24" s="169">
        <v>45451700</v>
      </c>
      <c r="B24" s="89" t="s">
        <v>172</v>
      </c>
      <c r="C24" s="90" t="s">
        <v>165</v>
      </c>
      <c r="D24" s="169" t="s">
        <v>163</v>
      </c>
      <c r="E24" s="89">
        <v>1225123</v>
      </c>
      <c r="F24" s="89">
        <v>1</v>
      </c>
      <c r="G24" s="21">
        <f t="shared" ref="G24:G32" si="2">E24*F24/1000</f>
        <v>1225.123</v>
      </c>
      <c r="H24" s="88"/>
    </row>
    <row r="25" spans="1:13" ht="42.75" customHeight="1" x14ac:dyDescent="0.2">
      <c r="A25" s="169">
        <v>45451700</v>
      </c>
      <c r="B25" s="89" t="s">
        <v>172</v>
      </c>
      <c r="C25" s="90" t="s">
        <v>165</v>
      </c>
      <c r="D25" s="169" t="s">
        <v>163</v>
      </c>
      <c r="E25" s="89">
        <v>44368900</v>
      </c>
      <c r="F25" s="89">
        <v>1</v>
      </c>
      <c r="G25" s="21">
        <f t="shared" si="2"/>
        <v>44368.9</v>
      </c>
      <c r="H25" s="88"/>
    </row>
    <row r="26" spans="1:13" ht="45.75" customHeight="1" x14ac:dyDescent="0.2">
      <c r="A26" s="169">
        <v>45451700</v>
      </c>
      <c r="B26" s="89" t="s">
        <v>172</v>
      </c>
      <c r="C26" s="90" t="s">
        <v>165</v>
      </c>
      <c r="D26" s="169" t="s">
        <v>163</v>
      </c>
      <c r="E26" s="89">
        <v>45524100</v>
      </c>
      <c r="F26" s="89">
        <v>1</v>
      </c>
      <c r="G26" s="21">
        <f t="shared" si="2"/>
        <v>45524.1</v>
      </c>
      <c r="H26" s="88"/>
    </row>
    <row r="27" spans="1:13" ht="17.25" x14ac:dyDescent="0.3">
      <c r="A27" s="169"/>
      <c r="B27" s="240" t="s">
        <v>159</v>
      </c>
      <c r="C27" s="241"/>
      <c r="D27" s="169"/>
      <c r="E27" s="169"/>
      <c r="F27" s="169"/>
      <c r="G27" s="81">
        <f>G28+G29+G30+G31+G32</f>
        <v>1437.6000000000001</v>
      </c>
    </row>
    <row r="28" spans="1:13" ht="51.75" x14ac:dyDescent="0.2">
      <c r="A28" s="169">
        <v>71351540</v>
      </c>
      <c r="B28" s="89" t="s">
        <v>177</v>
      </c>
      <c r="C28" s="90" t="s">
        <v>165</v>
      </c>
      <c r="D28" s="169" t="s">
        <v>163</v>
      </c>
      <c r="E28" s="89">
        <v>532600</v>
      </c>
      <c r="F28" s="89">
        <v>1</v>
      </c>
      <c r="G28" s="21">
        <f t="shared" si="2"/>
        <v>532.6</v>
      </c>
    </row>
    <row r="29" spans="1:13" ht="51.75" x14ac:dyDescent="0.2">
      <c r="A29" s="169">
        <v>71351540</v>
      </c>
      <c r="B29" s="89" t="s">
        <v>177</v>
      </c>
      <c r="C29" s="90" t="s">
        <v>165</v>
      </c>
      <c r="D29" s="169" t="s">
        <v>163</v>
      </c>
      <c r="E29" s="89">
        <v>555700</v>
      </c>
      <c r="F29" s="89">
        <v>1</v>
      </c>
      <c r="G29" s="21">
        <f t="shared" si="2"/>
        <v>555.70000000000005</v>
      </c>
    </row>
    <row r="30" spans="1:13" ht="51.75" x14ac:dyDescent="0.2">
      <c r="A30" s="169">
        <v>98111140</v>
      </c>
      <c r="B30" s="89" t="s">
        <v>173</v>
      </c>
      <c r="C30" s="90" t="s">
        <v>174</v>
      </c>
      <c r="D30" s="169" t="s">
        <v>163</v>
      </c>
      <c r="E30" s="89">
        <v>159800</v>
      </c>
      <c r="F30" s="89">
        <v>1</v>
      </c>
      <c r="G30" s="21">
        <f t="shared" si="2"/>
        <v>159.80000000000001</v>
      </c>
      <c r="M30" s="88"/>
    </row>
    <row r="31" spans="1:13" ht="51.75" x14ac:dyDescent="0.2">
      <c r="A31" s="169">
        <v>98111140</v>
      </c>
      <c r="B31" s="89" t="s">
        <v>173</v>
      </c>
      <c r="C31" s="90" t="s">
        <v>174</v>
      </c>
      <c r="D31" s="169" t="s">
        <v>163</v>
      </c>
      <c r="E31" s="89">
        <v>166700</v>
      </c>
      <c r="F31" s="89">
        <v>1</v>
      </c>
      <c r="G31" s="21">
        <f t="shared" si="2"/>
        <v>166.7</v>
      </c>
    </row>
    <row r="32" spans="1:13" ht="51.75" x14ac:dyDescent="0.2">
      <c r="A32" s="169">
        <v>98111140</v>
      </c>
      <c r="B32" s="89" t="s">
        <v>173</v>
      </c>
      <c r="C32" s="90" t="s">
        <v>174</v>
      </c>
      <c r="D32" s="169" t="s">
        <v>163</v>
      </c>
      <c r="E32" s="89">
        <v>22800</v>
      </c>
      <c r="F32" s="89">
        <v>1</v>
      </c>
      <c r="G32" s="21">
        <f t="shared" si="2"/>
        <v>22.8</v>
      </c>
    </row>
    <row r="33" spans="1:8" ht="31.5" customHeight="1" x14ac:dyDescent="0.3">
      <c r="A33" s="169" t="s">
        <v>175</v>
      </c>
      <c r="B33" s="244" t="s">
        <v>88</v>
      </c>
      <c r="C33" s="257"/>
      <c r="D33" s="257"/>
      <c r="E33" s="257"/>
      <c r="F33" s="241"/>
      <c r="G33" s="81">
        <f>G34+G40+0.1</f>
        <v>182516.598</v>
      </c>
      <c r="H33" s="88"/>
    </row>
    <row r="34" spans="1:8" ht="17.25" x14ac:dyDescent="0.3">
      <c r="A34" s="169"/>
      <c r="B34" s="240" t="s">
        <v>170</v>
      </c>
      <c r="C34" s="241"/>
      <c r="D34" s="169"/>
      <c r="E34" s="169"/>
      <c r="F34" s="169"/>
      <c r="G34" s="81">
        <f>G35+G36+G37+G38+G39</f>
        <v>178767.848</v>
      </c>
      <c r="H34" s="92"/>
    </row>
    <row r="35" spans="1:8" ht="51.75" x14ac:dyDescent="0.2">
      <c r="A35" s="169">
        <v>45611300</v>
      </c>
      <c r="B35" s="89" t="s">
        <v>176</v>
      </c>
      <c r="C35" s="90" t="s">
        <v>162</v>
      </c>
      <c r="D35" s="169" t="s">
        <v>163</v>
      </c>
      <c r="E35" s="89">
        <v>26703340</v>
      </c>
      <c r="F35" s="89">
        <v>1</v>
      </c>
      <c r="G35" s="21">
        <f t="shared" ref="G35:G39" si="3">E35*F35/1000</f>
        <v>26703.34</v>
      </c>
      <c r="H35" s="88"/>
    </row>
    <row r="36" spans="1:8" ht="51.75" x14ac:dyDescent="0.2">
      <c r="A36" s="169">
        <v>45611300</v>
      </c>
      <c r="B36" s="89" t="s">
        <v>176</v>
      </c>
      <c r="C36" s="90" t="s">
        <v>162</v>
      </c>
      <c r="D36" s="169" t="s">
        <v>163</v>
      </c>
      <c r="E36" s="89">
        <v>20416640</v>
      </c>
      <c r="F36" s="89">
        <v>1</v>
      </c>
      <c r="G36" s="21">
        <f t="shared" si="3"/>
        <v>20416.64</v>
      </c>
      <c r="H36" s="92"/>
    </row>
    <row r="37" spans="1:8" ht="51.75" x14ac:dyDescent="0.2">
      <c r="A37" s="169">
        <v>45611300</v>
      </c>
      <c r="B37" s="89" t="s">
        <v>176</v>
      </c>
      <c r="C37" s="90" t="s">
        <v>165</v>
      </c>
      <c r="D37" s="169" t="s">
        <v>163</v>
      </c>
      <c r="E37" s="89">
        <v>44570900</v>
      </c>
      <c r="F37" s="89">
        <v>1</v>
      </c>
      <c r="G37" s="21">
        <f t="shared" si="3"/>
        <v>44570.9</v>
      </c>
      <c r="H37" s="92"/>
    </row>
    <row r="38" spans="1:8" ht="62.25" customHeight="1" x14ac:dyDescent="0.2">
      <c r="A38" s="169">
        <v>45611300</v>
      </c>
      <c r="B38" s="89" t="s">
        <v>176</v>
      </c>
      <c r="C38" s="90" t="s">
        <v>165</v>
      </c>
      <c r="D38" s="169" t="s">
        <v>163</v>
      </c>
      <c r="E38" s="89">
        <v>41974218</v>
      </c>
      <c r="F38" s="89">
        <v>1</v>
      </c>
      <c r="G38" s="21">
        <f t="shared" si="3"/>
        <v>41974.218000000001</v>
      </c>
      <c r="H38" s="92"/>
    </row>
    <row r="39" spans="1:8" ht="63.75" customHeight="1" x14ac:dyDescent="0.2">
      <c r="A39" s="169">
        <v>45611300</v>
      </c>
      <c r="B39" s="89" t="s">
        <v>176</v>
      </c>
      <c r="C39" s="90" t="s">
        <v>162</v>
      </c>
      <c r="D39" s="169" t="s">
        <v>163</v>
      </c>
      <c r="E39" s="89">
        <v>45102750</v>
      </c>
      <c r="F39" s="89">
        <v>1</v>
      </c>
      <c r="G39" s="21">
        <f t="shared" si="3"/>
        <v>45102.75</v>
      </c>
      <c r="H39" s="92"/>
    </row>
    <row r="40" spans="1:8" ht="17.25" x14ac:dyDescent="0.3">
      <c r="A40" s="169"/>
      <c r="B40" s="240" t="s">
        <v>159</v>
      </c>
      <c r="C40" s="241"/>
      <c r="D40" s="169"/>
      <c r="E40" s="169"/>
      <c r="F40" s="169"/>
      <c r="G40" s="81">
        <f>G41+G42+G43+G44+G45+G46+G47+G48+G49+G50</f>
        <v>3748.6499999999996</v>
      </c>
      <c r="H40" s="92"/>
    </row>
    <row r="41" spans="1:8" ht="51.75" x14ac:dyDescent="0.2">
      <c r="A41" s="169">
        <v>71351540</v>
      </c>
      <c r="B41" s="89" t="s">
        <v>177</v>
      </c>
      <c r="C41" s="90" t="s">
        <v>165</v>
      </c>
      <c r="D41" s="169" t="s">
        <v>163</v>
      </c>
      <c r="E41" s="89">
        <v>128800</v>
      </c>
      <c r="F41" s="89">
        <v>1</v>
      </c>
      <c r="G41" s="21">
        <f t="shared" ref="G41:G50" si="4">E41*F41/1000</f>
        <v>128.80000000000001</v>
      </c>
      <c r="H41" s="92"/>
    </row>
    <row r="42" spans="1:8" ht="51.75" x14ac:dyDescent="0.2">
      <c r="A42" s="169">
        <v>71351540</v>
      </c>
      <c r="B42" s="89" t="s">
        <v>177</v>
      </c>
      <c r="C42" s="90" t="s">
        <v>165</v>
      </c>
      <c r="D42" s="169" t="s">
        <v>163</v>
      </c>
      <c r="E42" s="89">
        <v>305770</v>
      </c>
      <c r="F42" s="89">
        <v>1</v>
      </c>
      <c r="G42" s="21">
        <f>E42*F42/1000</f>
        <v>305.77</v>
      </c>
      <c r="H42" s="92"/>
    </row>
    <row r="43" spans="1:8" ht="51.75" x14ac:dyDescent="0.2">
      <c r="A43" s="169">
        <v>71351540</v>
      </c>
      <c r="B43" s="89" t="s">
        <v>177</v>
      </c>
      <c r="C43" s="90" t="s">
        <v>165</v>
      </c>
      <c r="D43" s="169" t="s">
        <v>163</v>
      </c>
      <c r="E43" s="89">
        <v>840000</v>
      </c>
      <c r="F43" s="89">
        <v>1</v>
      </c>
      <c r="G43" s="21">
        <f t="shared" si="4"/>
        <v>840</v>
      </c>
      <c r="H43" s="92"/>
    </row>
    <row r="44" spans="1:8" ht="51.75" x14ac:dyDescent="0.2">
      <c r="A44" s="169">
        <v>71351540</v>
      </c>
      <c r="B44" s="89" t="s">
        <v>177</v>
      </c>
      <c r="C44" s="90" t="s">
        <v>165</v>
      </c>
      <c r="D44" s="169" t="s">
        <v>163</v>
      </c>
      <c r="E44" s="89">
        <v>778000</v>
      </c>
      <c r="F44" s="89">
        <v>1</v>
      </c>
      <c r="G44" s="21">
        <f t="shared" si="4"/>
        <v>778</v>
      </c>
      <c r="H44" s="92"/>
    </row>
    <row r="45" spans="1:8" ht="51.75" x14ac:dyDescent="0.2">
      <c r="A45" s="169">
        <v>71351540</v>
      </c>
      <c r="B45" s="89" t="s">
        <v>177</v>
      </c>
      <c r="C45" s="90" t="s">
        <v>165</v>
      </c>
      <c r="D45" s="169" t="s">
        <v>163</v>
      </c>
      <c r="E45" s="89">
        <v>676870</v>
      </c>
      <c r="F45" s="89">
        <v>1</v>
      </c>
      <c r="G45" s="21">
        <f t="shared" si="4"/>
        <v>676.87</v>
      </c>
      <c r="H45" s="92"/>
    </row>
    <row r="46" spans="1:8" ht="51.75" x14ac:dyDescent="0.2">
      <c r="A46" s="169">
        <v>98111140</v>
      </c>
      <c r="B46" s="89" t="s">
        <v>173</v>
      </c>
      <c r="C46" s="90" t="s">
        <v>174</v>
      </c>
      <c r="D46" s="169" t="s">
        <v>163</v>
      </c>
      <c r="E46" s="89">
        <v>136430</v>
      </c>
      <c r="F46" s="89">
        <v>1</v>
      </c>
      <c r="G46" s="21">
        <f t="shared" si="4"/>
        <v>136.43</v>
      </c>
      <c r="H46" s="92"/>
    </row>
    <row r="47" spans="1:8" ht="51.75" x14ac:dyDescent="0.2">
      <c r="A47" s="169">
        <v>98111140</v>
      </c>
      <c r="B47" s="89" t="s">
        <v>173</v>
      </c>
      <c r="C47" s="90" t="s">
        <v>174</v>
      </c>
      <c r="D47" s="169" t="s">
        <v>163</v>
      </c>
      <c r="E47" s="89">
        <v>107630</v>
      </c>
      <c r="F47" s="89">
        <v>1</v>
      </c>
      <c r="G47" s="21">
        <f t="shared" si="4"/>
        <v>107.63</v>
      </c>
      <c r="H47" s="92"/>
    </row>
    <row r="48" spans="1:8" ht="51.75" x14ac:dyDescent="0.2">
      <c r="A48" s="169">
        <v>98111140</v>
      </c>
      <c r="B48" s="89" t="s">
        <v>173</v>
      </c>
      <c r="C48" s="90" t="s">
        <v>174</v>
      </c>
      <c r="D48" s="169" t="s">
        <v>163</v>
      </c>
      <c r="E48" s="89">
        <v>223000</v>
      </c>
      <c r="F48" s="89">
        <v>1</v>
      </c>
      <c r="G48" s="21">
        <f t="shared" si="4"/>
        <v>223</v>
      </c>
      <c r="H48" s="92"/>
    </row>
    <row r="49" spans="1:8" ht="51.75" x14ac:dyDescent="0.2">
      <c r="A49" s="169">
        <v>98111140</v>
      </c>
      <c r="B49" s="89" t="s">
        <v>173</v>
      </c>
      <c r="C49" s="90" t="s">
        <v>174</v>
      </c>
      <c r="D49" s="169" t="s">
        <v>163</v>
      </c>
      <c r="E49" s="89">
        <v>258000</v>
      </c>
      <c r="F49" s="89">
        <v>1</v>
      </c>
      <c r="G49" s="21">
        <f t="shared" si="4"/>
        <v>258</v>
      </c>
      <c r="H49" s="92"/>
    </row>
    <row r="50" spans="1:8" ht="51.75" x14ac:dyDescent="0.2">
      <c r="A50" s="169">
        <v>98111140</v>
      </c>
      <c r="B50" s="89" t="s">
        <v>173</v>
      </c>
      <c r="C50" s="90" t="s">
        <v>174</v>
      </c>
      <c r="D50" s="169" t="s">
        <v>163</v>
      </c>
      <c r="E50" s="89">
        <v>294150</v>
      </c>
      <c r="F50" s="89">
        <v>1</v>
      </c>
      <c r="G50" s="21">
        <f t="shared" si="4"/>
        <v>294.14999999999998</v>
      </c>
      <c r="H50" s="92"/>
    </row>
    <row r="51" spans="1:8" ht="17.25" x14ac:dyDescent="0.3">
      <c r="A51" s="169" t="s">
        <v>178</v>
      </c>
      <c r="B51" s="244" t="s">
        <v>131</v>
      </c>
      <c r="C51" s="257"/>
      <c r="D51" s="257"/>
      <c r="E51" s="257"/>
      <c r="F51" s="241"/>
      <c r="G51" s="81">
        <f>G52+G58</f>
        <v>5105</v>
      </c>
      <c r="H51" s="92"/>
    </row>
    <row r="52" spans="1:8" ht="17.25" x14ac:dyDescent="0.3">
      <c r="A52" s="169"/>
      <c r="B52" s="240" t="s">
        <v>159</v>
      </c>
      <c r="C52" s="241"/>
      <c r="D52" s="169"/>
      <c r="E52" s="169"/>
      <c r="F52" s="169"/>
      <c r="G52" s="81">
        <f>G53+G54+G55+G56+G57</f>
        <v>5105</v>
      </c>
      <c r="H52" s="92"/>
    </row>
    <row r="53" spans="1:8" ht="34.5" x14ac:dyDescent="0.2">
      <c r="A53" s="169">
        <v>70121140</v>
      </c>
      <c r="B53" s="89" t="s">
        <v>179</v>
      </c>
      <c r="C53" s="90" t="s">
        <v>174</v>
      </c>
      <c r="D53" s="169" t="s">
        <v>163</v>
      </c>
      <c r="E53" s="89">
        <v>5105000</v>
      </c>
      <c r="F53" s="89">
        <v>1</v>
      </c>
      <c r="G53" s="21">
        <f t="shared" ref="G53" si="5">E53*F53/1000</f>
        <v>5105</v>
      </c>
      <c r="H53" s="92"/>
    </row>
    <row r="54" spans="1:8" x14ac:dyDescent="0.2">
      <c r="H54" s="92"/>
    </row>
    <row r="55" spans="1:8" x14ac:dyDescent="0.2">
      <c r="H55" s="92"/>
    </row>
    <row r="56" spans="1:8" x14ac:dyDescent="0.2">
      <c r="H56" s="92"/>
    </row>
    <row r="57" spans="1:8" x14ac:dyDescent="0.2">
      <c r="H57" s="93"/>
    </row>
  </sheetData>
  <mergeCells count="23"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A7:F7"/>
    <mergeCell ref="D8:F8"/>
    <mergeCell ref="B9:F9"/>
    <mergeCell ref="B10:C10"/>
    <mergeCell ref="B14:C14"/>
    <mergeCell ref="B40:C40"/>
    <mergeCell ref="B51:F51"/>
    <mergeCell ref="B52:C52"/>
    <mergeCell ref="B21:F21"/>
    <mergeCell ref="B22:C22"/>
    <mergeCell ref="B27:C27"/>
    <mergeCell ref="B33:F33"/>
    <mergeCell ref="B34:C34"/>
  </mergeCells>
  <pageMargins left="0.2" right="0.17" top="0.41" bottom="0.44" header="0.17" footer="0.17"/>
  <pageSetup scale="80" firstPageNumber="24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topLeftCell="A19" zoomScale="60" zoomScaleNormal="100" workbookViewId="0">
      <selection activeCell="L6" sqref="L6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5.83203125" style="2" customWidth="1"/>
    <col min="8" max="8" width="17" style="2" customWidth="1"/>
    <col min="9" max="9" width="15.1640625" style="2" customWidth="1"/>
    <col min="10" max="10" width="23" style="2" customWidth="1"/>
    <col min="11" max="11" width="9.33203125" style="2"/>
    <col min="12" max="12" width="16.1640625" style="2" bestFit="1" customWidth="1"/>
    <col min="13" max="13" width="19.83203125" style="2" customWidth="1"/>
    <col min="14" max="14" width="16.1640625" style="2" bestFit="1" customWidth="1"/>
    <col min="15" max="15" width="17.83203125" style="2" bestFit="1" customWidth="1"/>
    <col min="16" max="16384" width="9.33203125" style="2"/>
  </cols>
  <sheetData>
    <row r="1" spans="1:10" ht="16.5" x14ac:dyDescent="0.2">
      <c r="I1" s="4" t="s">
        <v>239</v>
      </c>
    </row>
    <row r="2" spans="1:10" ht="56.25" customHeight="1" x14ac:dyDescent="0.3">
      <c r="A2" s="235" t="s">
        <v>242</v>
      </c>
      <c r="B2" s="235"/>
      <c r="C2" s="235"/>
      <c r="D2" s="235"/>
      <c r="E2" s="235"/>
      <c r="F2" s="235"/>
      <c r="G2" s="235"/>
      <c r="H2" s="235"/>
      <c r="I2" s="235"/>
      <c r="J2" s="3"/>
    </row>
    <row r="3" spans="1:10" ht="17.25" x14ac:dyDescent="0.3">
      <c r="A3" s="134"/>
      <c r="B3" s="134"/>
      <c r="C3" s="134"/>
      <c r="D3" s="134"/>
      <c r="E3" s="134"/>
      <c r="F3" s="134"/>
      <c r="G3" s="134"/>
      <c r="H3" s="134"/>
      <c r="I3" s="134"/>
      <c r="J3" s="3"/>
    </row>
    <row r="4" spans="1:10" ht="16.5" x14ac:dyDescent="0.2">
      <c r="A4" s="119"/>
      <c r="B4" s="119"/>
      <c r="C4" s="119"/>
      <c r="D4" s="119"/>
      <c r="E4" s="119"/>
      <c r="F4" s="119"/>
      <c r="G4" s="119"/>
      <c r="H4" s="119"/>
      <c r="I4" s="120" t="s">
        <v>41</v>
      </c>
    </row>
    <row r="5" spans="1:10" ht="84.75" customHeight="1" x14ac:dyDescent="0.2">
      <c r="A5" s="236" t="s">
        <v>14</v>
      </c>
      <c r="B5" s="236"/>
      <c r="C5" s="236"/>
      <c r="D5" s="236" t="s">
        <v>0</v>
      </c>
      <c r="E5" s="236"/>
      <c r="F5" s="236" t="s">
        <v>12</v>
      </c>
      <c r="G5" s="237" t="s">
        <v>33</v>
      </c>
      <c r="H5" s="238"/>
      <c r="I5" s="239"/>
    </row>
    <row r="6" spans="1:10" s="7" customFormat="1" ht="60" x14ac:dyDescent="0.2">
      <c r="A6" s="121" t="s">
        <v>44</v>
      </c>
      <c r="B6" s="121" t="s">
        <v>45</v>
      </c>
      <c r="C6" s="121" t="s">
        <v>46</v>
      </c>
      <c r="D6" s="121" t="s">
        <v>42</v>
      </c>
      <c r="E6" s="121" t="s">
        <v>43</v>
      </c>
      <c r="F6" s="236"/>
      <c r="G6" s="122" t="s">
        <v>64</v>
      </c>
      <c r="H6" s="122" t="s">
        <v>65</v>
      </c>
      <c r="I6" s="122" t="s">
        <v>34</v>
      </c>
    </row>
    <row r="7" spans="1:10" s="7" customFormat="1" ht="16.5" x14ac:dyDescent="0.2">
      <c r="A7" s="135"/>
      <c r="B7" s="135"/>
      <c r="C7" s="135"/>
      <c r="D7" s="135"/>
      <c r="E7" s="135"/>
      <c r="F7" s="56" t="s">
        <v>15</v>
      </c>
      <c r="G7" s="124">
        <f t="shared" ref="G7:I7" si="0">G9+G26</f>
        <v>0</v>
      </c>
      <c r="H7" s="124">
        <f t="shared" si="0"/>
        <v>0</v>
      </c>
      <c r="I7" s="124">
        <f t="shared" si="0"/>
        <v>0</v>
      </c>
    </row>
    <row r="8" spans="1:10" s="7" customFormat="1" ht="21" customHeight="1" x14ac:dyDescent="0.2">
      <c r="A8" s="135"/>
      <c r="B8" s="135"/>
      <c r="C8" s="135"/>
      <c r="D8" s="135"/>
      <c r="E8" s="135"/>
      <c r="F8" s="56" t="s">
        <v>3</v>
      </c>
      <c r="G8" s="124"/>
      <c r="H8" s="124"/>
      <c r="I8" s="124"/>
      <c r="J8" s="66"/>
    </row>
    <row r="9" spans="1:10" s="7" customFormat="1" ht="35.25" customHeight="1" x14ac:dyDescent="0.2">
      <c r="A9" s="142" t="s">
        <v>215</v>
      </c>
      <c r="B9" s="143"/>
      <c r="C9" s="143"/>
      <c r="D9" s="143"/>
      <c r="E9" s="143"/>
      <c r="F9" s="144" t="s">
        <v>216</v>
      </c>
      <c r="G9" s="145">
        <f t="shared" ref="G9:I9" si="1">G11</f>
        <v>0</v>
      </c>
      <c r="H9" s="145">
        <f t="shared" si="1"/>
        <v>-5105</v>
      </c>
      <c r="I9" s="145">
        <f t="shared" si="1"/>
        <v>-5105</v>
      </c>
    </row>
    <row r="10" spans="1:10" ht="16.5" x14ac:dyDescent="0.2">
      <c r="A10" s="142"/>
      <c r="B10" s="143"/>
      <c r="C10" s="143"/>
      <c r="D10" s="143"/>
      <c r="E10" s="143"/>
      <c r="F10" s="144" t="s">
        <v>217</v>
      </c>
      <c r="G10" s="144"/>
      <c r="H10" s="144"/>
      <c r="I10" s="144"/>
    </row>
    <row r="11" spans="1:10" ht="16.5" x14ac:dyDescent="0.2">
      <c r="A11" s="143"/>
      <c r="B11" s="142" t="s">
        <v>218</v>
      </c>
      <c r="C11" s="143"/>
      <c r="D11" s="143"/>
      <c r="E11" s="143"/>
      <c r="F11" s="144" t="s">
        <v>219</v>
      </c>
      <c r="G11" s="145">
        <f t="shared" ref="G11:I11" si="2">G13</f>
        <v>0</v>
      </c>
      <c r="H11" s="145">
        <f t="shared" si="2"/>
        <v>-5105</v>
      </c>
      <c r="I11" s="145">
        <f t="shared" si="2"/>
        <v>-5105</v>
      </c>
    </row>
    <row r="12" spans="1:10" ht="16.5" x14ac:dyDescent="0.2">
      <c r="A12" s="143"/>
      <c r="B12" s="142"/>
      <c r="C12" s="143"/>
      <c r="D12" s="143"/>
      <c r="E12" s="143"/>
      <c r="F12" s="144" t="s">
        <v>217</v>
      </c>
      <c r="G12" s="144"/>
      <c r="H12" s="144"/>
      <c r="I12" s="144"/>
    </row>
    <row r="13" spans="1:10" ht="16.5" x14ac:dyDescent="0.2">
      <c r="A13" s="143"/>
      <c r="B13" s="143"/>
      <c r="C13" s="142" t="s">
        <v>218</v>
      </c>
      <c r="D13" s="143"/>
      <c r="E13" s="146"/>
      <c r="F13" s="144" t="s">
        <v>209</v>
      </c>
      <c r="G13" s="145">
        <f t="shared" ref="G13:I13" si="3">G15</f>
        <v>0</v>
      </c>
      <c r="H13" s="145">
        <f t="shared" si="3"/>
        <v>-5105</v>
      </c>
      <c r="I13" s="145">
        <f t="shared" si="3"/>
        <v>-5105</v>
      </c>
    </row>
    <row r="14" spans="1:10" ht="16.5" x14ac:dyDescent="0.2">
      <c r="A14" s="143"/>
      <c r="B14" s="143"/>
      <c r="C14" s="142"/>
      <c r="D14" s="143"/>
      <c r="E14" s="146"/>
      <c r="F14" s="144" t="s">
        <v>217</v>
      </c>
      <c r="G14" s="144"/>
      <c r="H14" s="144"/>
      <c r="I14" s="144"/>
    </row>
    <row r="15" spans="1:10" ht="16.5" x14ac:dyDescent="0.2">
      <c r="A15" s="143"/>
      <c r="B15" s="143"/>
      <c r="C15" s="142"/>
      <c r="D15" s="143"/>
      <c r="E15" s="146"/>
      <c r="F15" s="147" t="s">
        <v>206</v>
      </c>
      <c r="G15" s="148">
        <f t="shared" ref="G15:I15" si="4">G16</f>
        <v>0</v>
      </c>
      <c r="H15" s="148">
        <f t="shared" si="4"/>
        <v>-5105</v>
      </c>
      <c r="I15" s="148">
        <f t="shared" si="4"/>
        <v>-5105</v>
      </c>
    </row>
    <row r="16" spans="1:10" s="7" customFormat="1" ht="16.5" x14ac:dyDescent="0.2">
      <c r="A16" s="143"/>
      <c r="B16" s="143"/>
      <c r="C16" s="142"/>
      <c r="D16" s="143" t="s">
        <v>207</v>
      </c>
      <c r="E16" s="146"/>
      <c r="F16" s="144" t="s">
        <v>209</v>
      </c>
      <c r="G16" s="145">
        <f t="shared" ref="G16:I16" si="5">G18</f>
        <v>0</v>
      </c>
      <c r="H16" s="145">
        <f t="shared" si="5"/>
        <v>-5105</v>
      </c>
      <c r="I16" s="145">
        <f t="shared" si="5"/>
        <v>-5105</v>
      </c>
    </row>
    <row r="17" spans="1:10" s="7" customFormat="1" ht="16.5" x14ac:dyDescent="0.2">
      <c r="A17" s="143"/>
      <c r="B17" s="143"/>
      <c r="C17" s="142"/>
      <c r="D17" s="146"/>
      <c r="E17" s="146"/>
      <c r="F17" s="144" t="s">
        <v>217</v>
      </c>
      <c r="G17" s="145"/>
      <c r="H17" s="145"/>
      <c r="I17" s="145"/>
    </row>
    <row r="18" spans="1:10" s="7" customFormat="1" ht="16.5" x14ac:dyDescent="0.2">
      <c r="A18" s="143"/>
      <c r="B18" s="143"/>
      <c r="C18" s="142"/>
      <c r="D18" s="146"/>
      <c r="E18" s="146" t="s">
        <v>184</v>
      </c>
      <c r="F18" s="144" t="s">
        <v>209</v>
      </c>
      <c r="G18" s="149">
        <f t="shared" ref="G18:I18" si="6">G20</f>
        <v>0</v>
      </c>
      <c r="H18" s="149">
        <f t="shared" si="6"/>
        <v>-5105</v>
      </c>
      <c r="I18" s="149">
        <f t="shared" si="6"/>
        <v>-5105</v>
      </c>
    </row>
    <row r="19" spans="1:10" s="7" customFormat="1" ht="16.5" x14ac:dyDescent="0.2">
      <c r="A19" s="142"/>
      <c r="B19" s="142"/>
      <c r="C19" s="142"/>
      <c r="D19" s="142"/>
      <c r="E19" s="11"/>
      <c r="F19" s="144" t="s">
        <v>21</v>
      </c>
      <c r="G19" s="67"/>
      <c r="H19" s="67"/>
      <c r="I19" s="67"/>
      <c r="J19" s="150"/>
    </row>
    <row r="20" spans="1:10" s="7" customFormat="1" ht="16.5" x14ac:dyDescent="0.2">
      <c r="A20" s="151"/>
      <c r="B20" s="12"/>
      <c r="C20" s="12"/>
      <c r="D20" s="11"/>
      <c r="E20" s="11"/>
      <c r="F20" s="59" t="s">
        <v>206</v>
      </c>
      <c r="G20" s="70">
        <f t="shared" ref="G20:I20" si="7">G22</f>
        <v>0</v>
      </c>
      <c r="H20" s="70">
        <f t="shared" si="7"/>
        <v>-5105</v>
      </c>
      <c r="I20" s="70">
        <f t="shared" si="7"/>
        <v>-5105</v>
      </c>
    </row>
    <row r="21" spans="1:10" s="7" customFormat="1" ht="33" x14ac:dyDescent="0.2">
      <c r="A21" s="151"/>
      <c r="B21" s="12"/>
      <c r="C21" s="12"/>
      <c r="D21" s="11"/>
      <c r="E21" s="11"/>
      <c r="F21" s="60" t="s">
        <v>22</v>
      </c>
      <c r="G21" s="70"/>
      <c r="H21" s="70"/>
      <c r="I21" s="70"/>
    </row>
    <row r="22" spans="1:10" s="7" customFormat="1" ht="16.5" x14ac:dyDescent="0.2">
      <c r="A22" s="151"/>
      <c r="B22" s="12"/>
      <c r="C22" s="12"/>
      <c r="D22" s="11"/>
      <c r="E22" s="11"/>
      <c r="F22" s="60" t="s">
        <v>23</v>
      </c>
      <c r="G22" s="70">
        <f t="shared" ref="G22:I24" si="8">G23</f>
        <v>0</v>
      </c>
      <c r="H22" s="70">
        <f t="shared" si="8"/>
        <v>-5105</v>
      </c>
      <c r="I22" s="70">
        <f t="shared" si="8"/>
        <v>-5105</v>
      </c>
    </row>
    <row r="23" spans="1:10" s="7" customFormat="1" ht="16.5" x14ac:dyDescent="0.2">
      <c r="A23" s="151"/>
      <c r="B23" s="12"/>
      <c r="C23" s="12"/>
      <c r="D23" s="11"/>
      <c r="E23" s="11"/>
      <c r="F23" s="60" t="s">
        <v>188</v>
      </c>
      <c r="G23" s="70">
        <f t="shared" si="8"/>
        <v>0</v>
      </c>
      <c r="H23" s="70">
        <f t="shared" si="8"/>
        <v>-5105</v>
      </c>
      <c r="I23" s="70">
        <f t="shared" si="8"/>
        <v>-5105</v>
      </c>
    </row>
    <row r="24" spans="1:10" s="7" customFormat="1" ht="16.5" x14ac:dyDescent="0.2">
      <c r="A24" s="151"/>
      <c r="B24" s="12"/>
      <c r="C24" s="12"/>
      <c r="D24" s="11"/>
      <c r="E24" s="11"/>
      <c r="F24" s="60" t="s">
        <v>220</v>
      </c>
      <c r="G24" s="67">
        <f t="shared" si="8"/>
        <v>0</v>
      </c>
      <c r="H24" s="67">
        <f t="shared" si="8"/>
        <v>-5105</v>
      </c>
      <c r="I24" s="67">
        <f t="shared" si="8"/>
        <v>-5105</v>
      </c>
    </row>
    <row r="25" spans="1:10" s="7" customFormat="1" ht="16.5" x14ac:dyDescent="0.2">
      <c r="A25" s="151"/>
      <c r="B25" s="12"/>
      <c r="C25" s="12"/>
      <c r="D25" s="11"/>
      <c r="E25" s="11"/>
      <c r="F25" s="60" t="s">
        <v>221</v>
      </c>
      <c r="G25" s="70">
        <f>'Հավելված 3'!G90</f>
        <v>0</v>
      </c>
      <c r="H25" s="70">
        <f>'Հավելված 3'!H90</f>
        <v>-5105</v>
      </c>
      <c r="I25" s="70">
        <f>'Հավելված 3'!I90</f>
        <v>-5105</v>
      </c>
    </row>
    <row r="26" spans="1:10" s="7" customFormat="1" ht="33" x14ac:dyDescent="0.2">
      <c r="A26" s="55" t="s">
        <v>4</v>
      </c>
      <c r="B26" s="135"/>
      <c r="C26" s="135"/>
      <c r="D26" s="135"/>
      <c r="E26" s="135"/>
      <c r="F26" s="56" t="s">
        <v>16</v>
      </c>
      <c r="G26" s="124">
        <f t="shared" ref="G26:I26" si="9">G28</f>
        <v>0</v>
      </c>
      <c r="H26" s="124">
        <f t="shared" si="9"/>
        <v>5105</v>
      </c>
      <c r="I26" s="124">
        <f t="shared" si="9"/>
        <v>5105</v>
      </c>
    </row>
    <row r="27" spans="1:10" s="7" customFormat="1" ht="16.5" x14ac:dyDescent="0.2">
      <c r="A27" s="55"/>
      <c r="B27" s="135"/>
      <c r="C27" s="135"/>
      <c r="D27" s="135"/>
      <c r="E27" s="135"/>
      <c r="F27" s="56" t="s">
        <v>3</v>
      </c>
      <c r="G27" s="124"/>
      <c r="H27" s="124"/>
      <c r="I27" s="124"/>
    </row>
    <row r="28" spans="1:10" s="7" customFormat="1" ht="49.5" x14ac:dyDescent="0.2">
      <c r="A28" s="135"/>
      <c r="B28" s="55" t="s">
        <v>4</v>
      </c>
      <c r="C28" s="135"/>
      <c r="D28" s="135"/>
      <c r="E28" s="135"/>
      <c r="F28" s="56" t="s">
        <v>17</v>
      </c>
      <c r="G28" s="124">
        <f t="shared" ref="G28:I28" si="10">G30</f>
        <v>0</v>
      </c>
      <c r="H28" s="124">
        <f t="shared" si="10"/>
        <v>5105</v>
      </c>
      <c r="I28" s="124">
        <f t="shared" si="10"/>
        <v>5105</v>
      </c>
    </row>
    <row r="29" spans="1:10" s="7" customFormat="1" ht="16.5" x14ac:dyDescent="0.2">
      <c r="A29" s="135"/>
      <c r="B29" s="55"/>
      <c r="C29" s="135"/>
      <c r="D29" s="135"/>
      <c r="E29" s="135"/>
      <c r="F29" s="56" t="s">
        <v>3</v>
      </c>
      <c r="G29" s="124"/>
      <c r="H29" s="124"/>
      <c r="I29" s="124"/>
    </row>
    <row r="30" spans="1:10" s="7" customFormat="1" ht="16.5" x14ac:dyDescent="0.2">
      <c r="A30" s="135"/>
      <c r="B30" s="135"/>
      <c r="C30" s="55" t="s">
        <v>5</v>
      </c>
      <c r="D30" s="135"/>
      <c r="E30" s="11"/>
      <c r="F30" s="56" t="s">
        <v>18</v>
      </c>
      <c r="G30" s="124">
        <f t="shared" ref="G30:I30" si="11">G32</f>
        <v>0</v>
      </c>
      <c r="H30" s="124">
        <f t="shared" si="11"/>
        <v>5105</v>
      </c>
      <c r="I30" s="124">
        <f t="shared" si="11"/>
        <v>5105</v>
      </c>
    </row>
    <row r="31" spans="1:10" s="7" customFormat="1" ht="16.5" x14ac:dyDescent="0.2">
      <c r="A31" s="135"/>
      <c r="B31" s="135"/>
      <c r="C31" s="55"/>
      <c r="D31" s="135"/>
      <c r="E31" s="11"/>
      <c r="F31" s="56" t="s">
        <v>3</v>
      </c>
      <c r="G31" s="124"/>
      <c r="H31" s="124"/>
      <c r="I31" s="124"/>
    </row>
    <row r="32" spans="1:10" s="7" customFormat="1" ht="16.5" x14ac:dyDescent="0.2">
      <c r="A32" s="135"/>
      <c r="B32" s="135"/>
      <c r="C32" s="55"/>
      <c r="D32" s="135"/>
      <c r="E32" s="11"/>
      <c r="F32" s="125" t="s">
        <v>20</v>
      </c>
      <c r="G32" s="124">
        <f t="shared" ref="G32:I32" si="12">G33</f>
        <v>0</v>
      </c>
      <c r="H32" s="124">
        <f t="shared" si="12"/>
        <v>5105</v>
      </c>
      <c r="I32" s="124">
        <f t="shared" si="12"/>
        <v>5105</v>
      </c>
    </row>
    <row r="33" spans="1:9" s="7" customFormat="1" ht="16.5" x14ac:dyDescent="0.2">
      <c r="A33" s="135"/>
      <c r="B33" s="135"/>
      <c r="C33" s="55"/>
      <c r="D33" s="11">
        <v>1023</v>
      </c>
      <c r="E33" s="11"/>
      <c r="F33" s="56" t="s">
        <v>19</v>
      </c>
      <c r="G33" s="124">
        <f t="shared" ref="G33:I33" si="13">G35</f>
        <v>0</v>
      </c>
      <c r="H33" s="124">
        <f t="shared" si="13"/>
        <v>5105</v>
      </c>
      <c r="I33" s="124">
        <f t="shared" si="13"/>
        <v>5105</v>
      </c>
    </row>
    <row r="34" spans="1:9" s="7" customFormat="1" ht="17.25" customHeight="1" x14ac:dyDescent="0.2">
      <c r="A34" s="135"/>
      <c r="B34" s="135"/>
      <c r="C34" s="55"/>
      <c r="D34" s="11"/>
      <c r="E34" s="11"/>
      <c r="F34" s="56" t="s">
        <v>3</v>
      </c>
      <c r="G34" s="67"/>
      <c r="H34" s="67"/>
      <c r="I34" s="67"/>
    </row>
    <row r="35" spans="1:9" ht="39.75" customHeight="1" x14ac:dyDescent="0.2">
      <c r="A35" s="127"/>
      <c r="B35" s="127"/>
      <c r="C35" s="127"/>
      <c r="D35" s="127"/>
      <c r="E35" s="37">
        <v>31005</v>
      </c>
      <c r="F35" s="102" t="s">
        <v>134</v>
      </c>
      <c r="G35" s="67">
        <f t="shared" ref="G35:I35" si="14">G37</f>
        <v>0</v>
      </c>
      <c r="H35" s="67">
        <f t="shared" si="14"/>
        <v>5105</v>
      </c>
      <c r="I35" s="67">
        <f t="shared" si="14"/>
        <v>5105</v>
      </c>
    </row>
    <row r="36" spans="1:9" ht="17.25" x14ac:dyDescent="0.2">
      <c r="A36" s="127"/>
      <c r="B36" s="127"/>
      <c r="C36" s="127"/>
      <c r="D36" s="127"/>
      <c r="E36" s="38"/>
      <c r="F36" s="16" t="s">
        <v>21</v>
      </c>
      <c r="G36" s="67"/>
      <c r="H36" s="67"/>
      <c r="I36" s="67"/>
    </row>
    <row r="37" spans="1:9" ht="17.25" x14ac:dyDescent="0.2">
      <c r="A37" s="127"/>
      <c r="B37" s="127"/>
      <c r="C37" s="127"/>
      <c r="D37" s="127"/>
      <c r="E37" s="38"/>
      <c r="F37" s="18" t="s">
        <v>20</v>
      </c>
      <c r="G37" s="67">
        <f t="shared" ref="G37:I37" si="15">G39</f>
        <v>0</v>
      </c>
      <c r="H37" s="67">
        <f t="shared" si="15"/>
        <v>5105</v>
      </c>
      <c r="I37" s="67">
        <f t="shared" si="15"/>
        <v>5105</v>
      </c>
    </row>
    <row r="38" spans="1:9" ht="34.5" x14ac:dyDescent="0.2">
      <c r="A38" s="127"/>
      <c r="B38" s="127"/>
      <c r="C38" s="127"/>
      <c r="D38" s="127"/>
      <c r="E38" s="38"/>
      <c r="F38" s="18" t="s">
        <v>22</v>
      </c>
      <c r="G38" s="67"/>
      <c r="H38" s="67"/>
      <c r="I38" s="67"/>
    </row>
    <row r="39" spans="1:9" ht="17.25" x14ac:dyDescent="0.2">
      <c r="A39" s="127"/>
      <c r="B39" s="127"/>
      <c r="C39" s="127"/>
      <c r="D39" s="127"/>
      <c r="E39" s="38"/>
      <c r="F39" s="102" t="s">
        <v>23</v>
      </c>
      <c r="G39" s="67">
        <f t="shared" ref="G39:I42" si="16">G40</f>
        <v>0</v>
      </c>
      <c r="H39" s="67">
        <f t="shared" si="16"/>
        <v>5105</v>
      </c>
      <c r="I39" s="67">
        <f t="shared" si="16"/>
        <v>5105</v>
      </c>
    </row>
    <row r="40" spans="1:9" ht="17.25" x14ac:dyDescent="0.2">
      <c r="A40" s="127"/>
      <c r="B40" s="127"/>
      <c r="C40" s="127"/>
      <c r="D40" s="127"/>
      <c r="E40" s="38"/>
      <c r="F40" s="102" t="s">
        <v>52</v>
      </c>
      <c r="G40" s="67">
        <f t="shared" si="16"/>
        <v>0</v>
      </c>
      <c r="H40" s="67">
        <f t="shared" si="16"/>
        <v>5105</v>
      </c>
      <c r="I40" s="67">
        <f t="shared" si="16"/>
        <v>5105</v>
      </c>
    </row>
    <row r="41" spans="1:9" ht="17.25" x14ac:dyDescent="0.2">
      <c r="A41" s="127"/>
      <c r="B41" s="127"/>
      <c r="C41" s="127"/>
      <c r="D41" s="127"/>
      <c r="E41" s="38"/>
      <c r="F41" s="56" t="s">
        <v>135</v>
      </c>
      <c r="G41" s="67">
        <f t="shared" si="16"/>
        <v>0</v>
      </c>
      <c r="H41" s="67">
        <f t="shared" si="16"/>
        <v>5105</v>
      </c>
      <c r="I41" s="67">
        <f t="shared" si="16"/>
        <v>5105</v>
      </c>
    </row>
    <row r="42" spans="1:9" ht="17.25" x14ac:dyDescent="0.2">
      <c r="A42" s="127"/>
      <c r="B42" s="127"/>
      <c r="C42" s="127"/>
      <c r="D42" s="127"/>
      <c r="E42" s="38"/>
      <c r="F42" s="36" t="s">
        <v>136</v>
      </c>
      <c r="G42" s="67">
        <f t="shared" si="16"/>
        <v>0</v>
      </c>
      <c r="H42" s="67">
        <f t="shared" si="16"/>
        <v>5105</v>
      </c>
      <c r="I42" s="67">
        <f t="shared" si="16"/>
        <v>5105</v>
      </c>
    </row>
    <row r="43" spans="1:9" ht="17.25" x14ac:dyDescent="0.2">
      <c r="A43" s="127"/>
      <c r="B43" s="127"/>
      <c r="C43" s="127"/>
      <c r="D43" s="127"/>
      <c r="E43" s="38"/>
      <c r="F43" s="36" t="s">
        <v>137</v>
      </c>
      <c r="G43" s="67">
        <f>'Հավելված 3'!G65</f>
        <v>0</v>
      </c>
      <c r="H43" s="67">
        <f>'Հավելված 3'!H65</f>
        <v>5105</v>
      </c>
      <c r="I43" s="67">
        <f>'Հավելված 3'!I65</f>
        <v>5105</v>
      </c>
    </row>
  </sheetData>
  <mergeCells count="5">
    <mergeCell ref="A2:I2"/>
    <mergeCell ref="A5:C5"/>
    <mergeCell ref="D5:E5"/>
    <mergeCell ref="F5:F6"/>
    <mergeCell ref="G5:I5"/>
  </mergeCells>
  <pageMargins left="0.31" right="0.19" top="0.75" bottom="0.56999999999999995" header="0.3" footer="0.3"/>
  <pageSetup scale="60" firstPageNumber="28" orientation="portrait" useFirstPageNumber="1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Հավելված 7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 աղյուսակներ 1,2'!Print_Area</vt:lpstr>
      <vt:lpstr>'Հավելված 6'!Print_Area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Ashot Pirumyan</cp:lastModifiedBy>
  <cp:lastPrinted>2022-04-06T06:38:16Z</cp:lastPrinted>
  <dcterms:created xsi:type="dcterms:W3CDTF">2018-09-30T11:43:43Z</dcterms:created>
  <dcterms:modified xsi:type="dcterms:W3CDTF">2022-04-06T06:38:19Z</dcterms:modified>
</cp:coreProperties>
</file>