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"/>
    </mc:Choice>
  </mc:AlternateContent>
  <bookViews>
    <workbookView xWindow="0" yWindow="0" windowWidth="28800" windowHeight="12480" tabRatio="1000" activeTab="9"/>
  </bookViews>
  <sheets>
    <sheet name="Havelvats 1" sheetId="27" r:id="rId1"/>
    <sheet name="Havelvats 2 " sheetId="32" r:id="rId2"/>
    <sheet name="Havelvats 3" sheetId="36" r:id="rId3"/>
    <sheet name="Havelvats 4" sheetId="35" r:id="rId4"/>
    <sheet name="Havelvats 5" sheetId="44" r:id="rId5"/>
    <sheet name="Havelvats 6" sheetId="29" r:id="rId6"/>
    <sheet name="Havelvats 7" sheetId="49" r:id="rId7"/>
    <sheet name="Havelvats 8" sheetId="41" r:id="rId8"/>
    <sheet name="Havelvats 9" sheetId="46" r:id="rId9"/>
    <sheet name="Havelvats 10" sheetId="47" r:id="rId10"/>
  </sheets>
  <definedNames>
    <definedName name="AgencyCode" localSheetId="9">#REF!</definedName>
    <definedName name="AgencyCode" localSheetId="1">#REF!</definedName>
    <definedName name="AgencyCode" localSheetId="4">#REF!</definedName>
    <definedName name="AgencyCode" localSheetId="6">#REF!</definedName>
    <definedName name="AgencyCode">#REF!</definedName>
    <definedName name="AgencyName" localSheetId="9">#REF!</definedName>
    <definedName name="AgencyName" localSheetId="1">#REF!</definedName>
    <definedName name="AgencyName" localSheetId="6">#REF!</definedName>
    <definedName name="AgencyName">#REF!</definedName>
    <definedName name="davit" localSheetId="9">#REF!</definedName>
    <definedName name="davit" localSheetId="6">#REF!</definedName>
    <definedName name="davit">#REF!</definedName>
    <definedName name="Functional1" localSheetId="9">#REF!</definedName>
    <definedName name="Functional1" localSheetId="1">#REF!</definedName>
    <definedName name="Functional1" localSheetId="6">#REF!</definedName>
    <definedName name="Functional1">#REF!</definedName>
    <definedName name="ggg" localSheetId="9">#REF!</definedName>
    <definedName name="ggg" localSheetId="6">#REF!</definedName>
    <definedName name="ggg">#REF!</definedName>
    <definedName name="PANature" localSheetId="9">#REF!</definedName>
    <definedName name="PANature" localSheetId="1">#REF!</definedName>
    <definedName name="PANature" localSheetId="6">#REF!</definedName>
    <definedName name="PANature">#REF!</definedName>
    <definedName name="PAType" localSheetId="9">#REF!</definedName>
    <definedName name="PAType" localSheetId="1">#REF!</definedName>
    <definedName name="PAType" localSheetId="6">#REF!</definedName>
    <definedName name="PAType">#REF!</definedName>
    <definedName name="Performance2" localSheetId="9">#REF!</definedName>
    <definedName name="Performance2" localSheetId="1">#REF!</definedName>
    <definedName name="Performance2" localSheetId="6">#REF!</definedName>
    <definedName name="Performance2">#REF!</definedName>
    <definedName name="PerformanceType" localSheetId="9">#REF!</definedName>
    <definedName name="PerformanceType" localSheetId="1">#REF!</definedName>
    <definedName name="PerformanceType" localSheetId="6">#REF!</definedName>
    <definedName name="PerformanceType">#REF!</definedName>
    <definedName name="_xlnm.Print_Area" localSheetId="9">'Havelvats 10'!$A$1:$G$70</definedName>
    <definedName name="_xlnm.Print_Area" localSheetId="4">'Havelvats 5'!$A$1:$G$31</definedName>
    <definedName name="_xlnm.Print_Area" localSheetId="5">'Havelvats 6'!$A$1:$D$239</definedName>
    <definedName name="_xlnm.Print_Area" localSheetId="6">'Havelvats 7'!$A$1:$D$276</definedName>
    <definedName name="_xlnm.Print_Area" localSheetId="7">'Havelvats 8'!$A$1:$I$96</definedName>
    <definedName name="_xlnm.Print_Area" localSheetId="8">'Havelvats 9'!$A$1:$D$18</definedName>
    <definedName name="Հավելված" localSheetId="9">#REF!</definedName>
    <definedName name="Հավելված" localSheetId="6">#REF!</definedName>
    <definedName name="Հավելված">#REF!</definedName>
    <definedName name="Մաս" localSheetId="9">#REF!</definedName>
    <definedName name="Մաս" localSheetId="6">#REF!</definedName>
    <definedName name="Մաս">#REF!</definedName>
    <definedName name="շախմատիստ" localSheetId="9">#REF!</definedName>
    <definedName name="շախմատիստ" localSheetId="6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G26" i="44" l="1"/>
  <c r="G27" i="44"/>
  <c r="D248" i="49" l="1"/>
  <c r="G223" i="32" l="1"/>
  <c r="G222" i="32"/>
  <c r="G92" i="32"/>
  <c r="G91" i="32" s="1"/>
  <c r="G90" i="32" s="1"/>
  <c r="G89" i="32" s="1"/>
  <c r="G87" i="32" s="1"/>
  <c r="G85" i="32" s="1"/>
  <c r="G83" i="32" s="1"/>
  <c r="G81" i="32" s="1"/>
  <c r="G79" i="32" s="1"/>
  <c r="G77" i="32" s="1"/>
  <c r="G29" i="44"/>
  <c r="D66" i="27" l="1"/>
  <c r="D74" i="29" s="1"/>
  <c r="G221" i="32"/>
  <c r="D74" i="49" l="1"/>
  <c r="D59" i="27"/>
  <c r="G30" i="32" l="1"/>
  <c r="G29" i="32" s="1"/>
  <c r="G28" i="32" s="1"/>
  <c r="G27" i="32" s="1"/>
  <c r="G25" i="32" s="1"/>
  <c r="G127" i="32"/>
  <c r="G126" i="32" s="1"/>
  <c r="G125" i="32" s="1"/>
  <c r="G124" i="32" s="1"/>
  <c r="G123" i="32" s="1"/>
  <c r="G121" i="32" s="1"/>
  <c r="G22" i="44"/>
  <c r="G21" i="44" s="1"/>
  <c r="G102" i="32"/>
  <c r="D79" i="27" s="1"/>
  <c r="D90" i="29" s="1"/>
  <c r="G109" i="32"/>
  <c r="G108" i="32" s="1"/>
  <c r="G107" i="32" s="1"/>
  <c r="G106" i="32" s="1"/>
  <c r="G104" i="32" s="1"/>
  <c r="G23" i="32" l="1"/>
  <c r="D149" i="49"/>
  <c r="G119" i="32"/>
  <c r="G117" i="32" s="1"/>
  <c r="G115" i="32" s="1"/>
  <c r="G113" i="32" s="1"/>
  <c r="G111" i="32" s="1"/>
  <c r="D101" i="49"/>
  <c r="D104" i="27"/>
  <c r="D136" i="27" l="1"/>
  <c r="G21" i="32"/>
  <c r="D97" i="27"/>
  <c r="D124" i="29"/>
  <c r="D162" i="29" l="1"/>
  <c r="D129" i="27"/>
  <c r="I26" i="41"/>
  <c r="I25" i="41" s="1"/>
  <c r="I24" i="41" s="1"/>
  <c r="G162" i="32" l="1"/>
  <c r="G12" i="44"/>
  <c r="G144" i="32" l="1"/>
  <c r="D14" i="46"/>
  <c r="G25" i="44"/>
  <c r="G28" i="44"/>
  <c r="G238" i="32"/>
  <c r="G237" i="32" s="1"/>
  <c r="G236" i="32" s="1"/>
  <c r="G235" i="32" s="1"/>
  <c r="G234" i="32" s="1"/>
  <c r="G232" i="32" s="1"/>
  <c r="G11" i="44"/>
  <c r="G19" i="44"/>
  <c r="G230" i="32" l="1"/>
  <c r="G228" i="32" s="1"/>
  <c r="D130" i="49"/>
  <c r="G220" i="32"/>
  <c r="G219" i="32" s="1"/>
  <c r="D18" i="46"/>
  <c r="G18" i="44"/>
  <c r="G61" i="32"/>
  <c r="G60" i="32" s="1"/>
  <c r="G59" i="32" s="1"/>
  <c r="G58" i="32" s="1"/>
  <c r="G24" i="44"/>
  <c r="I21" i="41"/>
  <c r="I15" i="41"/>
  <c r="D174" i="27" l="1"/>
  <c r="D167" i="27" s="1"/>
  <c r="G31" i="36"/>
  <c r="H29" i="36"/>
  <c r="F32" i="36"/>
  <c r="F29" i="36" s="1"/>
  <c r="G32" i="36"/>
  <c r="H32" i="36"/>
  <c r="G29" i="36" l="1"/>
  <c r="D212" i="29"/>
  <c r="D59" i="36"/>
  <c r="E75" i="35" s="1"/>
  <c r="E74" i="35" s="1"/>
  <c r="H58" i="36"/>
  <c r="G58" i="36"/>
  <c r="F58" i="36"/>
  <c r="E58" i="36"/>
  <c r="F63" i="36"/>
  <c r="D63" i="36" s="1"/>
  <c r="E79" i="35" s="1"/>
  <c r="E78" i="35" s="1"/>
  <c r="I28" i="41"/>
  <c r="I30" i="41"/>
  <c r="F61" i="36" s="1"/>
  <c r="H62" i="36"/>
  <c r="G62" i="36"/>
  <c r="E62" i="36"/>
  <c r="I32" i="41"/>
  <c r="F62" i="36" l="1"/>
  <c r="D62" i="36" s="1"/>
  <c r="D58" i="36"/>
  <c r="G96" i="41"/>
  <c r="I96" i="41" s="1"/>
  <c r="I91" i="41"/>
  <c r="E55" i="36" s="1"/>
  <c r="I95" i="41"/>
  <c r="I94" i="41"/>
  <c r="I93" i="41"/>
  <c r="I90" i="41"/>
  <c r="E53" i="36" s="1"/>
  <c r="I89" i="41"/>
  <c r="H54" i="36"/>
  <c r="G54" i="36"/>
  <c r="F54" i="36"/>
  <c r="H52" i="36"/>
  <c r="G52" i="36"/>
  <c r="F52" i="36"/>
  <c r="H50" i="36"/>
  <c r="G50" i="36"/>
  <c r="F50" i="36"/>
  <c r="F48" i="36" s="1"/>
  <c r="I92" i="41" l="1"/>
  <c r="G48" i="36"/>
  <c r="H48" i="36"/>
  <c r="E51" i="36"/>
  <c r="I88" i="41"/>
  <c r="I87" i="41" s="1"/>
  <c r="D53" i="36"/>
  <c r="E67" i="35" s="1"/>
  <c r="E66" i="35" s="1"/>
  <c r="D55" i="36"/>
  <c r="E69" i="35" s="1"/>
  <c r="E68" i="35" s="1"/>
  <c r="I74" i="41"/>
  <c r="I73" i="41" s="1"/>
  <c r="I70" i="41"/>
  <c r="I69" i="41" s="1"/>
  <c r="E37" i="36" s="1"/>
  <c r="E52" i="36" l="1"/>
  <c r="D52" i="36" s="1"/>
  <c r="E54" i="36"/>
  <c r="D54" i="36" s="1"/>
  <c r="D37" i="36" l="1"/>
  <c r="E45" i="35" s="1"/>
  <c r="H36" i="36"/>
  <c r="H34" i="36" s="1"/>
  <c r="G36" i="36"/>
  <c r="G34" i="36" s="1"/>
  <c r="F36" i="36"/>
  <c r="F34" i="36" s="1"/>
  <c r="E36" i="36"/>
  <c r="I45" i="41"/>
  <c r="I48" i="41"/>
  <c r="I47" i="41" s="1"/>
  <c r="D36" i="36" l="1"/>
  <c r="I44" i="41"/>
  <c r="E33" i="36"/>
  <c r="E32" i="36" s="1"/>
  <c r="E29" i="36" s="1"/>
  <c r="E34" i="36"/>
  <c r="D34" i="36" s="1"/>
  <c r="D31" i="36" l="1"/>
  <c r="E37" i="35" s="1"/>
  <c r="G173" i="32" s="1"/>
  <c r="G172" i="32" s="1"/>
  <c r="I41" i="41" l="1"/>
  <c r="I18" i="41" l="1"/>
  <c r="I17" i="41" l="1"/>
  <c r="F28" i="36" s="1"/>
  <c r="I40" i="41"/>
  <c r="D61" i="36" l="1"/>
  <c r="E77" i="35" s="1"/>
  <c r="E76" i="35" s="1"/>
  <c r="E72" i="35" s="1"/>
  <c r="G227" i="32" s="1"/>
  <c r="H60" i="36"/>
  <c r="H56" i="36" s="1"/>
  <c r="G60" i="36"/>
  <c r="G56" i="36" s="1"/>
  <c r="F60" i="36"/>
  <c r="F56" i="36" s="1"/>
  <c r="E60" i="36"/>
  <c r="E56" i="36" s="1"/>
  <c r="D28" i="36"/>
  <c r="E32" i="35" s="1"/>
  <c r="E31" i="35" s="1"/>
  <c r="E29" i="35" s="1"/>
  <c r="H27" i="36"/>
  <c r="G27" i="36"/>
  <c r="G25" i="36" s="1"/>
  <c r="F27" i="36"/>
  <c r="F25" i="36" s="1"/>
  <c r="E27" i="36"/>
  <c r="H25" i="36"/>
  <c r="G23" i="36"/>
  <c r="G21" i="36" s="1"/>
  <c r="G19" i="36" s="1"/>
  <c r="H23" i="36"/>
  <c r="H21" i="36" s="1"/>
  <c r="H19" i="36" s="1"/>
  <c r="E23" i="36"/>
  <c r="E21" i="36" s="1"/>
  <c r="E19" i="36" s="1"/>
  <c r="E27" i="35" l="1"/>
  <c r="G74" i="32"/>
  <c r="G73" i="32" s="1"/>
  <c r="G72" i="32" s="1"/>
  <c r="G71" i="32" s="1"/>
  <c r="G70" i="32" s="1"/>
  <c r="D60" i="36"/>
  <c r="D56" i="36"/>
  <c r="D27" i="36"/>
  <c r="E25" i="36"/>
  <c r="D25" i="36" s="1"/>
  <c r="F44" i="36" l="1"/>
  <c r="G44" i="36"/>
  <c r="H44" i="36"/>
  <c r="D33" i="36"/>
  <c r="E39" i="35" s="1"/>
  <c r="E38" i="35" s="1"/>
  <c r="E35" i="35" l="1"/>
  <c r="E33" i="35" s="1"/>
  <c r="G171" i="32"/>
  <c r="G170" i="32" s="1"/>
  <c r="G169" i="32" s="1"/>
  <c r="G168" i="32" s="1"/>
  <c r="G167" i="32" s="1"/>
  <c r="G165" i="32" s="1"/>
  <c r="D32" i="36"/>
  <c r="D29" i="36"/>
  <c r="G17" i="36"/>
  <c r="G15" i="36" s="1"/>
  <c r="H17" i="36"/>
  <c r="H15" i="36" s="1"/>
  <c r="E17" i="36"/>
  <c r="E15" i="36" s="1"/>
  <c r="G163" i="32" l="1"/>
  <c r="D91" i="27" s="1"/>
  <c r="D110" i="29" s="1"/>
  <c r="D178" i="49"/>
  <c r="I84" i="41"/>
  <c r="I76" i="41"/>
  <c r="I75" i="41" s="1"/>
  <c r="I72" i="41" s="1"/>
  <c r="E41" i="36" s="1"/>
  <c r="I77" i="41"/>
  <c r="I86" i="41" l="1"/>
  <c r="D51" i="36" l="1"/>
  <c r="E65" i="35" s="1"/>
  <c r="E64" i="35" s="1"/>
  <c r="E62" i="35" s="1"/>
  <c r="E50" i="36"/>
  <c r="E48" i="36" s="1"/>
  <c r="E60" i="35" l="1"/>
  <c r="G213" i="32"/>
  <c r="G212" i="32" s="1"/>
  <c r="G211" i="32" s="1"/>
  <c r="G210" i="32" s="1"/>
  <c r="G209" i="32" s="1"/>
  <c r="G207" i="32" s="1"/>
  <c r="D48" i="36"/>
  <c r="D17" i="46" s="1"/>
  <c r="D50" i="36"/>
  <c r="I13" i="41"/>
  <c r="I12" i="41" s="1"/>
  <c r="G205" i="32" l="1"/>
  <c r="D155" i="27" s="1"/>
  <c r="D186" i="29" s="1"/>
  <c r="D226" i="49"/>
  <c r="F24" i="36"/>
  <c r="I11" i="41"/>
  <c r="I85" i="41"/>
  <c r="F23" i="36" l="1"/>
  <c r="D24" i="36"/>
  <c r="E26" i="35" s="1"/>
  <c r="E25" i="35" s="1"/>
  <c r="E23" i="35" s="1"/>
  <c r="E21" i="35" s="1"/>
  <c r="I83" i="41"/>
  <c r="E19" i="35" l="1"/>
  <c r="G65" i="32"/>
  <c r="G64" i="32" s="1"/>
  <c r="G63" i="32" s="1"/>
  <c r="G62" i="32" s="1"/>
  <c r="G57" i="32" s="1"/>
  <c r="G55" i="32" s="1"/>
  <c r="I82" i="41"/>
  <c r="F21" i="36"/>
  <c r="F19" i="36" s="1"/>
  <c r="D23" i="36"/>
  <c r="G53" i="32" l="1"/>
  <c r="D47" i="27" s="1"/>
  <c r="D52" i="29" s="1"/>
  <c r="D52" i="49"/>
  <c r="D21" i="36"/>
  <c r="I31" i="41" l="1"/>
  <c r="I27" i="41"/>
  <c r="I23" i="41" s="1"/>
  <c r="I10" i="41" s="1"/>
  <c r="I39" i="41" l="1"/>
  <c r="I38" i="41" s="1"/>
  <c r="I81" i="41"/>
  <c r="E47" i="36" s="1"/>
  <c r="I80" i="41"/>
  <c r="E45" i="36" s="1"/>
  <c r="E44" i="36" s="1"/>
  <c r="F18" i="36" l="1"/>
  <c r="F17" i="36" s="1"/>
  <c r="F15" i="36" s="1"/>
  <c r="I37" i="41"/>
  <c r="I36" i="41" s="1"/>
  <c r="I79" i="41"/>
  <c r="I78" i="41" s="1"/>
  <c r="D47" i="36" l="1"/>
  <c r="E59" i="35" s="1"/>
  <c r="E58" i="35" s="1"/>
  <c r="H46" i="36"/>
  <c r="H42" i="36" s="1"/>
  <c r="G46" i="36"/>
  <c r="G42" i="36" s="1"/>
  <c r="F46" i="36"/>
  <c r="F42" i="36" s="1"/>
  <c r="E46" i="36"/>
  <c r="E42" i="36" s="1"/>
  <c r="D45" i="36"/>
  <c r="E57" i="35" s="1"/>
  <c r="E56" i="35" s="1"/>
  <c r="E54" i="35" l="1"/>
  <c r="D44" i="36"/>
  <c r="D46" i="36"/>
  <c r="E52" i="35" l="1"/>
  <c r="G204" i="32"/>
  <c r="G70" i="47" s="1"/>
  <c r="E70" i="35"/>
  <c r="G203" i="32"/>
  <c r="G202" i="32" s="1"/>
  <c r="G201" i="32" s="1"/>
  <c r="G200" i="32" s="1"/>
  <c r="G198" i="32" s="1"/>
  <c r="G196" i="32" l="1"/>
  <c r="D149" i="27" s="1"/>
  <c r="D176" i="29" s="1"/>
  <c r="D216" i="49"/>
  <c r="G226" i="32"/>
  <c r="G225" i="32" s="1"/>
  <c r="G224" i="32" s="1"/>
  <c r="G218" i="32" l="1"/>
  <c r="G216" i="32" s="1"/>
  <c r="G69" i="47"/>
  <c r="G68" i="47" s="1"/>
  <c r="G67" i="47" s="1"/>
  <c r="G66" i="47" s="1"/>
  <c r="G64" i="47" s="1"/>
  <c r="G62" i="47" s="1"/>
  <c r="G60" i="47" s="1"/>
  <c r="G58" i="47" s="1"/>
  <c r="G19" i="32"/>
  <c r="G17" i="32" s="1"/>
  <c r="F40" i="36"/>
  <c r="F38" i="36" s="1"/>
  <c r="F13" i="36" s="1"/>
  <c r="G40" i="36"/>
  <c r="G38" i="36" s="1"/>
  <c r="G13" i="36" s="1"/>
  <c r="H40" i="36"/>
  <c r="H38" i="36" s="1"/>
  <c r="H13" i="36" s="1"/>
  <c r="E40" i="36"/>
  <c r="E38" i="36" s="1"/>
  <c r="E13" i="36" s="1"/>
  <c r="D41" i="36"/>
  <c r="E51" i="35" s="1"/>
  <c r="G214" i="32" l="1"/>
  <c r="D161" i="27" s="1"/>
  <c r="D197" i="29" s="1"/>
  <c r="D115" i="49"/>
  <c r="D42" i="36"/>
  <c r="D16" i="46" s="1"/>
  <c r="D40" i="36"/>
  <c r="D142" i="27" l="1"/>
  <c r="G194" i="32"/>
  <c r="D19" i="36"/>
  <c r="D38" i="36"/>
  <c r="D15" i="46" s="1"/>
  <c r="D12" i="46" s="1"/>
  <c r="E50" i="35" l="1"/>
  <c r="E48" i="35" s="1"/>
  <c r="G193" i="32" s="1"/>
  <c r="E46" i="35" l="1"/>
  <c r="D18" i="36"/>
  <c r="D17" i="36"/>
  <c r="E18" i="35" l="1"/>
  <c r="E17" i="35" s="1"/>
  <c r="E15" i="35" s="1"/>
  <c r="G192" i="32"/>
  <c r="D15" i="36"/>
  <c r="E13" i="35" l="1"/>
  <c r="G151" i="32"/>
  <c r="G191" i="32"/>
  <c r="G190" i="32" s="1"/>
  <c r="G189" i="32" s="1"/>
  <c r="G187" i="32" s="1"/>
  <c r="G143" i="32"/>
  <c r="G142" i="32" s="1"/>
  <c r="G141" i="32" s="1"/>
  <c r="G140" i="32" s="1"/>
  <c r="G138" i="32" s="1"/>
  <c r="D24" i="49" s="1"/>
  <c r="G185" i="32" l="1"/>
  <c r="D123" i="27" s="1"/>
  <c r="D149" i="29" s="1"/>
  <c r="D202" i="49"/>
  <c r="G16" i="44"/>
  <c r="G15" i="44" l="1"/>
  <c r="G10" i="44" s="1"/>
  <c r="G46" i="32"/>
  <c r="G150" i="32"/>
  <c r="G45" i="32" l="1"/>
  <c r="G44" i="32" s="1"/>
  <c r="G43" i="32" s="1"/>
  <c r="G42" i="32" s="1"/>
  <c r="G40" i="32" s="1"/>
  <c r="G51" i="47"/>
  <c r="G50" i="47" s="1"/>
  <c r="G49" i="47" s="1"/>
  <c r="G48" i="47" s="1"/>
  <c r="G47" i="47" s="1"/>
  <c r="G45" i="47" s="1"/>
  <c r="G43" i="47" s="1"/>
  <c r="G41" i="47" s="1"/>
  <c r="G39" i="47" s="1"/>
  <c r="G37" i="47" s="1"/>
  <c r="G35" i="47" s="1"/>
  <c r="G33" i="47" s="1"/>
  <c r="G149" i="32"/>
  <c r="G148" i="32" s="1"/>
  <c r="G147" i="32" s="1"/>
  <c r="G145" i="32" s="1"/>
  <c r="E44" i="35"/>
  <c r="E42" i="35" s="1"/>
  <c r="G136" i="32" l="1"/>
  <c r="D21" i="27" s="1"/>
  <c r="D24" i="29" s="1"/>
  <c r="D168" i="49"/>
  <c r="G38" i="32"/>
  <c r="D38" i="49"/>
  <c r="E40" i="35"/>
  <c r="E11" i="35" s="1"/>
  <c r="G184" i="32"/>
  <c r="G56" i="47"/>
  <c r="G54" i="47" s="1"/>
  <c r="G52" i="47" s="1"/>
  <c r="G32" i="47" s="1"/>
  <c r="G161" i="32"/>
  <c r="G160" i="32" s="1"/>
  <c r="G159" i="32" s="1"/>
  <c r="G158" i="32" s="1"/>
  <c r="G156" i="32" s="1"/>
  <c r="G154" i="32" s="1"/>
  <c r="D14" i="27" l="1"/>
  <c r="D34" i="27"/>
  <c r="G258" i="32"/>
  <c r="G36" i="32"/>
  <c r="G34" i="32" s="1"/>
  <c r="G32" i="32" s="1"/>
  <c r="G134" i="32"/>
  <c r="G152" i="32"/>
  <c r="D85" i="27"/>
  <c r="D87" i="49" s="1"/>
  <c r="G183" i="32"/>
  <c r="G182" i="32" s="1"/>
  <c r="G181" i="32" s="1"/>
  <c r="G180" i="32" s="1"/>
  <c r="G178" i="32" s="1"/>
  <c r="D27" i="27" l="1"/>
  <c r="D38" i="29"/>
  <c r="G176" i="32"/>
  <c r="D117" i="27" s="1"/>
  <c r="D191" i="49"/>
  <c r="D138" i="29"/>
  <c r="D110" i="27"/>
  <c r="D100" i="29"/>
  <c r="D72" i="27"/>
  <c r="G174" i="32"/>
  <c r="G132" i="32" s="1"/>
  <c r="G130" i="32" l="1"/>
  <c r="G128" i="32" s="1"/>
  <c r="G100" i="32" l="1"/>
  <c r="G98" i="32" s="1"/>
  <c r="G96" i="32" s="1"/>
  <c r="G94" i="32" s="1"/>
  <c r="G75" i="32" s="1"/>
  <c r="G68" i="32"/>
  <c r="G66" i="32" l="1"/>
  <c r="G51" i="32" s="1"/>
  <c r="G49" i="32" s="1"/>
  <c r="G47" i="32" s="1"/>
  <c r="G15" i="32" s="1"/>
  <c r="G13" i="32" s="1"/>
  <c r="G12" i="32" s="1"/>
  <c r="D62" i="49"/>
  <c r="H11" i="36"/>
  <c r="E11" i="36"/>
  <c r="D53" i="27" l="1"/>
  <c r="D40" i="27" s="1"/>
  <c r="D12" i="27" s="1"/>
  <c r="G11" i="36"/>
  <c r="F11" i="36"/>
  <c r="D62" i="29" l="1"/>
  <c r="D10" i="46"/>
  <c r="D11" i="36"/>
  <c r="D13" i="36"/>
  <c r="G257" i="32" l="1"/>
  <c r="G256" i="32" s="1"/>
  <c r="G255" i="32" s="1"/>
  <c r="G253" i="32" s="1"/>
  <c r="G266" i="32"/>
  <c r="G31" i="47" s="1"/>
  <c r="G30" i="47" s="1"/>
  <c r="G29" i="47" s="1"/>
  <c r="G28" i="47" s="1"/>
  <c r="G26" i="47" s="1"/>
  <c r="G24" i="47" s="1"/>
  <c r="G22" i="47" s="1"/>
  <c r="G20" i="47" s="1"/>
  <c r="G18" i="47" s="1"/>
  <c r="G16" i="47" s="1"/>
  <c r="G14" i="47" s="1"/>
  <c r="G13" i="47" s="1"/>
  <c r="G11" i="47" s="1"/>
  <c r="G251" i="32" l="1"/>
  <c r="D188" i="27" s="1"/>
  <c r="D230" i="29" s="1"/>
  <c r="D239" i="29" s="1"/>
  <c r="D267" i="49"/>
  <c r="G249" i="32"/>
  <c r="G247" i="32" s="1"/>
  <c r="G265" i="32"/>
  <c r="G264" i="32" s="1"/>
  <c r="G263" i="32" s="1"/>
  <c r="G261" i="32" s="1"/>
  <c r="G245" i="32"/>
  <c r="G243" i="32" s="1"/>
  <c r="G241" i="32" s="1"/>
  <c r="G240" i="32" s="1"/>
  <c r="G10" i="32" s="1"/>
  <c r="D194" i="27" l="1"/>
  <c r="D182" i="27" s="1"/>
  <c r="D180" i="27" s="1"/>
  <c r="D10" i="27" s="1"/>
  <c r="G259" i="32"/>
  <c r="D276" i="49"/>
</calcChain>
</file>

<file path=xl/sharedStrings.xml><?xml version="1.0" encoding="utf-8"?>
<sst xmlns="http://schemas.openxmlformats.org/spreadsheetml/2006/main" count="1766" uniqueCount="467">
  <si>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</si>
  <si>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</si>
  <si>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</si>
  <si>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</si>
  <si>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</si>
  <si>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</si>
  <si>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</si>
  <si>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</si>
  <si>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</si>
  <si>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</si>
  <si>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</si>
  <si>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</si>
  <si>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 xml:space="preserve"> Տարի 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</si>
  <si>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</si>
  <si>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</si>
  <si>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Տարի</t>
  </si>
  <si>
    <t xml:space="preserve"> Ծրագիր</t>
  </si>
  <si>
    <t xml:space="preserve"> Միջոցառում</t>
  </si>
  <si>
    <t>Ծրագրի միջոցառումներ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</si>
  <si>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</si>
  <si>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ՀՀ կառավարության պահուստային ֆոնդ</t>
  </si>
  <si>
    <t xml:space="preserve"> այդ թվում`</t>
  </si>
  <si>
    <t xml:space="preserve"> ՀՀ կառավարություն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</si>
  <si>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</si>
  <si>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</si>
  <si>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</si>
  <si>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Պահուստային միջոցներ</t>
  </si>
  <si>
    <t xml:space="preserve"> ԸՆԴԱՄԵՆԸ</t>
  </si>
  <si>
    <t>հազ. դրամներով</t>
  </si>
  <si>
    <t xml:space="preserve"> Գործառական դասիչը</t>
  </si>
  <si>
    <t>Ցուցանիշների փոփոխությունը (ավելացումները նշված են դրական նշանով, իսկ նվազեցումները` փակագծերում)</t>
  </si>
  <si>
    <t xml:space="preserve"> Բաժին</t>
  </si>
  <si>
    <t xml:space="preserve"> Խումբ</t>
  </si>
  <si>
    <t xml:space="preserve"> Դաս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</si>
  <si>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</si>
  <si>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</si>
  <si>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</si>
  <si>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>02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</si>
  <si>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</si>
  <si>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</si>
  <si>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</si>
  <si>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</si>
  <si>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</si>
  <si>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</si>
  <si>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</si>
  <si>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>Ցուցանիշների փոփոխությունը (նվազեցումները նշված են  փակագծերում)</t>
  </si>
  <si>
    <t xml:space="preserve">Միջոցառումն իրականացնողի անվանումը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</si>
  <si>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</si>
  <si>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</si>
  <si>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</si>
  <si>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</si>
  <si>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</si>
  <si>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</si>
  <si>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</si>
  <si>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>այդ թվում</t>
  </si>
  <si>
    <t>ՀՀ կրթության, գիտության, մշակույթի և սպորտի նախարարություն</t>
  </si>
  <si>
    <t xml:space="preserve"> ԱՅԼ  ԾԱԽՍԵՐ</t>
  </si>
  <si>
    <t xml:space="preserve"> ԿՐԹՈՒԹՅՈՒՆ</t>
  </si>
  <si>
    <t>Կրթությանը տրամադրվող օժանդակ ծառայություններ</t>
  </si>
  <si>
    <t>ՀՀ կառավարություն</t>
  </si>
  <si>
    <t>09</t>
  </si>
  <si>
    <t>06</t>
  </si>
  <si>
    <t xml:space="preserve">այդ թվում՝ բյուջետային ծախսերի տնտեսագիտական դասակարգման հոդվածներ
</t>
  </si>
  <si>
    <t>ԸՆԴԱՄԵՆԸ ԾԱԽՍԵՐ</t>
  </si>
  <si>
    <t>ԸՆԹԱՑԻԿ ԾԱԽՍԵՐ</t>
  </si>
  <si>
    <t>Մասսայական սպորտ</t>
  </si>
  <si>
    <t>ՈՉ ՖԻՆԱՆՍԱԿԱՆ ԱԿՏԻՎՆԵՐԻ ԳԾՈՎ ԾԱԽՍԵՐ</t>
  </si>
  <si>
    <t>ՀԻՄՆԱԿԱՆ ՄԻՋՈՑՆԵՐ</t>
  </si>
  <si>
    <t>ՇԵՆՔԵՐ ԵՎ ՇԻՆՈՒԹՅՈՒՆՆԵՐ</t>
  </si>
  <si>
    <t>-Շենքերի և շինությունների շինարարություն</t>
  </si>
  <si>
    <t xml:space="preserve"> Մասսայական սպորտ</t>
  </si>
  <si>
    <t xml:space="preserve"> Բնակչության շրջանում առողջ ապրելակերպի արմատավորում, անհատի բազմակողմանի ու ներդաշնակ զարգացման գործում ֆիզիկական կուլտուրայի և սպորտի դերի բարձրացում</t>
  </si>
  <si>
    <t xml:space="preserve"> Սպորտի նկատմամբ հետաքրքրվածության և մասնակցության ընդլայնում</t>
  </si>
  <si>
    <t xml:space="preserve"> Աջակցություն համայնքներին մարզական հաստատությունների շենքային պայմանների բարելավման համար</t>
  </si>
  <si>
    <t xml:space="preserve"> Համայնքային ենթակայության մարզական հաստատությունների  վերանորոգում և կառուցում</t>
  </si>
  <si>
    <t xml:space="preserve"> Տրանսֆերտների տրամադրում</t>
  </si>
  <si>
    <t>05</t>
  </si>
  <si>
    <t xml:space="preserve">
11010</t>
  </si>
  <si>
    <t xml:space="preserve"> Ծրագրի միջոցառումներ</t>
  </si>
  <si>
    <t xml:space="preserve">
1192</t>
  </si>
  <si>
    <t>Համայնքային ենթակայության մարզական հաստատություններ</t>
  </si>
  <si>
    <t>Կառուցման ենթակա օբյեկտների թիվ, հատ</t>
  </si>
  <si>
    <t>Ծառայությունների մատուցում</t>
  </si>
  <si>
    <t>Ծրագրային դասիչ</t>
  </si>
  <si>
    <t>Բյուջետային գլխավոր կարգադրիչների, ծրագրերի, միջոցառումների, միջոցառումները կատարող  պետական մարմինների  և ուղղությունների անվանումները</t>
  </si>
  <si>
    <t>Տարի</t>
  </si>
  <si>
    <t>Ծրագիր</t>
  </si>
  <si>
    <t>Միջոցառում</t>
  </si>
  <si>
    <t>այդ թվում` ըստ կատարողների</t>
  </si>
  <si>
    <t>Աջակցություն համայնքներին մարզական հաստատությունների շենքային պայմանների բարելավման համար</t>
  </si>
  <si>
    <t xml:space="preserve"> այդ թվում` ըստ կատարողների</t>
  </si>
  <si>
    <t>Շահառուների ընտրության չափանիշները</t>
  </si>
  <si>
    <t>ՀՀ ԿՐԹՈՒԹՅԱՆ, ԳԻՏՈՒԹՅԱՆ, ՄՇԱԿՈՒՅԹԻ ԵՎ ՍՊՈՐՏԻ ՆԱԽԱՐԱՐՈՒԹՅՈՒՆ</t>
  </si>
  <si>
    <t>այդ  թվում՝</t>
  </si>
  <si>
    <t>Բյուջետային գլխավոր կարգադրիչների, ծրագրերի, միջոցառումների և ուղղությունների անվանումները</t>
  </si>
  <si>
    <t>Ընդամենը,</t>
  </si>
  <si>
    <t>այդ թվում՝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</si>
  <si>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</si>
  <si>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</si>
  <si>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</si>
  <si>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</si>
  <si>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</si>
  <si>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</si>
  <si>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</si>
  <si>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 xml:space="preserve"> Այլ պետական կազմակերպությունների կողմից օգտագործվող ոչ ֆինանսական ակտիվների հետ գործառնություններ</t>
  </si>
  <si>
    <t>Մարզական օբյեկտների շինարարություն</t>
  </si>
  <si>
    <t>ՀՀ քաղաքաշինության կոմիտե</t>
  </si>
  <si>
    <t xml:space="preserve"> 1139</t>
  </si>
  <si>
    <t xml:space="preserve"> Պետական բյուջեում չկանխատեսված, ինչպես նաև բյուջետային երաշխիքների ապահովման ծախսերի ֆինանսավորման ապահովում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</si>
  <si>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</si>
  <si>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</si>
  <si>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 xml:space="preserve"> 11</t>
  </si>
  <si>
    <t xml:space="preserve"> ԱՅԼ ԾԱԽՍԵՐ</t>
  </si>
  <si>
    <t>ՀՀ կառավարության պահուստային ֆոնդ</t>
  </si>
  <si>
    <t>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</si>
  <si>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 xml:space="preserve">Ծրագրի դասիչը
</t>
  </si>
  <si>
    <t>Աղյուսակ 9․14</t>
  </si>
  <si>
    <t>Աղյուսակ 9․47</t>
  </si>
  <si>
    <t xml:space="preserve"> Պահուստային ֆոնդի կառավարման արդյունավետության և թափանցիկության ապահովում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</si>
  <si>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</si>
  <si>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</si>
  <si>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</si>
  <si>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</si>
  <si>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</si>
  <si>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</si>
  <si>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 (հազար դրամ)</t>
  </si>
  <si>
    <t>ԳՀ</t>
  </si>
  <si>
    <t>Բաժին N 09</t>
  </si>
  <si>
    <t>Խումբ N 06</t>
  </si>
  <si>
    <t>Դաս N 01</t>
  </si>
  <si>
    <t xml:space="preserve"> ՄԱՍ II.  ԱՇԽԱՏԱՆՔՆԵՐ</t>
  </si>
  <si>
    <t xml:space="preserve"> դրամ</t>
  </si>
  <si>
    <t xml:space="preserve"> </t>
  </si>
  <si>
    <t xml:space="preserve"> ՄԱՍ III. ԾԱՌԱՅՈՒԹՅՈՒՆՆԵՐ</t>
  </si>
  <si>
    <t>տեխնիկական հսկողության ծառայություններ</t>
  </si>
  <si>
    <t>հեղինակային հսկողության ծառայություններ</t>
  </si>
  <si>
    <t>Հավելված N 1</t>
  </si>
  <si>
    <t>Հավելված N 2</t>
  </si>
  <si>
    <t xml:space="preserve"> ______________ ի    ___Ն որոշման</t>
  </si>
  <si>
    <t>Հավելված N 3</t>
  </si>
  <si>
    <t>Հավելված N 6</t>
  </si>
  <si>
    <t>Հավելված N 4</t>
  </si>
  <si>
    <t>Հավելված N 8</t>
  </si>
  <si>
    <t xml:space="preserve"> Ծառայությունը մատուցող կազմակերպության(ների) անվանում(ներ)ը՛ </t>
  </si>
  <si>
    <t>ՀՀ Շիրակի մարզ</t>
  </si>
  <si>
    <t>«Արթուր Ալեքսանյանի անվան հունահռոմեական ըմբշամարտի մանկապատանեկան դպրոց» նոր սպորտային համալիր</t>
  </si>
  <si>
    <t>այդ թվում` ըստ ուղղությունների</t>
  </si>
  <si>
    <t>ՀՀ կառավարության  2021 թվականի</t>
  </si>
  <si>
    <t>01</t>
  </si>
  <si>
    <t xml:space="preserve"> ԴՐԱՄԱՇՆՈՐՀՆԵՐ</t>
  </si>
  <si>
    <t>Նախնական (արհեստագործական) և միջին մասնագիտական կրթություն</t>
  </si>
  <si>
    <t xml:space="preserve"> Արտադպրոցական դաստիարակության ծրագիր</t>
  </si>
  <si>
    <t xml:space="preserve"> Ընթացիկ դրամաշնորհներ պետական հատվածի այլ մակարդակներին</t>
  </si>
  <si>
    <t xml:space="preserve"> - Ընթացիկ դրամաշնորհներ պետական և համայնքային ոչ առևտրային կազմակերպություններին</t>
  </si>
  <si>
    <t xml:space="preserve">Աջակցություն համայնքներին մարզական հաստատությունների շենքային պայմանների բարելավման համար
</t>
  </si>
  <si>
    <t xml:space="preserve">ՀՀ կառավարության  2021 թվականի </t>
  </si>
  <si>
    <t xml:space="preserve"> Աշխատաշուկայի արդի պահանջներին համապատասխան նախնական մասնագիտական (արհեստագործական) և միջին մասնագիտական կրթության որակավորում ունեցող մասնագետների պատրաստում, կրթության մատչելիության ապահովում:</t>
  </si>
  <si>
    <t xml:space="preserve"> Նախնական (արհեստագործական) և միջին մասնագիտական կրթության գրավչության բարձրացում, մատչելի և մրցունակ նախնական (արհեստագործական)  և միջին մասնագիտական կրթության ապահովում</t>
  </si>
  <si>
    <t xml:space="preserve"> Նպաստել հանրակրթական ուսուցման համակարգում  ընդգրկված երեխաների ֆիզիկական, հոգևոր և գեղագիտական զարգացմանը, բնապահպանական և կիրառական գիտելիքների ձեռքբերմանը</t>
  </si>
  <si>
    <t xml:space="preserve"> Ստեղծել պայմաններ սովորողների ազատ ժամանացի  կազմակերպան միջոցով նրանց հետաքրքրությունների բացահայտման, ձևավորման  և զարգացման համար</t>
  </si>
  <si>
    <t xml:space="preserve"> Մասնագիտացված կազմակերպություն </t>
  </si>
  <si>
    <t>1163-12001</t>
  </si>
  <si>
    <t xml:space="preserve"> մարզական օբյեկտների շինարարական աշխատանքներ</t>
  </si>
  <si>
    <t>ՀԲՄ</t>
  </si>
  <si>
    <t>դրամ</t>
  </si>
  <si>
    <t>ՄԱ</t>
  </si>
  <si>
    <t>Հավելված N 7</t>
  </si>
  <si>
    <t>Հավելված 5</t>
  </si>
  <si>
    <t>հազար դրամ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</si>
  <si>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</si>
  <si>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Միջոցառումները կատարող պետական մարմինների և դրամաշնորհ ստացող տնտեսվարող սուբյեկտների անվանումները</t>
  </si>
  <si>
    <t xml:space="preserve">Ցուցանիշների փոփոխությունը (ավելացումները նշված են դրական նշանով)  </t>
  </si>
  <si>
    <t>հազար  դրամներով</t>
  </si>
  <si>
    <t>Ընդամենը</t>
  </si>
  <si>
    <t>Հավելված N 9</t>
  </si>
  <si>
    <t>ՀՀ ԿԱՌԱՎԱՐՈՒԹՅՈՒՆ</t>
  </si>
  <si>
    <t xml:space="preserve"> Նախնական մասնագիտական (արհեստագործական) և միջին մասնագիտական ուսումնական հաստատությունների շենքային պայմանների բարելավում</t>
  </si>
  <si>
    <t>ՀՀ Լոռու մարզ</t>
  </si>
  <si>
    <t>ՀՀ Տավուշի մարզ</t>
  </si>
  <si>
    <t>ՀՀ Արարատի մարզ</t>
  </si>
  <si>
    <t>«Կապանի արվեստի պետական քոլեջ» ՊՈԱԿ</t>
  </si>
  <si>
    <t>«Ալավերդու պետական քոլեջ» ՊՈԱԿ</t>
  </si>
  <si>
    <t>ՀՀ Կոտայքի մարզ</t>
  </si>
  <si>
    <t>Ջրառատ համայնքում ծանրամարտի մարզադահլիճ</t>
  </si>
  <si>
    <t>ՀՀ Արմավիրի մարզ</t>
  </si>
  <si>
    <t>ՀՀ Գեղարքունիքի մարզ</t>
  </si>
  <si>
    <t>Ավագ մակարդակի կրթություն իրականացնող ուսումնական հաստատությունների շենքային պայմանների բարելավում</t>
  </si>
  <si>
    <t>«Իջևանի Գառնիկ Անանյանի անվան ավագ դպրոց» ՊՈԱԿ</t>
  </si>
  <si>
    <t xml:space="preserve"> «Գյումրու համար 26 ավագ դպրոց» ՊՈԱԿ</t>
  </si>
  <si>
    <t>08</t>
  </si>
  <si>
    <t xml:space="preserve"> ՀԱՆԳԻՍՏ, ՄՇԱԿՈՒՅԹ ԵՎ ԿՐՈՆ</t>
  </si>
  <si>
    <t>ՀՀ կրթության, գիտության, մշակույթի և սպորտի  նախարարություն</t>
  </si>
  <si>
    <t xml:space="preserve"> ԾԱՌԱՅՈՒԹՅՈՒՆՆԵՐԻ  ԵՎ   ԱՊՐԱՆՔՆԵՐԻ  ՁԵՌՔԲԵՐՈՒՄ</t>
  </si>
  <si>
    <t xml:space="preserve"> Պայմանագրային այլ ծառայությունների ձեռքբերում</t>
  </si>
  <si>
    <t xml:space="preserve"> - Ընդհանուր բնույթի այլ ծառայություններ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</si>
  <si>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</si>
  <si>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</si>
  <si>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</si>
  <si>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 xml:space="preserve"> - Շենքերի և շինությունների կապիտալ վերանորոգում</t>
  </si>
  <si>
    <t xml:space="preserve"> - Նախագծահետազոտական ծախսեր</t>
  </si>
  <si>
    <t>Ապահով դպրոց</t>
  </si>
  <si>
    <t xml:space="preserve"> Մշակութային ծառայություններ</t>
  </si>
  <si>
    <t>Մշակութային ժառանգության ծրագիր</t>
  </si>
  <si>
    <t>Արվեստ</t>
  </si>
  <si>
    <t>Արվեստների ծրագիր</t>
  </si>
  <si>
    <t>ՀԱՅԱՍՏԱՆԻ ՀԱՆՐԱՊԵՏՈՒԹՅԱՆ ԿԱՌԱՎԱՐՈՒԹՅԱՆ 2020 ԹՎԱԿԱՆԻ ԴԵԿՏԵՄԲԵՐԻ 30-Ի N2215-Ն ՈՐՈՇՄԱՆ N 3 ԵՎ N 4 ՀԱՎԵԼՎԱԾՆԵՐՈՒՄ ԿԱՏԱՐՎՈՂ  ՓՈՓՈԽՈՒԹՅՈՒՆՆԵՐԸ ԵՎ ԼՐԱՑՈՒՄՆԵՐԸ</t>
  </si>
  <si>
    <t xml:space="preserve"> ՆՄՄԿՈՒ հաստատությունների շենքերի հիմնանորոգման և նախագծման (շինարարական աշխատանքներ, ջեռուցման համակարգի ստեղծում, ներքին հարդարում, տարածքի բարեկարգում) աշխատանքների իրականացում</t>
  </si>
  <si>
    <t xml:space="preserve"> Մշակութային ժառանգության ծրագիր</t>
  </si>
  <si>
    <t xml:space="preserve"> Մշակութային ժառանգության պահպանում, օգտագործում, համալրում և հանրահռչակում</t>
  </si>
  <si>
    <t xml:space="preserve"> Մշակութային ժառանգության շարունակական պահպանում, մշակութային զբոսաշրջության զարգացում և խթանում</t>
  </si>
  <si>
    <t xml:space="preserve"> Արվեստների ծրագիր</t>
  </si>
  <si>
    <t xml:space="preserve"> Նպաստել ազգային հենքի վրա ժամանակակից թատերարվեստի, երաժշտարվեստի, կերպարվեստի և պարարվեստի զարգացմանը և հանրահռչակմանը</t>
  </si>
  <si>
    <t xml:space="preserve"> Մրցունակ արվեստային արտադրանքի ստեղծում, ստեղծագործական գործընթացների խթանում, արվեստի նոր նախագծերի ներդրում և մշակութային կյանքում հասարակության ներգրավում</t>
  </si>
  <si>
    <t xml:space="preserve"> Ապահով դպրոց</t>
  </si>
  <si>
    <t xml:space="preserve"> Դպրոցներին սպառնացող աղետների ռիսկի կառավարման կարողությունների հզորացում, դպրոցի անձնակազմի և աշակերտների անվտանգության ապահովման մակարդակի բարձրացում՛ կիրառելով ներառական և երեխայակենտրոն մոտեցում</t>
  </si>
  <si>
    <t xml:space="preserve"> Դպրոցական միջավայրի բարելավում</t>
  </si>
  <si>
    <t>Ավագ դպրոցների շենքային պայմանների բարելավում</t>
  </si>
  <si>
    <t xml:space="preserve"> Տրանսֆերտների տրամադրում </t>
  </si>
  <si>
    <t xml:space="preserve"> Նախնական մասնագիտական (արհեստագործական) և միջին մասնագիտական ուսումնական հաստատությունների շենքային պայմանների բարելավում </t>
  </si>
  <si>
    <t xml:space="preserve"> ՆՄՄԿՈՒ հաստատությունների շենքերի հիմնանորոգման և նախագծման (շինարարական աշխատանքներ, ջեռուցման համակարգի ստեղծում, ներքին հարդարում, տարածքի բարեկարգում) աշխատանքների իրականացում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</si>
  <si>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</si>
  <si>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Միջին մասնագիտական ուսումնական հաստատություններ </t>
  </si>
  <si>
    <t xml:space="preserve"> Ակտիվն օգտագործող կազմակերպությունների անվանումները </t>
  </si>
  <si>
    <t xml:space="preserve"> Մշակութային ժառանգության ծրագիր </t>
  </si>
  <si>
    <t xml:space="preserve">Այլ պետական կազմակերպությունների կողմից օգտագործվող ոչ ֆինանսական ակտիվների հետ գործառնություններ </t>
  </si>
  <si>
    <t xml:space="preserve"> Ակտիվն օգտագործող կազմակերպությունների անվանումները</t>
  </si>
  <si>
    <t xml:space="preserve"> Ծառայությունների մատուցում </t>
  </si>
  <si>
    <t>Մարզական օբյեկտների շենքերի (մասնաշենքերի) կառուցում (համաշինարարական աշխատանքներ, ջեռուցման համակարգի իրականացում, ներքին հարդարում, տարածքի բարեկարգում) և նախագծում</t>
  </si>
  <si>
    <t xml:space="preserve"> Արվեստների ծրագիր </t>
  </si>
  <si>
    <t>Մարզական հաստատություններ</t>
  </si>
  <si>
    <t xml:space="preserve"> Ապահով դպրոց </t>
  </si>
  <si>
    <t xml:space="preserve"> Հանրակրթական դպրոցներ </t>
  </si>
  <si>
    <t xml:space="preserve"> Ավագ դպրոցներ</t>
  </si>
  <si>
    <t>Ակտիվն օգտագործող կազմակերպությունների անվանումները</t>
  </si>
  <si>
    <t xml:space="preserve">ՀՀ կրթության, գիտության, մշակույթի և սպորտի նախարարություն </t>
  </si>
  <si>
    <t>«ՀԱՅԱUՏԱՆԻ ՀԱՆՐԱՊԵՏՈՒԹՅԱՆ 2021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2020 ԹՎԱԿԱՆԻ ԴԵԿՏԵՄԲԵՐԻ 30-Ի N 2215-Ն ՈՐՈՇՄԱՆ N 5 ՀԱՎԵԼՎԱԾԻ N 1 ԱՂՅՈՒՍԱԿՈՒՄ ԿԱՏԱՐՎՈՂ ՓՈՓՈԽՈՒԹՅՈՒՆՆԵՐԸ ԵՎ ԼՐԱՑՈՒՄՆԵՐԸ</t>
  </si>
  <si>
    <t xml:space="preserve">ՀԱՅԱՍՏԱՆԻ ՀԱՆՐԱՊԵՏՈՒԹՅԱՆ ԿԱՌԱՎԱՐՈՒԹՅԱՆ 2020 ԹՎԱԿԱՆԻ ԴԵԿՏԵՄԲԵՐԻ 30-Ի N 2215-Ն ՈՐՈՇՄԱՆ N 9 ՀԱՎԵԼՎԱԾԻ  N 9.14 ԵՎ 9․47 ԱՂՅՈՒՍԱԿՆԵՐՈՒՄ ԿԱՏԱՐՎՈՂ ՓՈՓՈԽՈՒԹՅՈՒՆՆԵՐԸ ԵՎ ԼՐԱՑՈՒՄՆԵՐԸ </t>
  </si>
  <si>
    <t xml:space="preserve">Հիմնանորոգվող միջին մասնագիտական ուսումնական հաստատությունների քանակ, հատ </t>
  </si>
  <si>
    <t xml:space="preserve">Կազմակերպությունների թիվը, որտեղ կատարվում են ներդրումները, հատ </t>
  </si>
  <si>
    <t>Նախնական մասնագիտական (արհեստագործական) և միջին մասնագիտական ուսումնական հաստատությունների շենքային պայմանների բարելավում</t>
  </si>
  <si>
    <t xml:space="preserve">«ՀԱՅԱUՏԱՆԻ ՀԱՆՐԱՊԵՏՈՒԹՅԱՆ 2021 ԹՎԱԿԱՆԻ ՊԵՏԱԿԱՆ ԲՅՈՒՋԵԻ ՄԱUԻՆ» ՀԱՅԱUՏԱՆԻ ՀԱՆՐԱՊԵՏՈՒԹՅԱՆ OՐԵՆՔԻ N 6  ՀԱՎԵԼՎԱԾԻ N 2 ԱՂՅՈՒՍԱԿՈՒՄ ԿԱՏԱՐՎՈՂ ՓՈՓՈԽՈՒԹՅՈՒՆՆԵՐԸ </t>
  </si>
  <si>
    <t>1163-32001</t>
  </si>
  <si>
    <t>փորձաքննության ծառայություններ</t>
  </si>
  <si>
    <t xml:space="preserve"> կրթական օբյեկտների հիմնանորոգում</t>
  </si>
  <si>
    <t>ԲՄ</t>
  </si>
  <si>
    <t>1045-32001</t>
  </si>
  <si>
    <t>45611100-1</t>
  </si>
  <si>
    <t>71351540-1</t>
  </si>
  <si>
    <t>98111140-1</t>
  </si>
  <si>
    <t>ք. Վանաձորի գյուղատնտեսական պետական քոլեջի վերակառուցում</t>
  </si>
  <si>
    <t>71351540-2</t>
  </si>
  <si>
    <t xml:space="preserve">Ցուցանիշների փոփոխությունը (ավելացումները նշված են դրական նշանով, իսկ նվազեցումները՝ փակագծերում)  </t>
  </si>
  <si>
    <t xml:space="preserve">Ցուցանիշների փոփոխությունը (նվազեցումները նշված են փակագծերում)  </t>
  </si>
  <si>
    <t>ՀԱՅԱՍՏԱՆԻ ՀԱՆՐԱՊԵՏՈՒԹՅԱՆ 2021 ԹՎԱԿԱՆԻ ՊԵՏԱԿԱՆ ԲՅՈՒՋԵՈՎ ՆԱԽԱՏԵՍՎԱԾ՝ ՀԱՅԱՍՏԱՆԻ ՀԱՆՐԱՊԵՏՈՒԹՅԱՆ ԿԱՌԱՎԱՐՈՒԹՅԱՆ ՊԱՀՈՒՍՏԱՅԻՆ ՖՈՆԴԻՑ ՀԱՏԿԱՑՈՒՄՆԵՐ ԿԱՏԱՐԵԼՈՒ ՎԵՐԱԲԵՐՅԱԼ</t>
  </si>
  <si>
    <t>Հավելված N 10</t>
  </si>
  <si>
    <t>Բաժին</t>
  </si>
  <si>
    <t>Խումբ</t>
  </si>
  <si>
    <t xml:space="preserve">ՀԱՅԱՍՏԱՆԻ ՀԱՆՐԱՊԵՏՈՒԹՅԱՆ ԿԱՌԱՎԱՐՈՒԹՅԱՆ 2020 ԹՎԱԿԱՆԻ ԴԵԿՏԵՄԲԵՐԻ 30-Ի 
N 2215-Ն ՈՐՈՇՄԱՆ N 10 ՀԱՎԵԼՎԱԾՈՒՄ ԿԱՏԱՐՎՈՂ ՓՈՓՈԽՈՒԹՅՈՒՆՆԵՐԸ ԵՎ ԼՐԱՑՈՒՄՆԵՐԸ
</t>
  </si>
  <si>
    <t>«Մոդուլային» տիպի մանկապարտեզների շենքային ապահովում</t>
  </si>
  <si>
    <t xml:space="preserve">ՀՀ Արմավիրի մարզի Արևիկ համայնքում «Մոդուլային» տիպի մսուր-մանկապարտեզ </t>
  </si>
  <si>
    <t>«Մասիսի թիվ 5 ավագ դպրոց» ՊՈԱԿ</t>
  </si>
  <si>
    <t xml:space="preserve"> Կրթական օբյեկտների շենքային ապահովվածության բարելավում</t>
  </si>
  <si>
    <t xml:space="preserve"> Հուշարձանների ամրակայում, նորոգում և վերականգնում</t>
  </si>
  <si>
    <t>որից`</t>
  </si>
  <si>
    <t>1. Վերականգնողական աշխատանքներ</t>
  </si>
  <si>
    <t>Չարենցավան համայնքի «Ճանապարհաշինարարներ» արձանի վերականգնում</t>
  </si>
  <si>
    <t>Արձանների պատրաստման, նորոգման, վերականգնման և տեղադրման աշխատանքներ</t>
  </si>
  <si>
    <t>Բյուրեղավանի համայնքի «Արձագանք» արձանի վերականգնում</t>
  </si>
  <si>
    <t xml:space="preserve"> Բաժին N 08</t>
  </si>
  <si>
    <t xml:space="preserve"> Խումբ N 02</t>
  </si>
  <si>
    <t xml:space="preserve"> Դաս N 07</t>
  </si>
  <si>
    <t xml:space="preserve"> Հուշարձանների և մշակութային արժեքների վերականգնում և պահպանում</t>
  </si>
  <si>
    <t>1075-21001</t>
  </si>
  <si>
    <t>Հուշարձանների ամրակայում, նորոգում և վերականգնում</t>
  </si>
  <si>
    <t xml:space="preserve">  վերականգնողական աշխատանքներ</t>
  </si>
  <si>
    <t>45451600-2</t>
  </si>
  <si>
    <t>1075-21004</t>
  </si>
  <si>
    <t>45451600-5</t>
  </si>
  <si>
    <t>45451600-6</t>
  </si>
  <si>
    <t>1146-12010</t>
  </si>
  <si>
    <t xml:space="preserve"> «Մոդուլային» տիպի մանկապարտեզների շենքային ապահովում</t>
  </si>
  <si>
    <t>71351540-527</t>
  </si>
  <si>
    <t>45221142-520</t>
  </si>
  <si>
    <t>ընդհանուր շինարարական աշխատանքներ</t>
  </si>
  <si>
    <t>50531140-19</t>
  </si>
  <si>
    <t>50531140-20</t>
  </si>
  <si>
    <t>50531140-21</t>
  </si>
  <si>
    <t>50531140-22</t>
  </si>
  <si>
    <t>50531140-23</t>
  </si>
  <si>
    <t>50531140-24</t>
  </si>
  <si>
    <t>50531140-25</t>
  </si>
  <si>
    <t>50531140-26</t>
  </si>
  <si>
    <t>50531140-27</t>
  </si>
  <si>
    <t>50531140-18</t>
  </si>
  <si>
    <t>50531140-17</t>
  </si>
  <si>
    <t>50531140-16</t>
  </si>
  <si>
    <t>50531140-15</t>
  </si>
  <si>
    <t>50531140-14</t>
  </si>
  <si>
    <t>50531140-13</t>
  </si>
  <si>
    <t>50531140-12</t>
  </si>
  <si>
    <t>50531140-11</t>
  </si>
  <si>
    <t>50531140-10</t>
  </si>
  <si>
    <t>50531140-9</t>
  </si>
  <si>
    <t>98111140-17</t>
  </si>
  <si>
    <t>71351540-26</t>
  </si>
  <si>
    <t>45211131-501</t>
  </si>
  <si>
    <t>1183-32002</t>
  </si>
  <si>
    <t>45221142-518</t>
  </si>
  <si>
    <t>45221142-519</t>
  </si>
  <si>
    <t xml:space="preserve"> Փոքրաքանակ երեխաներով համալրված հանրակրթական դպրոցների  մոդուլային շենքերի կառուցում</t>
  </si>
  <si>
    <t>«Արգինայի միջնակարգ դպրոց» ՊՈԱԿ</t>
  </si>
  <si>
    <t>«Հագվու հիմնական դպրոց» ՊՈԱԿ</t>
  </si>
  <si>
    <t>«Կաթնաղբյուրի հիմնական դպրոց» ՊՈԱԿ</t>
  </si>
  <si>
    <t>1183-32003</t>
  </si>
  <si>
    <t>Փոքրաքանակ երեխաներով համալրված հանրակրթական դպրոցների  մոդուլային շենքերի կառուցում</t>
  </si>
  <si>
    <t xml:space="preserve"> ԲՄ</t>
  </si>
  <si>
    <t>45211231-4</t>
  </si>
  <si>
    <t>45211231-8</t>
  </si>
  <si>
    <t>45211231-15</t>
  </si>
  <si>
    <t>միջնակարգ դպրոցների կառուցման աշխատանքներ</t>
  </si>
  <si>
    <t>71351540-4</t>
  </si>
  <si>
    <t>71351540-5</t>
  </si>
  <si>
    <t>1183-32004</t>
  </si>
  <si>
    <t xml:space="preserve"> Ավագ մակարդակի կրթություն իրականացնող ուսումնական հաստատությունների շենքային պայմանների բարելավում</t>
  </si>
  <si>
    <t>71351540-14</t>
  </si>
  <si>
    <t>45611100-11</t>
  </si>
  <si>
    <t>ԳՉԾ</t>
  </si>
  <si>
    <t>45611100-10</t>
  </si>
  <si>
    <t>ՀՀ Արամվիրի մարզ</t>
  </si>
  <si>
    <t>«Վաղարշապատի Գրիգոր Նարեկացու անվան N2 ավագ դպրոց» ՊՈԱԿ</t>
  </si>
  <si>
    <t xml:space="preserve"> «Մոդուլային» տիպի 144 տեղ հզորությամբ մսուր-մանկապարտեզի բազմակի օգտագործման օրինակելի նախագծանախահաշվային փաստաթղթերի մշակում և համապատասխան համայնքներում տեղակապում</t>
  </si>
  <si>
    <t>«Ն. Գետաշենի թիվ 1 միջնակարգ դպրոց»</t>
  </si>
  <si>
    <t>71351540-3</t>
  </si>
  <si>
    <t>«ՀԱՅԱUՏԱՆԻ ՀԱՆՐԱՊԵՏՈՒԹՅԱՆ 2021 ԹՎԱԿԱՆԻ ՊԵՏԱԿԱՆ ԲՅՈՒՋԵԻ ՄԱUԻՆ» ՀԱՅԱUՏԱՆԻ ՀԱՆՐԱՊԵՏՈՒԹՅԱՆ OՐԵՆՔԻ N 1 ՀԱՎԵԼՎԱԾԻ N 3 ԱՂՅՈՒՍԱԿՈՒՄ ԿԱՏԱՐՎՈՂ  ՓՈՓՈԽՈՒԹՅՈՒՆՆԵՐԸ ԵՎ ԼՐԱՑՈՒՄՆԵՐԸ</t>
  </si>
  <si>
    <t>ՀԱՅԱՍՏԱՆԻ ՀԱՆՐԱՊԵՏՈՒԹՅԱՆ ԿԱՌԱՎԱՐՈՒԹՅԱՆ 2020 ԹՎԱԿԱՆԻ ԴԵԿՏԵՄԲԵՐԻ 30-Ի N 2215-Ն ՈՐՈՇՄԱՆ N 5 ՀԱՎԵԼՎԱԾԻ N 2 ԱՂՅՈՒՍԱԿՈՒՄ ԿԱՏԱՐՎՈՂ ՓՈՓՈԽՈՒԹՅՈՒՆՆԵՐԸ ԵՎ ԼՐԱՑՈՒՄՆԵՐԸ</t>
  </si>
  <si>
    <t>Կինեմատոգրաֆիայի ոլորտի կազմակերպությունների գույքով ապահովում</t>
  </si>
  <si>
    <t>Կինեմատոգրաֆիայի ծրագիր</t>
  </si>
  <si>
    <t>«Հայաստանի ազգային կինոկենտրոն»  ՊՈԱԿ</t>
  </si>
  <si>
    <t>Պատմամշակութային ժառանգության գիտահետազոտական կենտրոն» ՊՈԱԿ</t>
  </si>
  <si>
    <t>«Երևանի Մ. Քաջունու անվան N 54 ավագ դպրոց» ՊՈԱԿ</t>
  </si>
  <si>
    <t>Կրթության որակի ապահովում</t>
  </si>
  <si>
    <t>Ատեստավորման նոր համակարգի ներդրում՛ ուղղված ուսուցիչների որակի բարձրացմանը</t>
  </si>
  <si>
    <t>Ատեստավորված ուսուցիչներ</t>
  </si>
  <si>
    <t>1146-11016</t>
  </si>
  <si>
    <t>Կրթական հաստատությունների աշակերտներին դասագրքերով և ուսումնական գրականությամբ ապահովում</t>
  </si>
  <si>
    <t xml:space="preserve"> ՄԱՍ I.  ԱՊՐԱՆՔՆԵՐ</t>
  </si>
  <si>
    <t xml:space="preserve">  դասագրքեր</t>
  </si>
  <si>
    <t xml:space="preserve"> ՄԱ</t>
  </si>
  <si>
    <t xml:space="preserve"> հատ</t>
  </si>
  <si>
    <t xml:space="preserve"> 22111110-120</t>
  </si>
  <si>
    <t>ԴՐԱՄԱՇՆՈՐՀՆԵՐ</t>
  </si>
  <si>
    <t>Կապիտալ դրամաշնորհներ պետական հատվածի այլ մակարդակներին</t>
  </si>
  <si>
    <t xml:space="preserve"> - Կապիտալ դրամաշնորհներ պետական և համայնքային ոչ առևտրային կազմակերպություններին</t>
  </si>
  <si>
    <t xml:space="preserve"> Կինեմատոգրաֆիայի ծրագիր</t>
  </si>
  <si>
    <t>07</t>
  </si>
  <si>
    <t xml:space="preserve">Հանրակրթության ծրագիր </t>
  </si>
  <si>
    <t xml:space="preserve"> Կրթական հաստատությունների աշակերտներին դասագրքերով և ուսումնական գրականությամբ ապահովում</t>
  </si>
  <si>
    <t xml:space="preserve"> ԱՅԼ ՀԻՄՆԱԿԱՆ ՄԻՋՈՑՆԵՐ</t>
  </si>
  <si>
    <t xml:space="preserve"> Կրթական օբյեկտների շենքային ապահովվածության բարելավումԿրթական օբյեկտների շենքային պայմանների բարելավում</t>
  </si>
  <si>
    <t>Նախադպրոցական և տարրական ընդհանուր կրթություն</t>
  </si>
  <si>
    <t>Տարրական ընդհանուր կրթություն</t>
  </si>
  <si>
    <t>ՀՀ Շիրակի մարզպետարան</t>
  </si>
  <si>
    <t xml:space="preserve"> Տարրական ընդհանուր հանրակրթություն</t>
  </si>
  <si>
    <t xml:space="preserve"> ՍՈՒԲՍԻԴԻԱՆԵՐ</t>
  </si>
  <si>
    <t xml:space="preserve"> Սուբսիդիաներ պետական կազմակերպություններին</t>
  </si>
  <si>
    <t xml:space="preserve"> - Սուբսիդիաներ ոչ ֆինանսական պետական կազմակերպություններին</t>
  </si>
  <si>
    <t>Արտադպրոցական դաստիարակության ծրագիր</t>
  </si>
  <si>
    <t>«Նորայր Մուշեղյանի անվան ըմբշամարտի օլիմպիական մանկապատանաեկան մարզադպրոց» ՊՈԱԿ</t>
  </si>
  <si>
    <t>Ըստ մակարդակների չդասակարգվող կրթություն</t>
  </si>
  <si>
    <t>Արտադպրոցական դաստիարակություն</t>
  </si>
  <si>
    <t xml:space="preserve"> «Ժողովրդական» պատվավոր կոչման արժանացած անձանց պատվովճար</t>
  </si>
  <si>
    <t xml:space="preserve"> ՍՈՑԻԱԼԱԿԱՆ  ՆՊԱՍՏՆԵՐ ԵՎ ԿԵՆՍԱԹՈՇԱԿՆԵՐ</t>
  </si>
  <si>
    <t xml:space="preserve"> Սոցիալական օգնության դրամական արտահայտությամբ նպաստներ (բյուջեից)</t>
  </si>
  <si>
    <t xml:space="preserve"> - Կրթական, մշակութային և սպորտային նպաստներ բյուջեից</t>
  </si>
  <si>
    <t xml:space="preserve"> Կինոարվեստի և կինոարտադրության զարգացմանն աջակցություն, հայկական ավանդույթների շարունակականության ապահովում և կինոարվեստի հանրահռչակում</t>
  </si>
  <si>
    <t xml:space="preserve"> Կինոարտադրության ընդլայնում և տարածում, հասարակության կինոհաղորդակցության բարելավում</t>
  </si>
  <si>
    <t>«Հայաստանի ազգային կինոկենտրոն» ՊՈԱԿ-ին գույքով ապահովում</t>
  </si>
  <si>
    <t xml:space="preserve"> Հուշարձանների գիտանախագծային փաստաթղթերի կազմում,  հրատապ ուսումնասիրում, վավերագրման և ուսումնասիրման աշխատանքներ, հետախուզում և հնագիտական պեղում, ամրակայում, նորոգում և վերականգնում</t>
  </si>
  <si>
    <t xml:space="preserve"> Հանրության կողմից անմիջականորեն օգտագործվող ակտիվների հետ կապված միջոցառումներ</t>
  </si>
  <si>
    <t>Արձանների պատրաստում, նորոգում և վերականգնում, տեղադրում</t>
  </si>
  <si>
    <t>Հանրության կողմից անմիջականորեն օգտագործվող ակտիվների հետ կապված միջոցառումներ</t>
  </si>
  <si>
    <t xml:space="preserve"> Հանրակրթության ծրագիր</t>
  </si>
  <si>
    <t xml:space="preserve"> Ապահովել անվճար և որակյալ հանրակրթություն</t>
  </si>
  <si>
    <t xml:space="preserve"> Մտավոր, հոգևոր, ֆիզիկական և սոցիալական ունակությունների համակողմանի ու ներդաշնակ զարգացմամբ, հայրենասիրության, պետականության և մարդասիրության ոգով դաստիրակված, պատշաճ վարքով և վարվելակերպով անձի  ձևավորում</t>
  </si>
  <si>
    <t xml:space="preserve"> Պարտադիր կրթության առաջին մակարդակում սովորողների ընդգրկվածության, գրագիտության և համակողմանի զարգացման բարձր մակարդակի ապահովում</t>
  </si>
  <si>
    <t xml:space="preserve"> Հանրակրթական դպրոցում ուսումնական գործընթացի արդյունավետության  ապահովման և բարձրացման նպատակով ոսւումնադիդակտիկ պարագաների ապահովում</t>
  </si>
  <si>
    <t xml:space="preserve"> Համընդհանուր ճանաչում ունենալու, արվեuտի զարգացման գործում ունեցած մեծ և բացառիկ վաuտակի համար Ժողովրդական  պատվավոր կոչման արժանացած անձանց ամենամսյա պատվովճարի տրամադրում</t>
  </si>
  <si>
    <t xml:space="preserve"> Կրթական օբյեկտների շենքերի (մասնաշենքերի) կառուցում (համաշինարարական աշխատանքներ, ջեռուցման համակարգի իրականացում, ներքին հարդարում, տարածքի բարեկարգում) և նախագծում</t>
  </si>
  <si>
    <t xml:space="preserve">Համայնքներում «Մոդուլային» տիպի մանկապարտեզների կառուցում և նախագծում
_x000D_
</t>
  </si>
  <si>
    <t xml:space="preserve"> Կրթական հաստատությունների կառուցում  համայնքային կենտրոնների մոդելով
_x000D_
</t>
  </si>
  <si>
    <t xml:space="preserve"> Կրթության որակի ապահովում</t>
  </si>
  <si>
    <t xml:space="preserve"> Ընթացիկ աշխատանքների, բարեփոխումների և նոր նախաձեռնությունների միջոցով ֆորմալ և ոչ-ֆորմալ կրթության ոլորտում իրականացվող միջոցառումների, մատուցվող ծառայությունների բովանդակության և կազմակերպման որակի շարունակական բարելավում</t>
  </si>
  <si>
    <t xml:space="preserve"> Նախադպրոցականից մինչև հետբուհական կրթության որակի, այն է սովորողների, միջավայրի, ծրագրերի և ուսումնական նյութերի բովանդակության, գործընթացների, ինչպես նաև վերջնարդյունքների որակի բարելավում ըստ ներպետական և միջազգային ցուցիչների</t>
  </si>
  <si>
    <t xml:space="preserve"> Ատեստավորման նոր համակարգի ներդրում՛ ուղղված ուսուցիչների որակի բարձրացմանը</t>
  </si>
  <si>
    <t xml:space="preserve"> Հանրակրթական դպրոցներում դասվանդող ուսուցիչների կամավոր ատեստավորման համակարգի մշակում և ներդրում</t>
  </si>
  <si>
    <t>«Հայաստանի ազգային կինոկենտրոն» ՊՈԱԿ</t>
  </si>
  <si>
    <t>Կազմակերպությունների թիվը, որտեղ կատարվում են ներդրեւմները, հատ</t>
  </si>
  <si>
    <t xml:space="preserve"> Հուշարձանների ամրակայում, նորոգում և վերականգնում </t>
  </si>
  <si>
    <t xml:space="preserve"> Հուշարձանների գիտանախագծային փաստաթղթերի կազմում,  հրատապ ուսումնասիրում, վավերագրման և ուսումնասիրման աշխատանքներ, հետախուզում և հնագիտական պեղում, ամրակայում, նորոգում և վերականգնում </t>
  </si>
  <si>
    <t xml:space="preserve"> Հանրության կողմից անմիջականորեն օգտագործվող ակտիվների հետ կապված միջոցառումներ </t>
  </si>
  <si>
    <t xml:space="preserve"> Հուշարձանների ուսումնասիրման (այդ թվում` հետախուզում և պեղում) և նախագծման, փորձաքննության աշխատանքներ, քանակ </t>
  </si>
  <si>
    <t>Արձանների պատրաստում, նորոգում և վերականգնում, տեղադրում, գիտանախագծային փաստաթղթերի կազմում,</t>
  </si>
  <si>
    <t>Մասնագիտացված կազմակերպություններ</t>
  </si>
  <si>
    <t xml:space="preserve"> Տարրական ընդհանուր հանրակրթություն </t>
  </si>
  <si>
    <t xml:space="preserve"> Պարտադիր կրթության առաջին մակարդակում սովորողների ընդգրկվածության, գրագիտության և համակողմանի զարգացման բարձր մակարդակի ապահովում </t>
  </si>
  <si>
    <t xml:space="preserve"> ՀՀ կրթության, գիտության,մշակույթի և սպորտի նախարարության, ՀՀ մարզպետարանների, Երևանի քաղաքապետարանի ենթակայության ուսումնական հաստատություններ </t>
  </si>
  <si>
    <t xml:space="preserve"> տղա </t>
  </si>
  <si>
    <t xml:space="preserve"> աղջիկ </t>
  </si>
  <si>
    <t xml:space="preserve"> Տարրական ընդհանուր կրթության դասարանների սովորողների թիվը /մարդ /, որից՝</t>
  </si>
  <si>
    <t xml:space="preserve"> Կրթական հաստատությունների աշակերտներին դասագրքերով և ուսումնական գրականությամբ ապահովում </t>
  </si>
  <si>
    <t xml:space="preserve"> Հանրակրթական դպրոցում ուսումնական գործընթացի արդյունավետության  ապահովման և բարձրացման նպատակով ոսւումնադիդակտիկ պարագաների ապահովում </t>
  </si>
  <si>
    <t xml:space="preserve"> Գնումների մասին ՀՀ օրենքի համաձայն ընտրված կազմակերպություն </t>
  </si>
  <si>
    <t xml:space="preserve"> Համայնքներում «Մոդուլային» տիպի մանկապարտեզների կառուցում և նախագծում</t>
  </si>
  <si>
    <t xml:space="preserve"> Նախադպրոցական կրթություն իրականացնող ուսումնական հաստատություններ</t>
  </si>
  <si>
    <t xml:space="preserve">  Շահառուների ընտրության չափանիշները </t>
  </si>
  <si>
    <t xml:space="preserve"> «Ժողովրդական» պատվավոր կոչման արժանացած անձանց պատվովճար </t>
  </si>
  <si>
    <t xml:space="preserve"> Համընդհանուր ճանաչում ունենալու, արվեuտի զարգացման գործում ունեցած մեծ և բացառիկ վաuտակի համար Ժողովրդական  պատվավոր կոչման արժանացած անձանց ամենամսյա պատվովճարի տրամադրում </t>
  </si>
  <si>
    <t xml:space="preserve"> «Ժողովրդական» կոչման առկայություն </t>
  </si>
  <si>
    <t xml:space="preserve"> Շահառուների ընտրության չափանիշները </t>
  </si>
  <si>
    <t>Կրթական օբյեկտների շենքային ապահովվածության բարելավում</t>
  </si>
  <si>
    <t>Կրթական օբյեկտների շենքերի (մասնաշենքերի) կառուցում (համաշինարարական աշխատանքներ, ջեռուցման համակարգի իրականացում, ներքին հարդարում, տարածքի բարեկարգում) և նախագծում</t>
  </si>
  <si>
    <t>Այլ պետական կազմակերպությունների կողմից օգտագործվող ոչ ֆինանսական ակտիվների հետ գործառնություններ</t>
  </si>
  <si>
    <t xml:space="preserve"> Փոքրաքանակ երեխաներով համալրված հանրակրթական դպրոցների  մոդուլային շենքերի կառուցում </t>
  </si>
  <si>
    <t xml:space="preserve"> Կրթական հաստատությունների կառուցում  համայնքային կենտրոնների մոդելով </t>
  </si>
  <si>
    <t xml:space="preserve"> Փոքրաքանակ երեխաներով համալրված հանրակրթական դպրոցներ </t>
  </si>
  <si>
    <t xml:space="preserve"> Կրթության որակի ապահովում </t>
  </si>
  <si>
    <t xml:space="preserve"> Ատեստավորման նոր համակարգի ներդրում՛ ուղղված ուսուցիչների որակի բարձրացմանը </t>
  </si>
  <si>
    <t xml:space="preserve"> Հանրակրթական դպրոցներում դասվանդող ուսուցիչների կամավոր ատեստավորման համակարգի մշակում և ներդրում </t>
  </si>
  <si>
    <t xml:space="preserve"> Կամավոր ատեստավորման արդյունքում հավելավճար ստացող ուսուցիչների թվաքանակը </t>
  </si>
  <si>
    <t xml:space="preserve"> Կամավոր ատեստավորմանը մասնակցած ուսուցիչների թիվը, մարդ </t>
  </si>
  <si>
    <t>ՄԱՍ 1. ՊԵՏԱԿԱՆ ՄԱՐՄՆԻ ԳԾՈՎ ԱՐԴՅՈՒՆՔԱՅԻՆ (ԿԱՏԱՐՈՂԱԿԱՆ) ՑՈՒՑԱՆԻՇՆԵՐԸ</t>
  </si>
  <si>
    <t xml:space="preserve">Արտադպրոցական դաստիարակություն իրականացնող կազմակերպությունների
շենքային պայմանների բարելավում </t>
  </si>
  <si>
    <t xml:space="preserve">Կառույցների տեխնիկական կարողությունների և աշխատանքային միջավայրի
բարելավում
</t>
  </si>
  <si>
    <t xml:space="preserve">Արտադպրոցական դաստիարակություն իրականացնող
կազմակերպությունների շենքային պայմանների բարելավում
</t>
  </si>
  <si>
    <t xml:space="preserve">Կառույցների տեխնիկական կարողությունների և աշխատանքային միջավայրի բարելավում
</t>
  </si>
  <si>
    <t xml:space="preserve"> Ակտիվն օգտագործող
կազմակերպության անվանումը </t>
  </si>
  <si>
    <t xml:space="preserve">Արտադպրոցական դաստիարակություն իրականացնող
կազմակերպություններ
</t>
  </si>
  <si>
    <t xml:space="preserve">Հաստատությունների թիվ, հատ </t>
  </si>
  <si>
    <t>Արտադպրոցական դաստիարակություն իրականացնող
կազմակերպությունների շենքային պայմանների բարելավում</t>
  </si>
  <si>
    <t>Արտադպրոցական դաստիարակություն իրականացնող կազմակերպությունների շենքային պայմանների բարելավում</t>
  </si>
  <si>
    <t>«Գնահատման և թեստավորման կենտրոն» ՊՈԱԿ</t>
  </si>
  <si>
    <t>04</t>
  </si>
  <si>
    <t xml:space="preserve"> Բարձրագույն և հետբուհական մասնագիտական կրթության ծրագիր</t>
  </si>
  <si>
    <t xml:space="preserve"> Բարձրագույն կրթություն</t>
  </si>
  <si>
    <t xml:space="preserve"> Բարձրագույն մասնագիտական կրթություն</t>
  </si>
  <si>
    <t xml:space="preserve"> - Այլ նպաստներ բյուջեից</t>
  </si>
  <si>
    <t xml:space="preserve"> Ապահովել մատչելի, որակյալ և մրցունակ բարձրագույն և հետբուհական մասնագիտական կրթություն:</t>
  </si>
  <si>
    <t xml:space="preserve"> Գիտելիքների տնտեսության և գիտության զարգացման արդի պահանջներին համապատասխան բարձրագույն և հետբուհական մասնագիտական որակավորում ունեցող մասնագետների պատրաստում</t>
  </si>
  <si>
    <t xml:space="preserve"> Բարձրագույն մասնագիտական կրթության գծով ուսանողական նպաստների տրամադրում</t>
  </si>
  <si>
    <t xml:space="preserve"> Բարձրագույն մասնագիտական կրթություն ստացող ուսանողների նպաստներ</t>
  </si>
  <si>
    <t>«Երևանի Գ. Էմինի անվան N 182 ավագ դպրոց» հիմնադրամ</t>
  </si>
  <si>
    <t xml:space="preserve"> - Այլ կապիտալ դրամաշնորհներ</t>
  </si>
  <si>
    <t xml:space="preserve"> Բարձրագույն և հետբուհական մասնագիտական կրթության ծրագիր </t>
  </si>
  <si>
    <t xml:space="preserve"> Բարձրագույն մասնագիտական կրթության գծով ուսանողական նպաստների տրամադրում </t>
  </si>
  <si>
    <t xml:space="preserve"> Բարձրագույն մասնագիտական կրթություն ստացող ուսանողների նպաստներ </t>
  </si>
  <si>
    <t xml:space="preserve"> Բարձրագույն մասնագիտական կրթություն ստացող ուսանողներ </t>
  </si>
  <si>
    <t xml:space="preserve"> Շահառուների ընտրության չափորոշիչները՛ </t>
  </si>
  <si>
    <t>Աղյուսակ 9․1.14</t>
  </si>
  <si>
    <t xml:space="preserve"> Մարզպետարանի ենթակայության հանրակրթական ուսումնական հաստատություններ </t>
  </si>
  <si>
    <t>Աղյուսակ 9․1.54</t>
  </si>
  <si>
    <t>Աղյուսակ 9․1.42</t>
  </si>
  <si>
    <t>Աղյուսակ 9․1.58</t>
  </si>
  <si>
    <t>71351540-544</t>
  </si>
  <si>
    <t xml:space="preserve">ՀԱՅԱՍՏԱՆԻ ՀԱՆՐԱՊԵՏՈՒԹՅԱՆ ԿԱՌԱՎԱՐՈՒԹՅԱՆ 2020 ԹՎԱԿԱՆԻ ԴԵԿՏԵՄԲԵՐԻ 30-Ի N 2215-Ն ՈՐՈՇՄԱՆ N 9.1 ՀԱՎԵԼՎԱԾԻ  N 9.1.14, 9.1.20, 9.1.42, 9.1.54 ԵՎ 9․1.58 ԱՂՅՈՒՍԱԿՆԵՐՈՒՄ ԿԱՏԱՐՎՈՂ ՓՈՓՈԽՈՒԹՅՈՒՆՆԵՐԸ ԵՎ ԼՐԱՑՈՒՄՆԵՐԸ </t>
  </si>
  <si>
    <t>Աղյուսակ 9․1.20</t>
  </si>
  <si>
    <t>ՀՀ աշխատանքի և սոցիալական հարցերի նախարարության միասնական սոցիալական ծառայություն</t>
  </si>
  <si>
    <t>ՀԱՅԱՍՏԱՆԻ ՀԱՆՐԱՊԵՏՈՒԹՅԱՆ ԿԱՌԱՎԱՐՈՒԹՅԱՆ 2020 ԹՎԱԿԱՆԻ ԴԵԿՏԵՄԲԵՐԻ 30-Ի N 2215-Ն ՈՐՈՇՄԱՆ N 5 ՀԱՎԵԼՎԱԾԻ N 7 ԱՂՅՈՒՍԱԿՈՒՄ  ԿԱՏԱՐՎՈՂ  ՓՈՓՈԽՈՒԹՅՈՒՆՆԵՐԸ ԵՎ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</si>
</sst>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_-* #,##0.00\ _₽_-;\-* #,##0.00\ _₽_-;_-* &quot;-&quot;??\ _₽_-;_-@_-"/>
    <numFmt numFmtId="165" formatCode="##,##0.0;\(##,##0.0\);\-"/>
    <numFmt numFmtId="166" formatCode="_(* #,##0.0_);_(* \(#,##0.0\);_(* &quot;-&quot;??_);_(@_)"/>
    <numFmt numFmtId="167" formatCode="0.0"/>
    <numFmt numFmtId="168" formatCode="#,##0.0"/>
    <numFmt numFmtId="169" formatCode="#,##0.0_);\(#,##0.0\)"/>
    <numFmt numFmtId="170" formatCode="_-* #,##0.00_р_._-;\-* #,##0.00_р_._-;_-* &quot;-&quot;??_р_._-;_-@_-"/>
    <numFmt numFmtId="171" formatCode="##,##0;\(##,##0\);\-"/>
    <numFmt numFmtId="172" formatCode="_-* #,##0.0\ _₽_-;\-* #,##0.0\ _₽_-;_-* &quot;-&quot;?\ _₽_-;_-@_-"/>
    <numFmt numFmtId="173" formatCode="0_);\(0\)"/>
    <numFmt numFmtId="174" formatCode="General_)"/>
    <numFmt numFmtId="175" formatCode="_-* #,##0.0\ _р_._-;\-* #,##0.0\ _р_._-;_-* &quot;-&quot;?\ _р_._-;_-@_-"/>
  </numFmts>
  <fonts count="9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8"/>
      <name val="GHEA Grapalat"/>
      <family val="2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name val="GHEA Grapalat"/>
      <family val="3"/>
    </font>
    <font>
      <b/>
      <i/>
      <sz val="12"/>
      <name val="GHEA Grapalat"/>
      <family val="3"/>
    </font>
    <font>
      <b/>
      <sz val="12"/>
      <color indexed="8"/>
      <name val="GHEA Grapalat"/>
      <family val="3"/>
    </font>
    <font>
      <b/>
      <u/>
      <sz val="12"/>
      <name val="GHEA Grapalat"/>
      <family val="3"/>
    </font>
    <font>
      <sz val="12"/>
      <color theme="1"/>
      <name val="GHEA Grapalat"/>
      <family val="3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GHEA Grapalat"/>
      <family val="3"/>
    </font>
    <font>
      <b/>
      <sz val="12"/>
      <name val="Calibri"/>
      <family val="2"/>
      <charset val="1"/>
      <scheme val="minor"/>
    </font>
    <font>
      <i/>
      <sz val="12"/>
      <name val="GHEA Grapalat"/>
      <family val="3"/>
    </font>
    <font>
      <sz val="12"/>
      <color theme="1"/>
      <name val="Calibri"/>
      <family val="2"/>
      <charset val="1"/>
      <scheme val="minor"/>
    </font>
    <font>
      <i/>
      <sz val="12"/>
      <name val="GHEA Grapalat"/>
      <family val="2"/>
    </font>
    <font>
      <i/>
      <sz val="12"/>
      <color theme="1"/>
      <name val="GHEA Grapalat"/>
      <family val="3"/>
    </font>
    <font>
      <sz val="12"/>
      <color indexed="8"/>
      <name val="GHEA Grapalat"/>
      <family val="3"/>
    </font>
    <font>
      <b/>
      <i/>
      <sz val="12"/>
      <color theme="1"/>
      <name val="GHEA Grapalat"/>
      <family val="3"/>
    </font>
    <font>
      <b/>
      <sz val="12"/>
      <color theme="1"/>
      <name val="Calibri"/>
      <family val="2"/>
      <charset val="1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FF0000"/>
      <name val="GHEA Grapalat"/>
      <family val="3"/>
    </font>
    <font>
      <sz val="12"/>
      <name val="Calibri"/>
      <family val="2"/>
      <charset val="1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021">
    <xf numFmtId="0" fontId="0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>
      <alignment horizontal="left" vertical="top" wrapText="1"/>
    </xf>
    <xf numFmtId="0" fontId="12" fillId="0" borderId="0"/>
    <xf numFmtId="165" fontId="14" fillId="0" borderId="0" applyFill="0" applyBorder="0" applyProtection="0">
      <alignment horizontal="right" vertical="top"/>
    </xf>
    <xf numFmtId="43" fontId="12" fillId="0" borderId="0" applyFont="0" applyFill="0" applyBorder="0" applyAlignment="0" applyProtection="0"/>
    <xf numFmtId="0" fontId="14" fillId="0" borderId="0">
      <alignment horizontal="left" vertical="top" wrapText="1"/>
    </xf>
    <xf numFmtId="0" fontId="15" fillId="0" borderId="0"/>
    <xf numFmtId="43" fontId="15" fillId="0" borderId="0" applyFont="0" applyFill="0" applyBorder="0" applyAlignment="0" applyProtection="0"/>
    <xf numFmtId="0" fontId="17" fillId="0" borderId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4" applyNumberFormat="0" applyAlignment="0" applyProtection="0"/>
    <xf numFmtId="0" fontId="25" fillId="7" borderId="15" applyNumberFormat="0" applyAlignment="0" applyProtection="0"/>
    <xf numFmtId="0" fontId="26" fillId="7" borderId="14" applyNumberFormat="0" applyAlignment="0" applyProtection="0"/>
    <xf numFmtId="0" fontId="27" fillId="0" borderId="16" applyNumberFormat="0" applyFill="0" applyAlignment="0" applyProtection="0"/>
    <xf numFmtId="0" fontId="28" fillId="8" borderId="17" applyNumberFormat="0" applyAlignment="0" applyProtection="0"/>
    <xf numFmtId="0" fontId="29" fillId="0" borderId="0" applyNumberFormat="0" applyFill="0" applyBorder="0" applyAlignment="0" applyProtection="0"/>
    <xf numFmtId="0" fontId="12" fillId="9" borderId="1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7" fillId="9" borderId="18" applyNumberFormat="0" applyFont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10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16" borderId="0" applyNumberFormat="0" applyBorder="0" applyAlignment="0" applyProtection="0"/>
    <xf numFmtId="0" fontId="34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0" fillId="0" borderId="11" applyNumberFormat="0" applyFill="0" applyAlignment="0" applyProtection="0"/>
    <xf numFmtId="0" fontId="34" fillId="25" borderId="0" applyNumberFormat="0" applyBorder="0" applyAlignment="0" applyProtection="0"/>
    <xf numFmtId="0" fontId="42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4" fillId="0" borderId="16" applyNumberFormat="0" applyFill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5" fillId="5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36" fillId="7" borderId="14" applyNumberFormat="0" applyAlignment="0" applyProtection="0"/>
    <xf numFmtId="0" fontId="39" fillId="3" borderId="0" applyNumberFormat="0" applyBorder="0" applyAlignment="0" applyProtection="0"/>
    <xf numFmtId="0" fontId="46" fillId="7" borderId="15" applyNumberFormat="0" applyAlignment="0" applyProtection="0"/>
    <xf numFmtId="0" fontId="43" fillId="6" borderId="14" applyNumberFormat="0" applyAlignment="0" applyProtection="0"/>
    <xf numFmtId="0" fontId="41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8" borderId="17" applyNumberFormat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48" fillId="0" borderId="19" applyNumberFormat="0" applyFill="0" applyAlignment="0" applyProtection="0"/>
    <xf numFmtId="0" fontId="34" fillId="18" borderId="0" applyNumberFormat="0" applyBorder="0" applyAlignment="0" applyProtection="0"/>
    <xf numFmtId="0" fontId="12" fillId="27" borderId="0" applyNumberFormat="0" applyBorder="0" applyAlignment="0" applyProtection="0"/>
    <xf numFmtId="0" fontId="35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1" fillId="0" borderId="0"/>
    <xf numFmtId="0" fontId="52" fillId="5" borderId="0" applyNumberFormat="0" applyBorder="0" applyAlignment="0" applyProtection="0"/>
    <xf numFmtId="0" fontId="17" fillId="0" borderId="0"/>
    <xf numFmtId="0" fontId="10" fillId="0" borderId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40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51" borderId="0" applyNumberFormat="0" applyBorder="0" applyAlignment="0" applyProtection="0"/>
    <xf numFmtId="0" fontId="54" fillId="35" borderId="0" applyNumberFormat="0" applyBorder="0" applyAlignment="0" applyProtection="0"/>
    <xf numFmtId="0" fontId="55" fillId="52" borderId="20" applyNumberFormat="0" applyAlignment="0" applyProtection="0"/>
    <xf numFmtId="0" fontId="56" fillId="53" borderId="21" applyNumberFormat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62" fillId="42" borderId="20" applyNumberFormat="0" applyAlignment="0" applyProtection="0"/>
    <xf numFmtId="0" fontId="63" fillId="0" borderId="25" applyNumberFormat="0" applyFill="0" applyAlignment="0" applyProtection="0"/>
    <xf numFmtId="0" fontId="64" fillId="54" borderId="0" applyNumberFormat="0" applyBorder="0" applyAlignment="0" applyProtection="0"/>
    <xf numFmtId="1" fontId="70" fillId="0" borderId="0"/>
    <xf numFmtId="1" fontId="70" fillId="0" borderId="0"/>
    <xf numFmtId="1" fontId="70" fillId="0" borderId="0"/>
    <xf numFmtId="0" fontId="6" fillId="0" borderId="0"/>
    <xf numFmtId="0" fontId="10" fillId="0" borderId="0"/>
    <xf numFmtId="0" fontId="10" fillId="0" borderId="0"/>
    <xf numFmtId="0" fontId="15" fillId="55" borderId="26" applyNumberFormat="0" applyFont="0" applyAlignment="0" applyProtection="0"/>
    <xf numFmtId="0" fontId="65" fillId="52" borderId="27" applyNumberFormat="0" applyAlignment="0" applyProtection="0"/>
    <xf numFmtId="0" fontId="69" fillId="0" borderId="0"/>
    <xf numFmtId="0" fontId="69" fillId="0" borderId="0"/>
    <xf numFmtId="0" fontId="69" fillId="0" borderId="0"/>
    <xf numFmtId="0" fontId="66" fillId="0" borderId="0" applyNumberFormat="0" applyFill="0" applyBorder="0" applyAlignment="0" applyProtection="0"/>
    <xf numFmtId="0" fontId="67" fillId="0" borderId="28" applyNumberFormat="0" applyFill="0" applyAlignment="0" applyProtection="0"/>
    <xf numFmtId="0" fontId="68" fillId="0" borderId="0" applyNumberFormat="0" applyFill="0" applyBorder="0" applyAlignment="0" applyProtection="0"/>
    <xf numFmtId="0" fontId="51" fillId="0" borderId="0"/>
    <xf numFmtId="1" fontId="70" fillId="0" borderId="0"/>
    <xf numFmtId="0" fontId="71" fillId="0" borderId="0"/>
    <xf numFmtId="0" fontId="10" fillId="0" borderId="0"/>
    <xf numFmtId="0" fontId="6" fillId="0" borderId="0"/>
    <xf numFmtId="0" fontId="14" fillId="0" borderId="0">
      <alignment horizontal="left" vertical="top" wrapText="1"/>
    </xf>
    <xf numFmtId="0" fontId="5" fillId="9" borderId="1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38" fontId="77" fillId="0" borderId="0"/>
    <xf numFmtId="38" fontId="78" fillId="0" borderId="0"/>
    <xf numFmtId="38" fontId="79" fillId="0" borderId="0"/>
    <xf numFmtId="38" fontId="80" fillId="0" borderId="0"/>
    <xf numFmtId="0" fontId="81" fillId="0" borderId="0"/>
    <xf numFmtId="0" fontId="81" fillId="0" borderId="0"/>
    <xf numFmtId="0" fontId="82" fillId="0" borderId="0"/>
    <xf numFmtId="0" fontId="5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3" fillId="0" borderId="0"/>
    <xf numFmtId="0" fontId="10" fillId="0" borderId="0"/>
    <xf numFmtId="0" fontId="12" fillId="0" borderId="0"/>
    <xf numFmtId="0" fontId="10" fillId="0" borderId="0"/>
    <xf numFmtId="0" fontId="15" fillId="0" borderId="0"/>
    <xf numFmtId="0" fontId="10" fillId="0" borderId="0"/>
    <xf numFmtId="0" fontId="17" fillId="0" borderId="0"/>
    <xf numFmtId="0" fontId="51" fillId="0" borderId="0"/>
    <xf numFmtId="0" fontId="83" fillId="0" borderId="0"/>
    <xf numFmtId="0" fontId="50" fillId="55" borderId="38" applyNumberFormat="0" applyFont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4" fontId="84" fillId="0" borderId="39">
      <protection locked="0"/>
    </xf>
    <xf numFmtId="174" fontId="85" fillId="57" borderId="39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0" fillId="0" borderId="0"/>
    <xf numFmtId="0" fontId="10" fillId="0" borderId="0"/>
    <xf numFmtId="0" fontId="50" fillId="0" borderId="0"/>
    <xf numFmtId="0" fontId="14" fillId="0" borderId="0">
      <alignment horizontal="left" vertical="top" wrapText="1"/>
    </xf>
    <xf numFmtId="0" fontId="6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6" fillId="0" borderId="0"/>
    <xf numFmtId="43" fontId="1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horizontal="left" vertical="top" wrapText="1"/>
    </xf>
    <xf numFmtId="0" fontId="12" fillId="0" borderId="0"/>
    <xf numFmtId="0" fontId="12" fillId="0" borderId="0"/>
    <xf numFmtId="0" fontId="12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</cellStyleXfs>
  <cellXfs count="674">
    <xf numFmtId="0" fontId="0" fillId="0" borderId="0" xfId="0"/>
    <xf numFmtId="0" fontId="13" fillId="0" borderId="0" xfId="0" applyFont="1" applyAlignment="1">
      <alignment wrapText="1"/>
    </xf>
    <xf numFmtId="0" fontId="75" fillId="2" borderId="1" xfId="0" applyFont="1" applyFill="1" applyBorder="1" applyAlignment="1">
      <alignment horizontal="center" vertical="center" wrapText="1"/>
    </xf>
    <xf numFmtId="0" fontId="16" fillId="0" borderId="1" xfId="96" applyFont="1" applyBorder="1" applyAlignment="1">
      <alignment horizontal="center" vertical="center" wrapText="1"/>
    </xf>
    <xf numFmtId="0" fontId="16" fillId="0" borderId="1" xfId="96" applyFont="1" applyBorder="1" applyAlignment="1">
      <alignment horizontal="left" vertical="center" wrapText="1"/>
    </xf>
    <xf numFmtId="49" fontId="16" fillId="0" borderId="1" xfId="96" applyNumberFormat="1" applyFont="1" applyFill="1" applyBorder="1" applyAlignment="1">
      <alignment horizontal="center" vertical="center" textRotation="90" wrapText="1"/>
    </xf>
    <xf numFmtId="0" fontId="16" fillId="0" borderId="1" xfId="96" applyNumberFormat="1" applyFont="1" applyFill="1" applyBorder="1" applyAlignment="1">
      <alignment horizontal="center" vertical="center" wrapText="1"/>
    </xf>
    <xf numFmtId="168" fontId="16" fillId="0" borderId="3" xfId="96" applyNumberFormat="1" applyFont="1" applyFill="1" applyBorder="1" applyAlignment="1">
      <alignment horizontal="center" vertical="center" wrapText="1"/>
    </xf>
    <xf numFmtId="0" fontId="72" fillId="2" borderId="1" xfId="96" applyFont="1" applyFill="1" applyBorder="1" applyAlignment="1">
      <alignment horizontal="center" vertical="center" wrapText="1"/>
    </xf>
    <xf numFmtId="0" fontId="75" fillId="2" borderId="1" xfId="96" applyFont="1" applyFill="1" applyBorder="1" applyAlignment="1">
      <alignment horizontal="center" vertical="center" wrapText="1"/>
    </xf>
    <xf numFmtId="168" fontId="72" fillId="2" borderId="1" xfId="96" applyNumberFormat="1" applyFont="1" applyFill="1" applyBorder="1" applyAlignment="1">
      <alignment horizontal="center" vertical="center" wrapText="1"/>
    </xf>
    <xf numFmtId="168" fontId="16" fillId="2" borderId="3" xfId="96" applyNumberFormat="1" applyFont="1" applyFill="1" applyBorder="1" applyAlignment="1">
      <alignment horizontal="center" vertical="center" wrapText="1"/>
    </xf>
    <xf numFmtId="169" fontId="16" fillId="0" borderId="1" xfId="96" applyNumberFormat="1" applyFont="1" applyBorder="1" applyAlignment="1">
      <alignment horizontal="center" vertical="center" wrapText="1"/>
    </xf>
    <xf numFmtId="165" fontId="16" fillId="2" borderId="1" xfId="6" applyNumberFormat="1" applyFont="1" applyFill="1" applyBorder="1" applyAlignment="1">
      <alignment horizontal="center" vertical="center"/>
    </xf>
    <xf numFmtId="0" fontId="76" fillId="2" borderId="0" xfId="0" applyFont="1" applyFill="1"/>
    <xf numFmtId="0" fontId="72" fillId="0" borderId="0" xfId="96" applyFont="1" applyAlignment="1">
      <alignment vertical="center" wrapText="1"/>
    </xf>
    <xf numFmtId="0" fontId="72" fillId="0" borderId="0" xfId="96" applyFont="1" applyAlignment="1">
      <alignment horizontal="center" vertical="center" wrapText="1"/>
    </xf>
    <xf numFmtId="0" fontId="72" fillId="2" borderId="0" xfId="96" applyFont="1" applyFill="1" applyAlignment="1">
      <alignment horizontal="center" vertical="center" wrapText="1"/>
    </xf>
    <xf numFmtId="168" fontId="16" fillId="0" borderId="0" xfId="96" applyNumberFormat="1" applyFont="1" applyAlignment="1">
      <alignment vertical="center" wrapText="1"/>
    </xf>
    <xf numFmtId="0" fontId="16" fillId="0" borderId="0" xfId="96" applyFont="1" applyAlignment="1">
      <alignment vertical="center" wrapText="1"/>
    </xf>
    <xf numFmtId="168" fontId="72" fillId="2" borderId="0" xfId="96" applyNumberFormat="1" applyFont="1" applyFill="1" applyAlignment="1">
      <alignment vertical="center" wrapText="1"/>
    </xf>
    <xf numFmtId="0" fontId="16" fillId="0" borderId="30" xfId="0" applyFont="1" applyBorder="1" applyAlignment="1">
      <alignment horizontal="left" vertical="center" wrapText="1"/>
    </xf>
    <xf numFmtId="0" fontId="73" fillId="0" borderId="33" xfId="96" applyFont="1" applyFill="1" applyBorder="1" applyAlignment="1">
      <alignment horizontal="left" vertical="center" wrapText="1"/>
    </xf>
    <xf numFmtId="0" fontId="16" fillId="0" borderId="40" xfId="96" applyFont="1" applyBorder="1" applyAlignment="1">
      <alignment horizontal="center" vertical="center" wrapText="1"/>
    </xf>
    <xf numFmtId="169" fontId="16" fillId="2" borderId="30" xfId="7" applyNumberFormat="1" applyFont="1" applyFill="1" applyBorder="1" applyAlignment="1">
      <alignment horizontal="center" vertical="center" wrapText="1"/>
    </xf>
    <xf numFmtId="166" fontId="87" fillId="0" borderId="43" xfId="7" applyNumberFormat="1" applyFont="1" applyFill="1" applyBorder="1" applyAlignment="1">
      <alignment vertical="top" wrapText="1"/>
    </xf>
    <xf numFmtId="168" fontId="74" fillId="2" borderId="1" xfId="96" applyNumberFormat="1" applyFont="1" applyFill="1" applyBorder="1" applyAlignment="1">
      <alignment horizontal="center" vertical="center" wrapText="1"/>
    </xf>
    <xf numFmtId="0" fontId="76" fillId="0" borderId="47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169" fontId="13" fillId="2" borderId="47" xfId="7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6" fillId="0" borderId="47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left" vertical="top" wrapText="1"/>
    </xf>
    <xf numFmtId="0" fontId="16" fillId="0" borderId="47" xfId="0" applyFont="1" applyBorder="1" applyAlignment="1">
      <alignment horizontal="left" vertical="top" wrapText="1"/>
    </xf>
    <xf numFmtId="0" fontId="76" fillId="0" borderId="0" xfId="0" applyFont="1" applyAlignment="1">
      <alignment horizontal="left" vertical="top" wrapText="1"/>
    </xf>
    <xf numFmtId="0" fontId="72" fillId="0" borderId="0" xfId="0" applyFont="1"/>
    <xf numFmtId="0" fontId="72" fillId="2" borderId="0" xfId="0" applyFont="1" applyFill="1"/>
    <xf numFmtId="0" fontId="72" fillId="2" borderId="8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top" wrapText="1"/>
    </xf>
    <xf numFmtId="0" fontId="72" fillId="0" borderId="7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72" fillId="0" borderId="1" xfId="0" applyFont="1" applyBorder="1" applyAlignment="1">
      <alignment horizontal="left" vertical="top" wrapText="1"/>
    </xf>
    <xf numFmtId="0" fontId="89" fillId="0" borderId="30" xfId="0" applyFont="1" applyBorder="1" applyAlignment="1">
      <alignment horizontal="left" vertical="top" wrapText="1"/>
    </xf>
    <xf numFmtId="165" fontId="16" fillId="2" borderId="30" xfId="0" applyNumberFormat="1" applyFont="1" applyFill="1" applyBorder="1" applyAlignment="1">
      <alignment horizontal="left" vertical="top" wrapText="1"/>
    </xf>
    <xf numFmtId="165" fontId="16" fillId="0" borderId="30" xfId="6" applyNumberFormat="1" applyFont="1" applyBorder="1" applyAlignment="1">
      <alignment horizontal="center" vertical="center"/>
    </xf>
    <xf numFmtId="0" fontId="16" fillId="2" borderId="30" xfId="165" applyFont="1" applyFill="1" applyBorder="1" applyAlignment="1">
      <alignment horizontal="left" vertical="top" wrapText="1"/>
    </xf>
    <xf numFmtId="165" fontId="16" fillId="0" borderId="30" xfId="6" applyNumberFormat="1" applyFont="1" applyBorder="1" applyAlignment="1">
      <alignment horizontal="right" vertical="center"/>
    </xf>
    <xf numFmtId="0" fontId="16" fillId="0" borderId="30" xfId="0" applyFont="1" applyFill="1" applyBorder="1" applyAlignment="1">
      <alignment horizontal="left" vertical="top" wrapText="1"/>
    </xf>
    <xf numFmtId="0" fontId="16" fillId="2" borderId="30" xfId="165" applyFont="1" applyFill="1" applyBorder="1" applyAlignment="1">
      <alignment horizontal="left" vertical="center" wrapText="1"/>
    </xf>
    <xf numFmtId="0" fontId="89" fillId="0" borderId="3" xfId="0" applyFont="1" applyBorder="1" applyAlignment="1">
      <alignment horizontal="left" vertical="top" wrapText="1"/>
    </xf>
    <xf numFmtId="165" fontId="72" fillId="2" borderId="30" xfId="0" applyNumberFormat="1" applyFont="1" applyFill="1" applyBorder="1"/>
    <xf numFmtId="165" fontId="72" fillId="0" borderId="0" xfId="0" applyNumberFormat="1" applyFont="1"/>
    <xf numFmtId="0" fontId="89" fillId="0" borderId="1" xfId="0" applyFont="1" applyBorder="1" applyAlignment="1">
      <alignment horizontal="left" vertical="top" wrapText="1"/>
    </xf>
    <xf numFmtId="0" fontId="16" fillId="2" borderId="30" xfId="0" applyFont="1" applyFill="1" applyBorder="1"/>
    <xf numFmtId="0" fontId="72" fillId="0" borderId="31" xfId="0" applyFont="1" applyBorder="1" applyAlignment="1">
      <alignment horizontal="center" vertical="top" wrapText="1"/>
    </xf>
    <xf numFmtId="0" fontId="72" fillId="2" borderId="1" xfId="0" applyFont="1" applyFill="1" applyBorder="1" applyAlignment="1"/>
    <xf numFmtId="165" fontId="72" fillId="2" borderId="30" xfId="6" applyNumberFormat="1" applyFont="1" applyFill="1" applyBorder="1" applyAlignment="1">
      <alignment horizontal="right" vertical="top"/>
    </xf>
    <xf numFmtId="0" fontId="16" fillId="0" borderId="1" xfId="8" applyFont="1" applyBorder="1" applyAlignment="1">
      <alignment horizontal="left" vertical="center" wrapText="1"/>
    </xf>
    <xf numFmtId="165" fontId="16" fillId="0" borderId="30" xfId="6" applyNumberFormat="1" applyFont="1" applyBorder="1" applyAlignment="1">
      <alignment vertical="center"/>
    </xf>
    <xf numFmtId="0" fontId="72" fillId="0" borderId="30" xfId="0" applyFont="1" applyBorder="1" applyAlignment="1">
      <alignment horizontal="left" vertical="top" wrapText="1"/>
    </xf>
    <xf numFmtId="0" fontId="72" fillId="2" borderId="30" xfId="0" applyFont="1" applyFill="1" applyBorder="1" applyAlignment="1">
      <alignment horizontal="left" vertical="top" wrapText="1"/>
    </xf>
    <xf numFmtId="0" fontId="72" fillId="0" borderId="1" xfId="8" applyFont="1" applyBorder="1" applyAlignment="1">
      <alignment horizontal="left" vertical="top" wrapText="1"/>
    </xf>
    <xf numFmtId="0" fontId="72" fillId="2" borderId="1" xfId="0" applyFont="1" applyFill="1" applyBorder="1" applyAlignment="1">
      <alignment horizontal="left" vertical="top" wrapText="1"/>
    </xf>
    <xf numFmtId="168" fontId="72" fillId="0" borderId="30" xfId="0" applyNumberFormat="1" applyFont="1" applyFill="1" applyBorder="1" applyAlignment="1">
      <alignment vertical="center"/>
    </xf>
    <xf numFmtId="168" fontId="16" fillId="0" borderId="30" xfId="0" applyNumberFormat="1" applyFont="1" applyFill="1" applyBorder="1" applyAlignment="1">
      <alignment horizontal="center" vertical="center"/>
    </xf>
    <xf numFmtId="0" fontId="72" fillId="2" borderId="30" xfId="0" applyFont="1" applyFill="1" applyBorder="1"/>
    <xf numFmtId="169" fontId="16" fillId="0" borderId="30" xfId="0" applyNumberFormat="1" applyFont="1" applyFill="1" applyBorder="1" applyAlignment="1">
      <alignment vertical="center"/>
    </xf>
    <xf numFmtId="169" fontId="72" fillId="0" borderId="30" xfId="0" applyNumberFormat="1" applyFont="1" applyFill="1" applyBorder="1" applyAlignment="1">
      <alignment vertical="center"/>
    </xf>
    <xf numFmtId="0" fontId="16" fillId="0" borderId="1" xfId="8" applyFont="1" applyBorder="1" applyAlignment="1">
      <alignment horizontal="left" vertical="top" wrapText="1"/>
    </xf>
    <xf numFmtId="0" fontId="72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top"/>
    </xf>
    <xf numFmtId="0" fontId="72" fillId="0" borderId="0" xfId="0" applyFont="1" applyAlignment="1">
      <alignment horizontal="left" vertical="top" wrapText="1"/>
    </xf>
    <xf numFmtId="0" fontId="72" fillId="0" borderId="30" xfId="0" applyFont="1" applyBorder="1" applyAlignment="1">
      <alignment horizontal="center" vertical="top" wrapText="1"/>
    </xf>
    <xf numFmtId="0" fontId="16" fillId="2" borderId="30" xfId="0" applyFont="1" applyFill="1" applyBorder="1" applyAlignment="1">
      <alignment horizontal="left" vertical="top" wrapText="1"/>
    </xf>
    <xf numFmtId="166" fontId="72" fillId="2" borderId="30" xfId="7" applyNumberFormat="1" applyFont="1" applyFill="1" applyBorder="1" applyAlignment="1">
      <alignment horizontal="center" vertical="center" wrapText="1"/>
    </xf>
    <xf numFmtId="169" fontId="72" fillId="2" borderId="30" xfId="7" applyNumberFormat="1" applyFont="1" applyFill="1" applyBorder="1" applyAlignment="1">
      <alignment horizontal="center" vertical="center" wrapText="1"/>
    </xf>
    <xf numFmtId="166" fontId="72" fillId="0" borderId="0" xfId="0" applyNumberFormat="1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top" wrapText="1"/>
    </xf>
    <xf numFmtId="0" fontId="72" fillId="0" borderId="0" xfId="0" applyFont="1" applyFill="1" applyAlignment="1">
      <alignment horizontal="left" vertical="top" wrapText="1"/>
    </xf>
    <xf numFmtId="0" fontId="72" fillId="0" borderId="30" xfId="0" applyFont="1" applyFill="1" applyBorder="1" applyAlignment="1">
      <alignment horizontal="left" vertical="top" wrapText="1"/>
    </xf>
    <xf numFmtId="43" fontId="72" fillId="0" borderId="30" xfId="7" applyNumberFormat="1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left" vertical="center" wrapText="1"/>
    </xf>
    <xf numFmtId="166" fontId="16" fillId="0" borderId="30" xfId="7" applyNumberFormat="1" applyFont="1" applyFill="1" applyBorder="1" applyAlignment="1">
      <alignment horizontal="center" vertical="center" wrapText="1"/>
    </xf>
    <xf numFmtId="169" fontId="16" fillId="0" borderId="30" xfId="7" applyNumberFormat="1" applyFont="1" applyFill="1" applyBorder="1" applyAlignment="1">
      <alignment horizontal="center" vertical="center" wrapText="1"/>
    </xf>
    <xf numFmtId="166" fontId="16" fillId="0" borderId="30" xfId="7" applyNumberFormat="1" applyFont="1" applyFill="1" applyBorder="1" applyAlignment="1">
      <alignment horizontal="right" vertical="center" wrapText="1"/>
    </xf>
    <xf numFmtId="0" fontId="89" fillId="0" borderId="30" xfId="165" applyFont="1" applyBorder="1" applyAlignment="1">
      <alignment horizontal="left" vertical="top" wrapText="1"/>
    </xf>
    <xf numFmtId="166" fontId="89" fillId="2" borderId="30" xfId="7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left" vertical="top" wrapText="1"/>
    </xf>
    <xf numFmtId="166" fontId="72" fillId="2" borderId="30" xfId="7" applyNumberFormat="1" applyFont="1" applyFill="1" applyBorder="1" applyAlignment="1">
      <alignment vertical="center" wrapText="1"/>
    </xf>
    <xf numFmtId="166" fontId="72" fillId="2" borderId="30" xfId="7" applyNumberFormat="1" applyFont="1" applyFill="1" applyBorder="1" applyAlignment="1">
      <alignment horizontal="right" vertical="center" wrapText="1"/>
    </xf>
    <xf numFmtId="172" fontId="72" fillId="0" borderId="0" xfId="0" applyNumberFormat="1" applyFont="1" applyAlignment="1">
      <alignment horizontal="left" vertical="top" wrapText="1"/>
    </xf>
    <xf numFmtId="167" fontId="72" fillId="0" borderId="0" xfId="0" applyNumberFormat="1" applyFont="1" applyAlignment="1">
      <alignment horizontal="left" vertical="top" wrapText="1"/>
    </xf>
    <xf numFmtId="0" fontId="16" fillId="2" borderId="42" xfId="0" applyFont="1" applyFill="1" applyBorder="1" applyAlignment="1">
      <alignment horizontal="left" vertical="top" wrapText="1"/>
    </xf>
    <xf numFmtId="166" fontId="89" fillId="0" borderId="0" xfId="0" applyNumberFormat="1" applyFont="1" applyAlignment="1">
      <alignment horizontal="left" vertical="top" wrapText="1"/>
    </xf>
    <xf numFmtId="0" fontId="72" fillId="2" borderId="31" xfId="0" applyFont="1" applyFill="1" applyBorder="1" applyAlignment="1">
      <alignment vertical="top" wrapText="1"/>
    </xf>
    <xf numFmtId="0" fontId="72" fillId="2" borderId="2" xfId="0" applyFont="1" applyFill="1" applyBorder="1" applyAlignment="1">
      <alignment vertical="top" wrapText="1"/>
    </xf>
    <xf numFmtId="49" fontId="72" fillId="0" borderId="30" xfId="0" applyNumberFormat="1" applyFont="1" applyBorder="1" applyAlignment="1">
      <alignment horizontal="left" vertical="top" wrapText="1"/>
    </xf>
    <xf numFmtId="43" fontId="72" fillId="0" borderId="30" xfId="7" applyNumberFormat="1" applyFont="1" applyFill="1" applyBorder="1" applyAlignment="1">
      <alignment vertical="center" wrapText="1"/>
    </xf>
    <xf numFmtId="49" fontId="16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wrapText="1"/>
    </xf>
    <xf numFmtId="49" fontId="72" fillId="0" borderId="0" xfId="0" applyNumberFormat="1" applyFont="1" applyBorder="1" applyAlignment="1">
      <alignment horizontal="left" vertical="top" wrapText="1"/>
    </xf>
    <xf numFmtId="166" fontId="72" fillId="2" borderId="0" xfId="7" applyNumberFormat="1" applyFont="1" applyFill="1" applyBorder="1" applyAlignment="1">
      <alignment horizontal="right" vertical="center" wrapText="1"/>
    </xf>
    <xf numFmtId="165" fontId="16" fillId="0" borderId="30" xfId="8" applyNumberFormat="1" applyFont="1" applyFill="1" applyBorder="1" applyAlignment="1">
      <alignment horizontal="center" vertical="center" wrapText="1"/>
    </xf>
    <xf numFmtId="168" fontId="72" fillId="0" borderId="30" xfId="0" applyNumberFormat="1" applyFont="1" applyFill="1" applyBorder="1" applyAlignment="1">
      <alignment horizontal="center" vertical="center"/>
    </xf>
    <xf numFmtId="165" fontId="72" fillId="0" borderId="30" xfId="8" applyNumberFormat="1" applyFont="1" applyFill="1" applyBorder="1" applyAlignment="1">
      <alignment horizontal="center" vertical="center" wrapText="1"/>
    </xf>
    <xf numFmtId="168" fontId="72" fillId="0" borderId="30" xfId="0" applyNumberFormat="1" applyFont="1" applyFill="1" applyBorder="1" applyAlignment="1">
      <alignment horizontal="right" vertical="center"/>
    </xf>
    <xf numFmtId="0" fontId="16" fillId="0" borderId="30" xfId="0" applyFont="1" applyBorder="1" applyAlignment="1">
      <alignment wrapText="1"/>
    </xf>
    <xf numFmtId="165" fontId="72" fillId="0" borderId="30" xfId="6" applyNumberFormat="1" applyFont="1" applyFill="1" applyBorder="1" applyAlignment="1">
      <alignment horizontal="center" vertical="center"/>
    </xf>
    <xf numFmtId="168" fontId="16" fillId="0" borderId="30" xfId="0" applyNumberFormat="1" applyFont="1" applyFill="1" applyBorder="1" applyAlignment="1">
      <alignment horizontal="right" vertical="center"/>
    </xf>
    <xf numFmtId="168" fontId="89" fillId="0" borderId="30" xfId="0" applyNumberFormat="1" applyFont="1" applyFill="1" applyBorder="1" applyAlignment="1">
      <alignment horizontal="right" vertical="center"/>
    </xf>
    <xf numFmtId="165" fontId="72" fillId="0" borderId="30" xfId="6" applyNumberFormat="1" applyFont="1" applyBorder="1" applyAlignment="1">
      <alignment horizontal="right" vertical="center"/>
    </xf>
    <xf numFmtId="165" fontId="89" fillId="0" borderId="30" xfId="6" applyNumberFormat="1" applyFont="1" applyBorder="1" applyAlignment="1">
      <alignment horizontal="right" vertical="center"/>
    </xf>
    <xf numFmtId="165" fontId="72" fillId="0" borderId="30" xfId="6" applyNumberFormat="1" applyFont="1" applyBorder="1" applyAlignment="1">
      <alignment horizontal="center" vertical="center"/>
    </xf>
    <xf numFmtId="169" fontId="72" fillId="0" borderId="0" xfId="96" applyNumberFormat="1" applyFont="1" applyFill="1" applyAlignment="1">
      <alignment vertical="center" wrapText="1"/>
    </xf>
    <xf numFmtId="49" fontId="16" fillId="0" borderId="0" xfId="96" applyNumberFormat="1" applyFont="1" applyFill="1" applyAlignment="1">
      <alignment horizontal="center" vertical="center" wrapText="1"/>
    </xf>
    <xf numFmtId="168" fontId="16" fillId="0" borderId="0" xfId="96" applyNumberFormat="1" applyFont="1" applyFill="1" applyAlignment="1">
      <alignment horizontal="center" vertical="center" wrapText="1"/>
    </xf>
    <xf numFmtId="168" fontId="16" fillId="0" borderId="1" xfId="96" applyNumberFormat="1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horizontal="center"/>
    </xf>
    <xf numFmtId="0" fontId="72" fillId="0" borderId="1" xfId="0" applyFont="1" applyBorder="1"/>
    <xf numFmtId="166" fontId="73" fillId="0" borderId="1" xfId="7" applyNumberFormat="1" applyFont="1" applyBorder="1"/>
    <xf numFmtId="0" fontId="89" fillId="0" borderId="33" xfId="0" applyFont="1" applyBorder="1" applyAlignment="1">
      <alignment vertical="center" wrapText="1"/>
    </xf>
    <xf numFmtId="166" fontId="89" fillId="0" borderId="1" xfId="7" applyNumberFormat="1" applyFont="1" applyBorder="1" applyAlignment="1">
      <alignment vertical="center"/>
    </xf>
    <xf numFmtId="0" fontId="92" fillId="2" borderId="33" xfId="0" applyFont="1" applyFill="1" applyBorder="1" applyAlignment="1">
      <alignment vertical="center" wrapText="1"/>
    </xf>
    <xf numFmtId="0" fontId="89" fillId="2" borderId="33" xfId="0" applyFont="1" applyFill="1" applyBorder="1" applyAlignment="1">
      <alignment vertical="center" wrapText="1"/>
    </xf>
    <xf numFmtId="167" fontId="16" fillId="0" borderId="0" xfId="0" applyNumberFormat="1" applyFont="1"/>
    <xf numFmtId="165" fontId="16" fillId="0" borderId="0" xfId="0" applyNumberFormat="1" applyFont="1"/>
    <xf numFmtId="168" fontId="72" fillId="0" borderId="0" xfId="0" applyNumberFormat="1" applyFont="1"/>
    <xf numFmtId="0" fontId="76" fillId="0" borderId="0" xfId="0" applyFont="1"/>
    <xf numFmtId="0" fontId="76" fillId="0" borderId="0" xfId="0" applyFont="1" applyAlignment="1">
      <alignment wrapText="1"/>
    </xf>
    <xf numFmtId="168" fontId="76" fillId="0" borderId="0" xfId="0" applyNumberFormat="1" applyFont="1"/>
    <xf numFmtId="0" fontId="89" fillId="2" borderId="1" xfId="0" applyFont="1" applyFill="1" applyBorder="1" applyAlignment="1">
      <alignment horizontal="center" vertical="center" wrapText="1"/>
    </xf>
    <xf numFmtId="0" fontId="72" fillId="0" borderId="1" xfId="96" applyFont="1" applyBorder="1" applyAlignment="1">
      <alignment horizontal="center" vertical="center" wrapText="1"/>
    </xf>
    <xf numFmtId="0" fontId="73" fillId="0" borderId="1" xfId="96" applyFont="1" applyBorder="1" applyAlignment="1">
      <alignment horizontal="center" vertical="center" wrapText="1"/>
    </xf>
    <xf numFmtId="168" fontId="73" fillId="2" borderId="1" xfId="96" applyNumberFormat="1" applyFont="1" applyFill="1" applyBorder="1" applyAlignment="1">
      <alignment horizontal="center" vertical="center" wrapText="1"/>
    </xf>
    <xf numFmtId="166" fontId="13" fillId="0" borderId="30" xfId="0" applyNumberFormat="1" applyFont="1" applyBorder="1"/>
    <xf numFmtId="166" fontId="76" fillId="0" borderId="30" xfId="7" applyNumberFormat="1" applyFont="1" applyBorder="1" applyAlignment="1">
      <alignment horizontal="center" vertical="center"/>
    </xf>
    <xf numFmtId="0" fontId="72" fillId="0" borderId="30" xfId="0" applyFont="1" applyBorder="1" applyAlignment="1"/>
    <xf numFmtId="168" fontId="16" fillId="2" borderId="1" xfId="96" applyNumberFormat="1" applyFont="1" applyFill="1" applyBorder="1" applyAlignment="1">
      <alignment horizontal="center" vertical="center" wrapText="1"/>
    </xf>
    <xf numFmtId="0" fontId="73" fillId="0" borderId="30" xfId="96" applyFont="1" applyFill="1" applyBorder="1" applyAlignment="1">
      <alignment horizontal="left" vertical="center" wrapText="1"/>
    </xf>
    <xf numFmtId="0" fontId="89" fillId="2" borderId="30" xfId="0" applyFont="1" applyFill="1" applyBorder="1" applyAlignment="1">
      <alignment vertical="center" wrapText="1"/>
    </xf>
    <xf numFmtId="168" fontId="72" fillId="2" borderId="30" xfId="96" applyNumberFormat="1" applyFont="1" applyFill="1" applyBorder="1" applyAlignment="1">
      <alignment horizontal="center" vertical="center" wrapText="1"/>
    </xf>
    <xf numFmtId="166" fontId="13" fillId="0" borderId="30" xfId="7" applyNumberFormat="1" applyFont="1" applyBorder="1" applyAlignment="1">
      <alignment vertical="center"/>
    </xf>
    <xf numFmtId="166" fontId="76" fillId="0" borderId="30" xfId="7" applyNumberFormat="1" applyFont="1" applyBorder="1" applyAlignment="1">
      <alignment vertical="center"/>
    </xf>
    <xf numFmtId="166" fontId="13" fillId="2" borderId="30" xfId="0" applyNumberFormat="1" applyFont="1" applyFill="1" applyBorder="1"/>
    <xf numFmtId="166" fontId="76" fillId="2" borderId="30" xfId="7" applyNumberFormat="1" applyFont="1" applyFill="1" applyBorder="1" applyAlignment="1">
      <alignment vertical="center"/>
    </xf>
    <xf numFmtId="0" fontId="16" fillId="0" borderId="30" xfId="96" applyFont="1" applyBorder="1" applyAlignment="1">
      <alignment horizontal="center" vertical="center" wrapText="1"/>
    </xf>
    <xf numFmtId="166" fontId="13" fillId="0" borderId="30" xfId="7" applyNumberFormat="1" applyFont="1" applyBorder="1"/>
    <xf numFmtId="166" fontId="76" fillId="0" borderId="30" xfId="7" applyNumberFormat="1" applyFont="1" applyBorder="1"/>
    <xf numFmtId="0" fontId="76" fillId="2" borderId="0" xfId="0" applyFont="1" applyFill="1" applyAlignment="1"/>
    <xf numFmtId="0" fontId="76" fillId="2" borderId="0" xfId="0" applyFont="1" applyFill="1" applyBorder="1"/>
    <xf numFmtId="0" fontId="72" fillId="2" borderId="0" xfId="8" applyFont="1" applyFill="1">
      <alignment horizontal="left" vertical="top" wrapText="1"/>
    </xf>
    <xf numFmtId="165" fontId="16" fillId="2" borderId="30" xfId="6" applyNumberFormat="1" applyFont="1" applyFill="1" applyBorder="1" applyAlignment="1">
      <alignment horizontal="center" vertical="center"/>
    </xf>
    <xf numFmtId="167" fontId="72" fillId="2" borderId="0" xfId="8" applyNumberFormat="1" applyFont="1" applyFill="1">
      <alignment horizontal="left" vertical="top" wrapText="1"/>
    </xf>
    <xf numFmtId="0" fontId="16" fillId="2" borderId="30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vertical="center"/>
    </xf>
    <xf numFmtId="165" fontId="16" fillId="2" borderId="33" xfId="0" applyNumberFormat="1" applyFont="1" applyFill="1" applyBorder="1" applyAlignment="1">
      <alignment vertical="center" wrapText="1"/>
    </xf>
    <xf numFmtId="165" fontId="72" fillId="2" borderId="0" xfId="8" applyNumberFormat="1" applyFont="1" applyFill="1">
      <alignment horizontal="left" vertical="top" wrapText="1"/>
    </xf>
    <xf numFmtId="0" fontId="72" fillId="2" borderId="30" xfId="8" applyFont="1" applyFill="1" applyBorder="1">
      <alignment horizontal="left" vertical="top" wrapText="1"/>
    </xf>
    <xf numFmtId="4" fontId="16" fillId="2" borderId="33" xfId="8" applyNumberFormat="1" applyFont="1" applyFill="1" applyBorder="1" applyAlignment="1">
      <alignment horizontal="center" vertical="center" wrapText="1"/>
    </xf>
    <xf numFmtId="4" fontId="72" fillId="2" borderId="0" xfId="8" applyNumberFormat="1" applyFont="1" applyFill="1">
      <alignment horizontal="left" vertical="top" wrapText="1"/>
    </xf>
    <xf numFmtId="0" fontId="89" fillId="2" borderId="30" xfId="8" applyFont="1" applyFill="1" applyBorder="1">
      <alignment horizontal="left" vertical="top" wrapText="1"/>
    </xf>
    <xf numFmtId="0" fontId="89" fillId="2" borderId="30" xfId="0" applyFont="1" applyFill="1" applyBorder="1" applyAlignment="1">
      <alignment horizontal="center" vertical="center"/>
    </xf>
    <xf numFmtId="0" fontId="89" fillId="2" borderId="33" xfId="0" applyFont="1" applyFill="1" applyBorder="1" applyAlignment="1">
      <alignment horizontal="center" vertical="center"/>
    </xf>
    <xf numFmtId="0" fontId="92" fillId="2" borderId="30" xfId="0" applyFont="1" applyFill="1" applyBorder="1" applyAlignment="1">
      <alignment vertical="center" wrapText="1"/>
    </xf>
    <xf numFmtId="165" fontId="89" fillId="2" borderId="30" xfId="6" applyNumberFormat="1" applyFont="1" applyFill="1" applyBorder="1" applyAlignment="1">
      <alignment horizontal="center" vertical="center"/>
    </xf>
    <xf numFmtId="0" fontId="89" fillId="2" borderId="0" xfId="8" applyFont="1" applyFill="1">
      <alignment horizontal="left" vertical="top" wrapText="1"/>
    </xf>
    <xf numFmtId="165" fontId="72" fillId="2" borderId="30" xfId="6" applyNumberFormat="1" applyFont="1" applyFill="1" applyBorder="1" applyAlignment="1">
      <alignment horizontal="right" vertical="center"/>
    </xf>
    <xf numFmtId="0" fontId="72" fillId="2" borderId="0" xfId="8" applyFont="1" applyFill="1" applyAlignment="1">
      <alignment horizontal="left" vertical="top" wrapText="1"/>
    </xf>
    <xf numFmtId="0" fontId="13" fillId="2" borderId="31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right"/>
    </xf>
    <xf numFmtId="0" fontId="76" fillId="0" borderId="0" xfId="0" applyFont="1" applyBorder="1"/>
    <xf numFmtId="0" fontId="72" fillId="0" borderId="0" xfId="0" applyFont="1" applyBorder="1"/>
    <xf numFmtId="167" fontId="76" fillId="0" borderId="0" xfId="0" applyNumberFormat="1" applyFont="1" applyBorder="1"/>
    <xf numFmtId="0" fontId="16" fillId="2" borderId="43" xfId="0" applyFont="1" applyFill="1" applyBorder="1" applyAlignment="1">
      <alignment vertical="top" wrapText="1"/>
    </xf>
    <xf numFmtId="0" fontId="76" fillId="0" borderId="43" xfId="0" applyFont="1" applyBorder="1"/>
    <xf numFmtId="0" fontId="72" fillId="0" borderId="43" xfId="0" applyFont="1" applyBorder="1" applyAlignment="1">
      <alignment horizontal="left" vertical="top" wrapText="1"/>
    </xf>
    <xf numFmtId="0" fontId="76" fillId="0" borderId="43" xfId="0" applyFont="1" applyBorder="1" applyAlignment="1">
      <alignment vertical="top" wrapText="1"/>
    </xf>
    <xf numFmtId="0" fontId="13" fillId="0" borderId="43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72" fillId="2" borderId="1" xfId="0" applyFont="1" applyFill="1" applyBorder="1" applyAlignment="1">
      <alignment vertical="top" wrapText="1"/>
    </xf>
    <xf numFmtId="0" fontId="72" fillId="2" borderId="1" xfId="0" applyFont="1" applyFill="1" applyBorder="1" applyAlignment="1">
      <alignment horizontal="center" vertical="top" wrapText="1"/>
    </xf>
    <xf numFmtId="0" fontId="91" fillId="0" borderId="1" xfId="0" applyFont="1" applyBorder="1" applyAlignment="1">
      <alignment horizontal="left" vertical="top" wrapText="1"/>
    </xf>
    <xf numFmtId="0" fontId="72" fillId="2" borderId="1" xfId="0" applyFont="1" applyFill="1" applyBorder="1" applyAlignment="1">
      <alignment horizontal="left" vertical="top"/>
    </xf>
    <xf numFmtId="165" fontId="72" fillId="0" borderId="1" xfId="6" applyNumberFormat="1" applyFont="1" applyBorder="1" applyAlignment="1">
      <alignment horizontal="right" vertical="top"/>
    </xf>
    <xf numFmtId="0" fontId="89" fillId="2" borderId="3" xfId="0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72" fillId="0" borderId="4" xfId="0" applyFont="1" applyBorder="1" applyAlignment="1">
      <alignment horizontal="left" vertical="top" wrapText="1"/>
    </xf>
    <xf numFmtId="0" fontId="72" fillId="0" borderId="1" xfId="0" applyFont="1" applyBorder="1" applyAlignment="1">
      <alignment vertical="top" wrapText="1"/>
    </xf>
    <xf numFmtId="0" fontId="72" fillId="2" borderId="1" xfId="0" applyFont="1" applyFill="1" applyBorder="1" applyAlignment="1">
      <alignment wrapText="1"/>
    </xf>
    <xf numFmtId="0" fontId="72" fillId="2" borderId="1" xfId="0" applyFont="1" applyFill="1" applyBorder="1" applyAlignment="1">
      <alignment vertical="center" wrapText="1"/>
    </xf>
    <xf numFmtId="0" fontId="72" fillId="2" borderId="1" xfId="0" applyFont="1" applyFill="1" applyBorder="1" applyAlignment="1">
      <alignment horizontal="left" vertical="center"/>
    </xf>
    <xf numFmtId="165" fontId="72" fillId="0" borderId="1" xfId="6" applyNumberFormat="1" applyFont="1" applyBorder="1" applyAlignment="1">
      <alignment horizontal="right" vertical="center"/>
    </xf>
    <xf numFmtId="168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76" fillId="0" borderId="1" xfId="0" applyFont="1" applyBorder="1"/>
    <xf numFmtId="0" fontId="76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76" fillId="2" borderId="1" xfId="0" applyFont="1" applyFill="1" applyBorder="1" applyAlignment="1">
      <alignment horizontal="center" vertical="top" wrapText="1"/>
    </xf>
    <xf numFmtId="0" fontId="76" fillId="2" borderId="1" xfId="0" applyFont="1" applyFill="1" applyBorder="1" applyAlignment="1">
      <alignment wrapText="1"/>
    </xf>
    <xf numFmtId="0" fontId="76" fillId="2" borderId="1" xfId="0" applyFont="1" applyFill="1" applyBorder="1" applyAlignment="1">
      <alignment vertical="top" wrapText="1"/>
    </xf>
    <xf numFmtId="0" fontId="76" fillId="0" borderId="1" xfId="0" applyFont="1" applyBorder="1" applyAlignment="1">
      <alignment horizontal="left" vertical="top" wrapText="1"/>
    </xf>
    <xf numFmtId="0" fontId="76" fillId="2" borderId="1" xfId="0" applyFont="1" applyFill="1" applyBorder="1" applyAlignment="1">
      <alignment horizontal="left" vertical="center"/>
    </xf>
    <xf numFmtId="0" fontId="76" fillId="0" borderId="0" xfId="0" applyFont="1" applyAlignment="1">
      <alignment vertical="center"/>
    </xf>
    <xf numFmtId="0" fontId="13" fillId="2" borderId="31" xfId="0" applyFont="1" applyFill="1" applyBorder="1" applyAlignment="1">
      <alignment vertical="top" wrapText="1"/>
    </xf>
    <xf numFmtId="167" fontId="13" fillId="0" borderId="1" xfId="0" applyNumberFormat="1" applyFont="1" applyBorder="1"/>
    <xf numFmtId="0" fontId="76" fillId="0" borderId="1" xfId="0" applyFont="1" applyBorder="1" applyAlignment="1">
      <alignment horizontal="center" vertical="top" wrapText="1"/>
    </xf>
    <xf numFmtId="0" fontId="89" fillId="0" borderId="5" xfId="0" applyFont="1" applyBorder="1" applyAlignment="1">
      <alignment horizontal="left" vertical="top" wrapText="1"/>
    </xf>
    <xf numFmtId="171" fontId="89" fillId="0" borderId="30" xfId="6" applyNumberFormat="1" applyFont="1" applyBorder="1" applyAlignment="1">
      <alignment horizontal="right" vertical="center"/>
    </xf>
    <xf numFmtId="0" fontId="13" fillId="2" borderId="1" xfId="0" applyFont="1" applyFill="1" applyBorder="1" applyAlignment="1">
      <alignment vertical="top" wrapText="1"/>
    </xf>
    <xf numFmtId="0" fontId="76" fillId="2" borderId="1" xfId="0" applyFont="1" applyFill="1" applyBorder="1" applyAlignment="1">
      <alignment horizontal="left" vertical="top" wrapText="1"/>
    </xf>
    <xf numFmtId="0" fontId="92" fillId="0" borderId="3" xfId="0" applyFont="1" applyBorder="1" applyAlignment="1">
      <alignment horizontal="right" vertical="top" wrapText="1"/>
    </xf>
    <xf numFmtId="0" fontId="13" fillId="2" borderId="30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/>
    <xf numFmtId="0" fontId="16" fillId="2" borderId="7" xfId="0" applyFont="1" applyFill="1" applyBorder="1" applyAlignment="1"/>
    <xf numFmtId="0" fontId="16" fillId="2" borderId="5" xfId="0" applyFont="1" applyFill="1" applyBorder="1" applyAlignment="1"/>
    <xf numFmtId="167" fontId="76" fillId="0" borderId="1" xfId="0" applyNumberFormat="1" applyFont="1" applyBorder="1"/>
    <xf numFmtId="0" fontId="16" fillId="0" borderId="1" xfId="0" applyFont="1" applyFill="1" applyBorder="1" applyAlignment="1">
      <alignment vertical="top" wrapText="1"/>
    </xf>
    <xf numFmtId="0" fontId="72" fillId="0" borderId="30" xfId="0" applyFont="1" applyFill="1" applyBorder="1" applyAlignment="1">
      <alignment vertical="center" wrapText="1"/>
    </xf>
    <xf numFmtId="0" fontId="89" fillId="0" borderId="30" xfId="0" applyFont="1" applyFill="1" applyBorder="1" applyAlignment="1">
      <alignment horizontal="left" vertical="center" wrapText="1"/>
    </xf>
    <xf numFmtId="0" fontId="72" fillId="0" borderId="30" xfId="8" applyFont="1" applyFill="1" applyBorder="1" applyAlignment="1">
      <alignment horizontal="center" vertical="top" wrapText="1"/>
    </xf>
    <xf numFmtId="0" fontId="72" fillId="0" borderId="36" xfId="0" applyFont="1" applyFill="1" applyBorder="1" applyAlignment="1">
      <alignment vertical="top" wrapText="1"/>
    </xf>
    <xf numFmtId="0" fontId="72" fillId="0" borderId="33" xfId="0" applyFont="1" applyFill="1" applyBorder="1" applyAlignment="1">
      <alignment vertical="top" wrapText="1"/>
    </xf>
    <xf numFmtId="0" fontId="76" fillId="0" borderId="0" xfId="0" applyFont="1" applyAlignment="1">
      <alignment horizontal="right"/>
    </xf>
    <xf numFmtId="0" fontId="76" fillId="0" borderId="0" xfId="0" applyFont="1" applyAlignment="1"/>
    <xf numFmtId="0" fontId="76" fillId="56" borderId="40" xfId="0" applyFont="1" applyFill="1" applyBorder="1" applyAlignment="1">
      <alignment horizontal="center" vertical="center" wrapText="1"/>
    </xf>
    <xf numFmtId="0" fontId="76" fillId="56" borderId="30" xfId="0" applyFont="1" applyFill="1" applyBorder="1" applyAlignment="1">
      <alignment horizontal="center" vertical="center"/>
    </xf>
    <xf numFmtId="0" fontId="76" fillId="56" borderId="30" xfId="0" applyFont="1" applyFill="1" applyBorder="1" applyAlignment="1">
      <alignment horizontal="center"/>
    </xf>
    <xf numFmtId="0" fontId="76" fillId="56" borderId="30" xfId="0" applyFont="1" applyFill="1" applyBorder="1" applyAlignment="1">
      <alignment horizontal="center" wrapText="1"/>
    </xf>
    <xf numFmtId="0" fontId="76" fillId="0" borderId="30" xfId="0" applyFont="1" applyBorder="1" applyAlignment="1">
      <alignment horizontal="center"/>
    </xf>
    <xf numFmtId="0" fontId="76" fillId="0" borderId="0" xfId="0" applyFont="1" applyFill="1"/>
    <xf numFmtId="0" fontId="72" fillId="0" borderId="30" xfId="0" applyFont="1" applyFill="1" applyBorder="1" applyAlignment="1">
      <alignment vertical="top" wrapText="1"/>
    </xf>
    <xf numFmtId="169" fontId="72" fillId="0" borderId="33" xfId="0" applyNumberFormat="1" applyFont="1" applyFill="1" applyBorder="1" applyAlignment="1">
      <alignment horizontal="right" vertical="top" wrapText="1"/>
    </xf>
    <xf numFmtId="0" fontId="72" fillId="0" borderId="0" xfId="0" applyFont="1" applyFill="1" applyAlignment="1">
      <alignment vertical="top"/>
    </xf>
    <xf numFmtId="0" fontId="72" fillId="0" borderId="37" xfId="0" applyFont="1" applyFill="1" applyBorder="1" applyAlignment="1">
      <alignment vertical="center"/>
    </xf>
    <xf numFmtId="0" fontId="72" fillId="0" borderId="33" xfId="0" applyFont="1" applyFill="1" applyBorder="1" applyAlignment="1">
      <alignment horizontal="center" vertical="center"/>
    </xf>
    <xf numFmtId="169" fontId="72" fillId="0" borderId="30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 horizontal="left" vertical="center" wrapText="1"/>
    </xf>
    <xf numFmtId="0" fontId="72" fillId="2" borderId="30" xfId="0" applyFont="1" applyFill="1" applyBorder="1" applyAlignment="1">
      <alignment horizontal="center" vertical="center" wrapText="1"/>
    </xf>
    <xf numFmtId="0" fontId="72" fillId="2" borderId="43" xfId="0" applyFont="1" applyFill="1" applyBorder="1" applyAlignment="1">
      <alignment horizontal="center" vertical="top" wrapText="1"/>
    </xf>
    <xf numFmtId="166" fontId="72" fillId="0" borderId="30" xfId="7" applyNumberFormat="1" applyFont="1" applyFill="1" applyBorder="1" applyAlignment="1">
      <alignment horizontal="right" vertical="center"/>
    </xf>
    <xf numFmtId="169" fontId="72" fillId="0" borderId="30" xfId="0" applyNumberFormat="1" applyFont="1" applyFill="1" applyBorder="1" applyAlignment="1">
      <alignment horizontal="right" vertical="top" wrapText="1"/>
    </xf>
    <xf numFmtId="0" fontId="72" fillId="0" borderId="0" xfId="0" applyFont="1" applyFill="1"/>
    <xf numFmtId="0" fontId="72" fillId="0" borderId="30" xfId="0" applyFont="1" applyFill="1" applyBorder="1" applyAlignment="1">
      <alignment horizontal="center" vertical="top"/>
    </xf>
    <xf numFmtId="165" fontId="72" fillId="0" borderId="30" xfId="6" applyNumberFormat="1" applyFont="1" applyFill="1" applyBorder="1" applyAlignment="1">
      <alignment horizontal="right" vertical="center"/>
    </xf>
    <xf numFmtId="171" fontId="72" fillId="0" borderId="30" xfId="6" applyNumberFormat="1" applyFont="1" applyBorder="1" applyAlignment="1">
      <alignment horizontal="center" vertical="center"/>
    </xf>
    <xf numFmtId="0" fontId="72" fillId="2" borderId="30" xfId="0" applyFont="1" applyFill="1" applyBorder="1" applyAlignment="1">
      <alignment horizontal="center" vertical="center"/>
    </xf>
    <xf numFmtId="2" fontId="72" fillId="0" borderId="0" xfId="0" applyNumberFormat="1" applyFont="1" applyAlignment="1">
      <alignment horizontal="left" vertical="center" wrapText="1"/>
    </xf>
    <xf numFmtId="0" fontId="72" fillId="0" borderId="30" xfId="0" applyFont="1" applyFill="1" applyBorder="1" applyAlignment="1">
      <alignment horizontal="center" vertical="top" wrapText="1"/>
    </xf>
    <xf numFmtId="0" fontId="76" fillId="56" borderId="0" xfId="0" applyFont="1" applyFill="1" applyBorder="1" applyAlignment="1">
      <alignment horizontal="center"/>
    </xf>
    <xf numFmtId="0" fontId="76" fillId="56" borderId="0" xfId="0" applyFont="1" applyFill="1" applyBorder="1" applyAlignment="1">
      <alignment horizontal="center" wrapText="1"/>
    </xf>
    <xf numFmtId="0" fontId="76" fillId="0" borderId="0" xfId="0" applyFont="1" applyBorder="1" applyAlignment="1">
      <alignment horizontal="center"/>
    </xf>
    <xf numFmtId="165" fontId="72" fillId="0" borderId="47" xfId="6" applyNumberFormat="1" applyFont="1" applyFill="1" applyBorder="1" applyAlignment="1">
      <alignment horizontal="right" vertical="center"/>
    </xf>
    <xf numFmtId="171" fontId="72" fillId="0" borderId="47" xfId="6" applyNumberFormat="1" applyFont="1" applyBorder="1" applyAlignment="1">
      <alignment horizontal="center" vertical="center"/>
    </xf>
    <xf numFmtId="0" fontId="76" fillId="0" borderId="0" xfId="299" applyFont="1"/>
    <xf numFmtId="168" fontId="72" fillId="2" borderId="31" xfId="96" applyNumberFormat="1" applyFont="1" applyFill="1" applyBorder="1" applyAlignment="1">
      <alignment horizontal="center" vertical="center" wrapText="1"/>
    </xf>
    <xf numFmtId="168" fontId="16" fillId="2" borderId="31" xfId="96" applyNumberFormat="1" applyFont="1" applyFill="1" applyBorder="1" applyAlignment="1">
      <alignment horizontal="center" vertical="center" wrapText="1"/>
    </xf>
    <xf numFmtId="169" fontId="13" fillId="2" borderId="1" xfId="300" applyNumberFormat="1" applyFont="1" applyFill="1" applyBorder="1" applyAlignment="1">
      <alignment horizontal="center" vertical="center" wrapText="1"/>
    </xf>
    <xf numFmtId="0" fontId="72" fillId="2" borderId="1" xfId="299" applyFont="1" applyFill="1" applyBorder="1" applyAlignment="1">
      <alignment horizontal="center" vertical="center" wrapText="1"/>
    </xf>
    <xf numFmtId="0" fontId="72" fillId="2" borderId="1" xfId="299" applyFont="1" applyFill="1" applyBorder="1" applyAlignment="1">
      <alignment horizontal="left" vertical="center" wrapText="1"/>
    </xf>
    <xf numFmtId="169" fontId="76" fillId="2" borderId="1" xfId="300" applyNumberFormat="1" applyFont="1" applyFill="1" applyBorder="1" applyAlignment="1">
      <alignment horizontal="center" vertical="center" wrapText="1"/>
    </xf>
    <xf numFmtId="0" fontId="76" fillId="0" borderId="0" xfId="299" applyFont="1" applyAlignment="1">
      <alignment vertical="center"/>
    </xf>
    <xf numFmtId="0" fontId="76" fillId="0" borderId="0" xfId="299" applyFont="1" applyAlignment="1">
      <alignment horizontal="right" vertical="center"/>
    </xf>
    <xf numFmtId="0" fontId="72" fillId="0" borderId="47" xfId="0" applyFont="1" applyBorder="1" applyAlignment="1">
      <alignment horizontal="left" vertical="top" wrapText="1"/>
    </xf>
    <xf numFmtId="165" fontId="16" fillId="0" borderId="47" xfId="8" applyNumberFormat="1" applyFont="1" applyFill="1" applyBorder="1" applyAlignment="1">
      <alignment horizontal="center" vertical="center" wrapText="1"/>
    </xf>
    <xf numFmtId="169" fontId="13" fillId="0" borderId="47" xfId="0" applyNumberFormat="1" applyFont="1" applyFill="1" applyBorder="1" applyAlignment="1">
      <alignment horizontal="center" vertical="center"/>
    </xf>
    <xf numFmtId="165" fontId="72" fillId="0" borderId="47" xfId="8" applyNumberFormat="1" applyFont="1" applyFill="1" applyBorder="1" applyAlignment="1">
      <alignment horizontal="center" vertical="center" wrapText="1"/>
    </xf>
    <xf numFmtId="168" fontId="13" fillId="0" borderId="47" xfId="0" applyNumberFormat="1" applyFont="1" applyFill="1" applyBorder="1" applyAlignment="1">
      <alignment horizontal="center" vertical="center"/>
    </xf>
    <xf numFmtId="0" fontId="13" fillId="0" borderId="47" xfId="0" applyFont="1" applyBorder="1" applyAlignment="1">
      <alignment wrapText="1"/>
    </xf>
    <xf numFmtId="0" fontId="76" fillId="2" borderId="47" xfId="0" applyFont="1" applyFill="1" applyBorder="1" applyAlignment="1">
      <alignment horizontal="left" vertical="top" wrapText="1"/>
    </xf>
    <xf numFmtId="165" fontId="72" fillId="0" borderId="47" xfId="6" applyNumberFormat="1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wrapText="1"/>
    </xf>
    <xf numFmtId="165" fontId="16" fillId="0" borderId="47" xfId="6" applyNumberFormat="1" applyFont="1" applyBorder="1" applyAlignment="1">
      <alignment horizontal="right" vertical="center"/>
    </xf>
    <xf numFmtId="165" fontId="72" fillId="0" borderId="47" xfId="6" applyNumberFormat="1" applyFont="1" applyBorder="1" applyAlignment="1">
      <alignment horizontal="right" vertical="center"/>
    </xf>
    <xf numFmtId="0" fontId="89" fillId="0" borderId="47" xfId="0" applyFont="1" applyBorder="1" applyAlignment="1">
      <alignment horizontal="left" vertical="top" wrapText="1"/>
    </xf>
    <xf numFmtId="165" fontId="89" fillId="0" borderId="47" xfId="6" applyNumberFormat="1" applyFont="1" applyBorder="1" applyAlignment="1">
      <alignment horizontal="right" vertical="center"/>
    </xf>
    <xf numFmtId="0" fontId="93" fillId="0" borderId="47" xfId="0" applyFont="1" applyBorder="1" applyAlignment="1">
      <alignment horizontal="center" vertical="center" wrapText="1"/>
    </xf>
    <xf numFmtId="165" fontId="72" fillId="0" borderId="47" xfId="6" applyNumberFormat="1" applyFont="1" applyBorder="1" applyAlignment="1">
      <alignment horizontal="center" vertical="center"/>
    </xf>
    <xf numFmtId="0" fontId="93" fillId="0" borderId="47" xfId="0" applyFont="1" applyBorder="1" applyAlignment="1">
      <alignment horizontal="left" vertical="center" wrapText="1"/>
    </xf>
    <xf numFmtId="166" fontId="16" fillId="2" borderId="30" xfId="7" applyNumberFormat="1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left" vertical="top" wrapText="1"/>
    </xf>
    <xf numFmtId="0" fontId="72" fillId="2" borderId="45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 wrapText="1"/>
    </xf>
    <xf numFmtId="0" fontId="72" fillId="0" borderId="45" xfId="0" applyFont="1" applyFill="1" applyBorder="1" applyAlignment="1">
      <alignment horizontal="left" vertical="top" wrapText="1"/>
    </xf>
    <xf numFmtId="0" fontId="72" fillId="0" borderId="45" xfId="0" applyFont="1" applyFill="1" applyBorder="1" applyAlignment="1">
      <alignment horizontal="left" vertical="center" wrapText="1"/>
    </xf>
    <xf numFmtId="43" fontId="72" fillId="0" borderId="46" xfId="7" applyNumberFormat="1" applyFont="1" applyFill="1" applyBorder="1" applyAlignment="1">
      <alignment vertical="center" wrapText="1"/>
    </xf>
    <xf numFmtId="0" fontId="72" fillId="0" borderId="47" xfId="0" applyFont="1" applyFill="1" applyBorder="1" applyAlignment="1">
      <alignment horizontal="center" vertical="top" wrapText="1"/>
    </xf>
    <xf numFmtId="0" fontId="16" fillId="0" borderId="30" xfId="0" applyFont="1" applyBorder="1" applyAlignment="1">
      <alignment horizontal="left" vertical="top" wrapText="1"/>
    </xf>
    <xf numFmtId="0" fontId="72" fillId="0" borderId="0" xfId="0" applyFont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72" fillId="2" borderId="30" xfId="0" applyFont="1" applyFill="1" applyBorder="1" applyAlignment="1">
      <alignment horizontal="center" vertical="top" wrapText="1"/>
    </xf>
    <xf numFmtId="0" fontId="16" fillId="0" borderId="30" xfId="0" applyFont="1" applyBorder="1" applyAlignment="1">
      <alignment horizontal="center" wrapText="1"/>
    </xf>
    <xf numFmtId="0" fontId="16" fillId="2" borderId="30" xfId="0" applyFont="1" applyFill="1" applyBorder="1" applyAlignment="1">
      <alignment horizontal="left" vertical="top" wrapText="1"/>
    </xf>
    <xf numFmtId="0" fontId="72" fillId="0" borderId="3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wrapText="1"/>
    </xf>
    <xf numFmtId="168" fontId="16" fillId="2" borderId="3" xfId="96" applyNumberFormat="1" applyFont="1" applyFill="1" applyBorder="1" applyAlignment="1">
      <alignment horizontal="center" vertical="center" wrapText="1"/>
    </xf>
    <xf numFmtId="0" fontId="76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 wrapText="1"/>
    </xf>
    <xf numFmtId="0" fontId="72" fillId="2" borderId="30" xfId="8" applyFont="1" applyFill="1" applyBorder="1" applyAlignment="1">
      <alignment horizontal="center" vertical="center" wrapText="1"/>
    </xf>
    <xf numFmtId="0" fontId="76" fillId="0" borderId="45" xfId="0" applyFont="1" applyBorder="1" applyAlignment="1">
      <alignment horizontal="left" vertical="top" wrapText="1"/>
    </xf>
    <xf numFmtId="0" fontId="76" fillId="0" borderId="0" xfId="0" applyFont="1" applyAlignment="1">
      <alignment horizontal="center"/>
    </xf>
    <xf numFmtId="0" fontId="72" fillId="0" borderId="30" xfId="0" applyFont="1" applyFill="1" applyBorder="1" applyAlignment="1">
      <alignment horizontal="left" vertical="top" wrapText="1"/>
    </xf>
    <xf numFmtId="0" fontId="72" fillId="0" borderId="30" xfId="0" applyFont="1" applyBorder="1" applyAlignment="1">
      <alignment horizontal="left" vertical="center" wrapText="1"/>
    </xf>
    <xf numFmtId="0" fontId="72" fillId="2" borderId="43" xfId="0" applyFont="1" applyFill="1" applyBorder="1" applyAlignment="1">
      <alignment horizontal="left" vertical="top" wrapText="1"/>
    </xf>
    <xf numFmtId="0" fontId="72" fillId="2" borderId="30" xfId="0" applyFont="1" applyFill="1" applyBorder="1" applyAlignment="1">
      <alignment horizontal="left" vertical="center" wrapText="1"/>
    </xf>
    <xf numFmtId="0" fontId="72" fillId="2" borderId="30" xfId="0" applyFont="1" applyFill="1" applyBorder="1" applyAlignment="1">
      <alignment horizontal="left" vertical="top" wrapText="1"/>
    </xf>
    <xf numFmtId="0" fontId="16" fillId="0" borderId="0" xfId="96" applyNumberFormat="1" applyFont="1" applyFill="1" applyAlignment="1">
      <alignment horizontal="center" vertical="center" wrapText="1"/>
    </xf>
    <xf numFmtId="0" fontId="72" fillId="2" borderId="47" xfId="0" applyFont="1" applyFill="1" applyBorder="1" applyAlignment="1">
      <alignment horizontal="center" vertical="top" wrapText="1"/>
    </xf>
    <xf numFmtId="0" fontId="76" fillId="0" borderId="47" xfId="0" applyFont="1" applyBorder="1" applyAlignment="1">
      <alignment horizontal="center"/>
    </xf>
    <xf numFmtId="0" fontId="76" fillId="0" borderId="0" xfId="0" applyFont="1" applyAlignment="1">
      <alignment horizontal="right"/>
    </xf>
    <xf numFmtId="0" fontId="16" fillId="0" borderId="47" xfId="96" applyFont="1" applyBorder="1" applyAlignment="1">
      <alignment horizontal="left" vertical="center" wrapText="1"/>
    </xf>
    <xf numFmtId="165" fontId="16" fillId="2" borderId="47" xfId="6" applyNumberFormat="1" applyFont="1" applyFill="1" applyBorder="1" applyAlignment="1">
      <alignment horizontal="center" vertical="center"/>
    </xf>
    <xf numFmtId="169" fontId="16" fillId="2" borderId="47" xfId="96" applyNumberFormat="1" applyFont="1" applyFill="1" applyBorder="1" applyAlignment="1">
      <alignment horizontal="center" vertical="center" wrapText="1"/>
    </xf>
    <xf numFmtId="0" fontId="16" fillId="0" borderId="47" xfId="96" applyFont="1" applyBorder="1" applyAlignment="1">
      <alignment vertical="center" wrapText="1"/>
    </xf>
    <xf numFmtId="0" fontId="76" fillId="0" borderId="47" xfId="0" applyFont="1" applyBorder="1"/>
    <xf numFmtId="0" fontId="76" fillId="2" borderId="47" xfId="0" applyFont="1" applyFill="1" applyBorder="1"/>
    <xf numFmtId="175" fontId="76" fillId="0" borderId="0" xfId="0" applyNumberFormat="1" applyFont="1"/>
    <xf numFmtId="0" fontId="73" fillId="0" borderId="47" xfId="96" applyFont="1" applyFill="1" applyBorder="1" applyAlignment="1">
      <alignment horizontal="left" vertical="center" wrapText="1"/>
    </xf>
    <xf numFmtId="166" fontId="94" fillId="0" borderId="47" xfId="300" applyNumberFormat="1" applyFont="1" applyBorder="1" applyAlignment="1">
      <alignment vertical="center"/>
    </xf>
    <xf numFmtId="166" fontId="94" fillId="2" borderId="47" xfId="300" applyNumberFormat="1" applyFont="1" applyFill="1" applyBorder="1"/>
    <xf numFmtId="0" fontId="13" fillId="0" borderId="0" xfId="0" applyFont="1"/>
    <xf numFmtId="0" fontId="92" fillId="2" borderId="45" xfId="0" applyFont="1" applyFill="1" applyBorder="1" applyAlignment="1">
      <alignment vertical="center" wrapText="1"/>
    </xf>
    <xf numFmtId="166" fontId="92" fillId="0" borderId="47" xfId="300" applyNumberFormat="1" applyFont="1" applyBorder="1" applyAlignment="1">
      <alignment vertical="center"/>
    </xf>
    <xf numFmtId="166" fontId="92" fillId="2" borderId="47" xfId="300" applyNumberFormat="1" applyFont="1" applyFill="1" applyBorder="1" applyAlignment="1">
      <alignment vertical="center"/>
    </xf>
    <xf numFmtId="0" fontId="16" fillId="0" borderId="47" xfId="96" applyFont="1" applyBorder="1" applyAlignment="1">
      <alignment horizontal="center" vertical="center" wrapText="1"/>
    </xf>
    <xf numFmtId="0" fontId="16" fillId="0" borderId="2" xfId="96" applyFont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left" vertical="center" wrapText="1"/>
    </xf>
    <xf numFmtId="0" fontId="16" fillId="2" borderId="47" xfId="96" applyFont="1" applyFill="1" applyBorder="1" applyAlignment="1">
      <alignment horizontal="left" vertical="center" wrapText="1"/>
    </xf>
    <xf numFmtId="0" fontId="72" fillId="2" borderId="47" xfId="0" applyFont="1" applyFill="1" applyBorder="1" applyAlignment="1">
      <alignment horizontal="center" vertical="center" wrapText="1"/>
    </xf>
    <xf numFmtId="0" fontId="73" fillId="2" borderId="45" xfId="96" applyFont="1" applyFill="1" applyBorder="1" applyAlignment="1">
      <alignment horizontal="left" vertical="center" wrapText="1"/>
    </xf>
    <xf numFmtId="0" fontId="16" fillId="2" borderId="3" xfId="96" applyFont="1" applyFill="1" applyBorder="1" applyAlignment="1">
      <alignment horizontal="center" vertical="center" wrapText="1"/>
    </xf>
    <xf numFmtId="0" fontId="16" fillId="2" borderId="2" xfId="96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center"/>
    </xf>
    <xf numFmtId="0" fontId="72" fillId="2" borderId="1" xfId="0" applyFont="1" applyFill="1" applyBorder="1"/>
    <xf numFmtId="166" fontId="73" fillId="2" borderId="47" xfId="7" applyNumberFormat="1" applyFont="1" applyFill="1" applyBorder="1"/>
    <xf numFmtId="166" fontId="89" fillId="2" borderId="1" xfId="7" applyNumberFormat="1" applyFont="1" applyFill="1" applyBorder="1" applyAlignment="1">
      <alignment vertical="center"/>
    </xf>
    <xf numFmtId="0" fontId="73" fillId="2" borderId="47" xfId="0" applyFont="1" applyFill="1" applyBorder="1" applyAlignment="1">
      <alignment horizontal="center" vertical="center" wrapText="1"/>
    </xf>
    <xf numFmtId="169" fontId="73" fillId="2" borderId="47" xfId="96" applyNumberFormat="1" applyFont="1" applyFill="1" applyBorder="1" applyAlignment="1">
      <alignment horizontal="center" vertical="center" wrapText="1"/>
    </xf>
    <xf numFmtId="0" fontId="89" fillId="2" borderId="45" xfId="0" applyFont="1" applyFill="1" applyBorder="1" applyAlignment="1">
      <alignment vertical="center" wrapText="1"/>
    </xf>
    <xf numFmtId="0" fontId="16" fillId="2" borderId="47" xfId="96" applyFont="1" applyFill="1" applyBorder="1" applyAlignment="1">
      <alignment horizontal="center" vertical="center" wrapText="1"/>
    </xf>
    <xf numFmtId="166" fontId="89" fillId="0" borderId="47" xfId="7" applyNumberFormat="1" applyFont="1" applyBorder="1" applyAlignment="1">
      <alignment vertical="center"/>
    </xf>
    <xf numFmtId="0" fontId="16" fillId="0" borderId="30" xfId="0" applyFont="1" applyBorder="1" applyAlignment="1">
      <alignment horizontal="left" vertical="top" wrapText="1"/>
    </xf>
    <xf numFmtId="0" fontId="72" fillId="0" borderId="4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top" wrapText="1"/>
    </xf>
    <xf numFmtId="0" fontId="72" fillId="2" borderId="30" xfId="0" applyFont="1" applyFill="1" applyBorder="1" applyAlignment="1">
      <alignment horizontal="left" vertical="top" wrapText="1"/>
    </xf>
    <xf numFmtId="0" fontId="72" fillId="0" borderId="30" xfId="0" applyFont="1" applyFill="1" applyBorder="1" applyAlignment="1">
      <alignment horizontal="left" vertical="top" wrapText="1"/>
    </xf>
    <xf numFmtId="173" fontId="72" fillId="2" borderId="30" xfId="0" applyNumberFormat="1" applyFont="1" applyFill="1" applyBorder="1" applyAlignment="1">
      <alignment horizontal="center" vertical="top"/>
    </xf>
    <xf numFmtId="173" fontId="72" fillId="2" borderId="30" xfId="0" applyNumberFormat="1" applyFont="1" applyFill="1" applyBorder="1" applyAlignment="1">
      <alignment horizontal="center" vertical="center"/>
    </xf>
    <xf numFmtId="0" fontId="72" fillId="2" borderId="30" xfId="0" applyFont="1" applyFill="1" applyBorder="1" applyAlignment="1">
      <alignment vertical="top" wrapText="1"/>
    </xf>
    <xf numFmtId="169" fontId="72" fillId="2" borderId="33" xfId="0" applyNumberFormat="1" applyFont="1" applyFill="1" applyBorder="1" applyAlignment="1">
      <alignment horizontal="right" vertical="top" wrapText="1"/>
    </xf>
    <xf numFmtId="0" fontId="72" fillId="2" borderId="0" xfId="0" applyFont="1" applyFill="1" applyAlignment="1">
      <alignment vertical="top"/>
    </xf>
    <xf numFmtId="0" fontId="72" fillId="2" borderId="37" xfId="0" applyFont="1" applyFill="1" applyBorder="1" applyAlignment="1">
      <alignment vertical="center"/>
    </xf>
    <xf numFmtId="0" fontId="72" fillId="2" borderId="33" xfId="0" applyFont="1" applyFill="1" applyBorder="1" applyAlignment="1">
      <alignment horizontal="center" vertical="center"/>
    </xf>
    <xf numFmtId="169" fontId="72" fillId="2" borderId="30" xfId="0" applyNumberFormat="1" applyFont="1" applyFill="1" applyBorder="1" applyAlignment="1">
      <alignment horizontal="right" vertical="center" wrapText="1"/>
    </xf>
    <xf numFmtId="0" fontId="72" fillId="2" borderId="0" xfId="0" applyFont="1" applyFill="1" applyAlignment="1">
      <alignment horizontal="left" vertical="center" wrapText="1"/>
    </xf>
    <xf numFmtId="166" fontId="72" fillId="2" borderId="30" xfId="7" applyNumberFormat="1" applyFont="1" applyFill="1" applyBorder="1" applyAlignment="1">
      <alignment horizontal="right" vertical="center"/>
    </xf>
    <xf numFmtId="169" fontId="72" fillId="2" borderId="30" xfId="0" applyNumberFormat="1" applyFont="1" applyFill="1" applyBorder="1" applyAlignment="1">
      <alignment horizontal="right" vertical="top" wrapText="1"/>
    </xf>
    <xf numFmtId="0" fontId="76" fillId="2" borderId="47" xfId="0" applyFont="1" applyFill="1" applyBorder="1" applyAlignment="1">
      <alignment horizontal="center" vertical="top" wrapText="1"/>
    </xf>
    <xf numFmtId="169" fontId="72" fillId="0" borderId="47" xfId="0" applyNumberFormat="1" applyFont="1" applyFill="1" applyBorder="1" applyAlignment="1">
      <alignment horizontal="right" vertical="center" wrapText="1"/>
    </xf>
    <xf numFmtId="0" fontId="76" fillId="2" borderId="47" xfId="0" applyFont="1" applyFill="1" applyBorder="1" applyAlignment="1">
      <alignment horizontal="center"/>
    </xf>
    <xf numFmtId="0" fontId="16" fillId="0" borderId="31" xfId="96" applyFont="1" applyBorder="1" applyAlignment="1">
      <alignment vertical="center" wrapText="1"/>
    </xf>
    <xf numFmtId="0" fontId="89" fillId="2" borderId="47" xfId="0" applyFont="1" applyFill="1" applyBorder="1" applyAlignment="1">
      <alignment vertical="center" wrapText="1"/>
    </xf>
    <xf numFmtId="0" fontId="72" fillId="2" borderId="47" xfId="0" applyFont="1" applyFill="1" applyBorder="1" applyAlignment="1">
      <alignment horizontal="left" vertical="top" wrapText="1"/>
    </xf>
    <xf numFmtId="0" fontId="72" fillId="2" borderId="47" xfId="0" applyFont="1" applyFill="1" applyBorder="1" applyAlignment="1">
      <alignment horizontal="left" vertical="top" wrapText="1"/>
    </xf>
    <xf numFmtId="0" fontId="72" fillId="0" borderId="36" xfId="0" applyFont="1" applyFill="1" applyBorder="1" applyAlignment="1">
      <alignment vertical="center"/>
    </xf>
    <xf numFmtId="0" fontId="72" fillId="0" borderId="33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166" fontId="72" fillId="2" borderId="43" xfId="7" applyNumberFormat="1" applyFont="1" applyFill="1" applyBorder="1" applyAlignment="1">
      <alignment horizontal="right" vertical="center"/>
    </xf>
    <xf numFmtId="0" fontId="72" fillId="2" borderId="45" xfId="0" applyFont="1" applyFill="1" applyBorder="1" applyAlignment="1">
      <alignment horizontal="center" vertical="top"/>
    </xf>
    <xf numFmtId="0" fontId="92" fillId="0" borderId="47" xfId="0" applyFont="1" applyBorder="1" applyAlignment="1">
      <alignment vertical="center" wrapText="1"/>
    </xf>
    <xf numFmtId="0" fontId="92" fillId="2" borderId="47" xfId="0" applyFont="1" applyFill="1" applyBorder="1" applyAlignment="1">
      <alignment vertical="center" wrapText="1"/>
    </xf>
    <xf numFmtId="0" fontId="76" fillId="0" borderId="47" xfId="0" applyFont="1" applyBorder="1" applyAlignment="1">
      <alignment horizontal="center" vertical="center"/>
    </xf>
    <xf numFmtId="0" fontId="76" fillId="58" borderId="47" xfId="0" applyFont="1" applyFill="1" applyBorder="1" applyAlignment="1">
      <alignment horizontal="left" vertical="top" wrapText="1"/>
    </xf>
    <xf numFmtId="169" fontId="76" fillId="58" borderId="45" xfId="0" applyNumberFormat="1" applyFont="1" applyFill="1" applyBorder="1" applyAlignment="1">
      <alignment vertical="top" wrapText="1"/>
    </xf>
    <xf numFmtId="169" fontId="72" fillId="2" borderId="0" xfId="0" applyNumberFormat="1" applyFont="1" applyFill="1" applyAlignment="1">
      <alignment vertical="top"/>
    </xf>
    <xf numFmtId="168" fontId="93" fillId="2" borderId="47" xfId="96" applyNumberFormat="1" applyFont="1" applyFill="1" applyBorder="1" applyAlignment="1">
      <alignment horizontal="center" vertical="center" wrapText="1"/>
    </xf>
    <xf numFmtId="165" fontId="73" fillId="2" borderId="1" xfId="6" applyNumberFormat="1" applyFont="1" applyFill="1" applyBorder="1" applyAlignment="1">
      <alignment horizontal="center" vertical="center"/>
    </xf>
    <xf numFmtId="166" fontId="13" fillId="0" borderId="47" xfId="0" applyNumberFormat="1" applyFont="1" applyBorder="1"/>
    <xf numFmtId="166" fontId="76" fillId="0" borderId="47" xfId="7" applyNumberFormat="1" applyFont="1" applyBorder="1" applyAlignment="1">
      <alignment horizontal="center" vertical="center"/>
    </xf>
    <xf numFmtId="166" fontId="94" fillId="0" borderId="30" xfId="0" applyNumberFormat="1" applyFont="1" applyBorder="1"/>
    <xf numFmtId="0" fontId="72" fillId="2" borderId="31" xfId="0" applyFont="1" applyFill="1" applyBorder="1" applyAlignment="1"/>
    <xf numFmtId="0" fontId="72" fillId="2" borderId="45" xfId="0" applyFont="1" applyFill="1" applyBorder="1" applyAlignment="1">
      <alignment horizontal="center"/>
    </xf>
    <xf numFmtId="0" fontId="72" fillId="2" borderId="47" xfId="0" applyFont="1" applyFill="1" applyBorder="1"/>
    <xf numFmtId="166" fontId="89" fillId="2" borderId="47" xfId="7" applyNumberFormat="1" applyFont="1" applyFill="1" applyBorder="1" applyAlignment="1">
      <alignment vertical="center"/>
    </xf>
    <xf numFmtId="0" fontId="89" fillId="2" borderId="0" xfId="0" applyFont="1" applyFill="1"/>
    <xf numFmtId="0" fontId="94" fillId="2" borderId="45" xfId="0" applyFont="1" applyFill="1" applyBorder="1" applyAlignment="1">
      <alignment vertical="center" wrapText="1"/>
    </xf>
    <xf numFmtId="166" fontId="94" fillId="2" borderId="47" xfId="300" applyNumberFormat="1" applyFont="1" applyFill="1" applyBorder="1" applyAlignment="1">
      <alignment vertical="center"/>
    </xf>
    <xf numFmtId="166" fontId="13" fillId="0" borderId="47" xfId="0" applyNumberFormat="1" applyFont="1" applyBorder="1" applyAlignment="1">
      <alignment vertical="center"/>
    </xf>
    <xf numFmtId="0" fontId="16" fillId="2" borderId="47" xfId="0" applyFont="1" applyFill="1" applyBorder="1" applyAlignment="1">
      <alignment horizontal="center" vertical="center"/>
    </xf>
    <xf numFmtId="0" fontId="16" fillId="0" borderId="31" xfId="0" applyFont="1" applyFill="1" applyBorder="1" applyAlignment="1"/>
    <xf numFmtId="0" fontId="16" fillId="0" borderId="47" xfId="0" applyFont="1" applyFill="1" applyBorder="1" applyAlignment="1"/>
    <xf numFmtId="0" fontId="72" fillId="0" borderId="47" xfId="0" applyFont="1" applyBorder="1" applyAlignment="1">
      <alignment horizontal="center" vertical="center" wrapText="1"/>
    </xf>
    <xf numFmtId="166" fontId="72" fillId="2" borderId="47" xfId="7" applyNumberFormat="1" applyFont="1" applyFill="1" applyBorder="1" applyAlignment="1">
      <alignment horizontal="right" vertical="center" wrapText="1"/>
    </xf>
    <xf numFmtId="169" fontId="16" fillId="2" borderId="47" xfId="7" applyNumberFormat="1" applyFont="1" applyFill="1" applyBorder="1" applyAlignment="1">
      <alignment horizontal="center" vertical="center" wrapText="1"/>
    </xf>
    <xf numFmtId="169" fontId="72" fillId="2" borderId="47" xfId="7" applyNumberFormat="1" applyFont="1" applyFill="1" applyBorder="1" applyAlignment="1">
      <alignment horizontal="center" vertical="center" wrapText="1"/>
    </xf>
    <xf numFmtId="169" fontId="16" fillId="2" borderId="47" xfId="7" applyNumberFormat="1" applyFont="1" applyFill="1" applyBorder="1" applyAlignment="1">
      <alignment horizontal="right" vertical="center" wrapText="1"/>
    </xf>
    <xf numFmtId="169" fontId="16" fillId="0" borderId="47" xfId="7" applyNumberFormat="1" applyFont="1" applyFill="1" applyBorder="1" applyAlignment="1">
      <alignment horizontal="right" vertical="center" wrapText="1"/>
    </xf>
    <xf numFmtId="43" fontId="72" fillId="0" borderId="47" xfId="7" applyNumberFormat="1" applyFont="1" applyFill="1" applyBorder="1" applyAlignment="1">
      <alignment horizontal="center" vertical="center" wrapText="1"/>
    </xf>
    <xf numFmtId="169" fontId="72" fillId="0" borderId="47" xfId="7" applyNumberFormat="1" applyFont="1" applyFill="1" applyBorder="1" applyAlignment="1">
      <alignment horizontal="center" vertical="center" wrapText="1"/>
    </xf>
    <xf numFmtId="169" fontId="16" fillId="0" borderId="47" xfId="7" applyNumberFormat="1" applyFont="1" applyFill="1" applyBorder="1" applyAlignment="1">
      <alignment horizontal="center" vertical="center" wrapText="1"/>
    </xf>
    <xf numFmtId="166" fontId="16" fillId="0" borderId="47" xfId="7" applyNumberFormat="1" applyFont="1" applyFill="1" applyBorder="1" applyAlignment="1">
      <alignment horizontal="right" vertical="center" wrapText="1"/>
    </xf>
    <xf numFmtId="0" fontId="76" fillId="0" borderId="34" xfId="0" applyFont="1" applyBorder="1" applyAlignment="1">
      <alignment horizontal="left" vertical="top" wrapText="1"/>
    </xf>
    <xf numFmtId="49" fontId="72" fillId="0" borderId="45" xfId="0" applyNumberFormat="1" applyFont="1" applyBorder="1" applyAlignment="1">
      <alignment horizontal="left" vertical="top" wrapText="1"/>
    </xf>
    <xf numFmtId="0" fontId="72" fillId="2" borderId="30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vertical="top" wrapText="1"/>
    </xf>
    <xf numFmtId="165" fontId="72" fillId="0" borderId="0" xfId="0" applyNumberFormat="1" applyFont="1" applyAlignment="1">
      <alignment horizontal="left" vertical="top" wrapText="1"/>
    </xf>
    <xf numFmtId="0" fontId="89" fillId="0" borderId="30" xfId="165" applyFont="1" applyBorder="1">
      <alignment horizontal="left" vertical="top" wrapText="1"/>
    </xf>
    <xf numFmtId="0" fontId="72" fillId="0" borderId="30" xfId="165" applyFont="1" applyBorder="1" applyAlignment="1">
      <alignment horizontal="left" vertical="top" wrapText="1"/>
    </xf>
    <xf numFmtId="0" fontId="72" fillId="2" borderId="30" xfId="0" applyFont="1" applyFill="1" applyBorder="1" applyAlignment="1"/>
    <xf numFmtId="0" fontId="72" fillId="0" borderId="30" xfId="165" applyFont="1" applyBorder="1" applyAlignment="1">
      <alignment horizontal="center" vertical="top"/>
    </xf>
    <xf numFmtId="0" fontId="72" fillId="2" borderId="30" xfId="165" applyFont="1" applyFill="1" applyBorder="1" applyAlignment="1">
      <alignment horizontal="center" vertical="top"/>
    </xf>
    <xf numFmtId="0" fontId="89" fillId="2" borderId="30" xfId="165" applyFont="1" applyFill="1" applyBorder="1">
      <alignment horizontal="left" vertical="top" wrapText="1"/>
    </xf>
    <xf numFmtId="39" fontId="72" fillId="0" borderId="0" xfId="0" applyNumberFormat="1" applyFont="1" applyAlignment="1">
      <alignment horizontal="left" vertical="top" wrapText="1"/>
    </xf>
    <xf numFmtId="0" fontId="72" fillId="2" borderId="30" xfId="165" applyFont="1" applyFill="1" applyBorder="1" applyAlignment="1">
      <alignment horizontal="left" vertical="top" wrapText="1"/>
    </xf>
    <xf numFmtId="0" fontId="72" fillId="0" borderId="8" xfId="8" applyFont="1" applyBorder="1" applyAlignment="1">
      <alignment horizontal="left" vertical="top" wrapText="1"/>
    </xf>
    <xf numFmtId="0" fontId="16" fillId="0" borderId="46" xfId="0" applyFont="1" applyBorder="1" applyAlignment="1">
      <alignment vertical="top" wrapText="1"/>
    </xf>
    <xf numFmtId="0" fontId="72" fillId="0" borderId="47" xfId="8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4" xfId="0" applyFont="1" applyBorder="1" applyAlignment="1">
      <alignment vertical="top" wrapText="1"/>
    </xf>
    <xf numFmtId="0" fontId="16" fillId="0" borderId="47" xfId="0" applyFont="1" applyBorder="1" applyAlignment="1">
      <alignment vertical="top" wrapText="1"/>
    </xf>
    <xf numFmtId="169" fontId="16" fillId="2" borderId="30" xfId="7" applyNumberFormat="1" applyFont="1" applyFill="1" applyBorder="1" applyAlignment="1">
      <alignment horizontal="center" vertical="top" wrapText="1"/>
    </xf>
    <xf numFmtId="167" fontId="16" fillId="0" borderId="1" xfId="0" applyNumberFormat="1" applyFont="1" applyBorder="1" applyAlignment="1">
      <alignment horizontal="center" vertical="top" wrapText="1"/>
    </xf>
    <xf numFmtId="165" fontId="16" fillId="0" borderId="30" xfId="6" applyNumberFormat="1" applyFont="1" applyBorder="1" applyAlignment="1">
      <alignment horizontal="center" vertical="top"/>
    </xf>
    <xf numFmtId="167" fontId="72" fillId="2" borderId="30" xfId="0" applyNumberFormat="1" applyFont="1" applyFill="1" applyBorder="1" applyAlignment="1">
      <alignment horizontal="center" vertical="top" wrapText="1"/>
    </xf>
    <xf numFmtId="171" fontId="89" fillId="0" borderId="1" xfId="6" applyNumberFormat="1" applyFont="1" applyBorder="1" applyAlignment="1">
      <alignment horizontal="right" vertical="center"/>
    </xf>
    <xf numFmtId="0" fontId="76" fillId="2" borderId="0" xfId="0" applyFont="1" applyFill="1" applyBorder="1" applyAlignment="1">
      <alignment horizontal="left" vertical="center"/>
    </xf>
    <xf numFmtId="165" fontId="72" fillId="0" borderId="0" xfId="6" applyNumberFormat="1" applyFont="1" applyBorder="1" applyAlignment="1">
      <alignment horizontal="right" vertical="center"/>
    </xf>
    <xf numFmtId="0" fontId="97" fillId="0" borderId="0" xfId="0" applyFont="1"/>
    <xf numFmtId="0" fontId="16" fillId="0" borderId="30" xfId="0" applyFont="1" applyBorder="1" applyAlignment="1">
      <alignment horizontal="left" vertical="top" wrapText="1"/>
    </xf>
    <xf numFmtId="0" fontId="72" fillId="0" borderId="30" xfId="8" applyFont="1" applyFill="1" applyBorder="1" applyAlignment="1">
      <alignment horizontal="center" vertical="top" wrapText="1"/>
    </xf>
    <xf numFmtId="0" fontId="16" fillId="0" borderId="31" xfId="0" applyFont="1" applyFill="1" applyBorder="1" applyAlignment="1">
      <alignment horizontal="center"/>
    </xf>
    <xf numFmtId="0" fontId="76" fillId="0" borderId="1" xfId="0" applyFont="1" applyBorder="1" applyAlignment="1">
      <alignment horizontal="center" vertical="top" wrapText="1"/>
    </xf>
    <xf numFmtId="0" fontId="72" fillId="0" borderId="30" xfId="0" applyFont="1" applyFill="1" applyBorder="1" applyAlignment="1">
      <alignment horizontal="left" vertical="top" wrapText="1"/>
    </xf>
    <xf numFmtId="0" fontId="72" fillId="2" borderId="30" xfId="0" applyFont="1" applyFill="1" applyBorder="1" applyAlignment="1">
      <alignment horizontal="left" vertical="top" wrapText="1"/>
    </xf>
    <xf numFmtId="0" fontId="76" fillId="0" borderId="0" xfId="0" applyFont="1" applyAlignment="1">
      <alignment horizontal="right"/>
    </xf>
    <xf numFmtId="0" fontId="76" fillId="0" borderId="47" xfId="0" applyFont="1" applyBorder="1" applyAlignment="1">
      <alignment horizontal="center" vertical="center" wrapText="1"/>
    </xf>
    <xf numFmtId="0" fontId="91" fillId="2" borderId="1" xfId="0" applyFont="1" applyFill="1" applyBorder="1" applyAlignment="1">
      <alignment horizontal="left" vertical="top" wrapText="1"/>
    </xf>
    <xf numFmtId="0" fontId="89" fillId="2" borderId="5" xfId="0" applyFont="1" applyFill="1" applyBorder="1" applyAlignment="1">
      <alignment horizontal="left" vertical="top" wrapText="1"/>
    </xf>
    <xf numFmtId="0" fontId="16" fillId="2" borderId="47" xfId="0" applyFont="1" applyFill="1" applyBorder="1" applyAlignment="1">
      <alignment horizontal="center"/>
    </xf>
    <xf numFmtId="166" fontId="87" fillId="2" borderId="43" xfId="7" applyNumberFormat="1" applyFont="1" applyFill="1" applyBorder="1" applyAlignment="1">
      <alignment vertical="top" wrapText="1"/>
    </xf>
    <xf numFmtId="0" fontId="72" fillId="2" borderId="47" xfId="299" applyFont="1" applyFill="1" applyBorder="1" applyAlignment="1">
      <alignment horizontal="center" vertical="center" wrapText="1"/>
    </xf>
    <xf numFmtId="0" fontId="72" fillId="2" borderId="47" xfId="299" applyFont="1" applyFill="1" applyBorder="1" applyAlignment="1">
      <alignment horizontal="left" vertical="center" wrapText="1"/>
    </xf>
    <xf numFmtId="169" fontId="76" fillId="2" borderId="47" xfId="300" applyNumberFormat="1" applyFont="1" applyFill="1" applyBorder="1" applyAlignment="1">
      <alignment horizontal="center" vertical="center" wrapText="1"/>
    </xf>
    <xf numFmtId="0" fontId="72" fillId="2" borderId="47" xfId="96" applyFont="1" applyFill="1" applyBorder="1" applyAlignment="1">
      <alignment horizontal="center" vertical="center" wrapText="1"/>
    </xf>
    <xf numFmtId="0" fontId="76" fillId="0" borderId="9" xfId="0" applyFont="1" applyBorder="1" applyAlignment="1"/>
    <xf numFmtId="166" fontId="76" fillId="2" borderId="0" xfId="0" applyNumberFormat="1" applyFont="1" applyFill="1"/>
    <xf numFmtId="167" fontId="89" fillId="2" borderId="0" xfId="8" applyNumberFormat="1" applyFont="1" applyFill="1">
      <alignment horizontal="left" vertical="top" wrapText="1"/>
    </xf>
    <xf numFmtId="0" fontId="72" fillId="2" borderId="30" xfId="0" applyFont="1" applyFill="1" applyBorder="1" applyAlignment="1">
      <alignment horizontal="left" vertical="center" wrapText="1"/>
    </xf>
    <xf numFmtId="165" fontId="89" fillId="2" borderId="0" xfId="8" applyNumberFormat="1" applyFont="1" applyFill="1">
      <alignment horizontal="left" vertical="top" wrapText="1"/>
    </xf>
    <xf numFmtId="0" fontId="16" fillId="0" borderId="40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center" wrapText="1"/>
    </xf>
    <xf numFmtId="0" fontId="72" fillId="0" borderId="0" xfId="0" applyFont="1" applyAlignment="1">
      <alignment horizontal="right" vertical="center"/>
    </xf>
    <xf numFmtId="0" fontId="76" fillId="0" borderId="2" xfId="0" applyFont="1" applyBorder="1"/>
    <xf numFmtId="0" fontId="76" fillId="0" borderId="3" xfId="0" applyFont="1" applyBorder="1"/>
    <xf numFmtId="0" fontId="16" fillId="0" borderId="30" xfId="0" applyFont="1" applyBorder="1" applyAlignment="1">
      <alignment horizontal="left" vertical="top" wrapText="1"/>
    </xf>
    <xf numFmtId="0" fontId="72" fillId="0" borderId="30" xfId="0" applyFont="1" applyBorder="1" applyAlignment="1">
      <alignment wrapText="1"/>
    </xf>
    <xf numFmtId="0" fontId="16" fillId="0" borderId="31" xfId="0" applyFont="1" applyBorder="1" applyAlignment="1">
      <alignment horizontal="center" vertical="top" wrapText="1"/>
    </xf>
    <xf numFmtId="0" fontId="72" fillId="0" borderId="3" xfId="0" applyFont="1" applyBorder="1" applyAlignment="1">
      <alignment horizontal="center" vertical="top" wrapText="1"/>
    </xf>
    <xf numFmtId="0" fontId="72" fillId="0" borderId="1" xfId="0" applyFont="1" applyBorder="1" applyAlignment="1">
      <alignment horizontal="center" vertical="top" wrapText="1"/>
    </xf>
    <xf numFmtId="0" fontId="72" fillId="0" borderId="8" xfId="0" applyFont="1" applyBorder="1" applyAlignment="1">
      <alignment horizontal="center" vertical="top" wrapText="1"/>
    </xf>
    <xf numFmtId="0" fontId="72" fillId="0" borderId="8" xfId="0" applyFont="1" applyBorder="1" applyAlignment="1">
      <alignment horizontal="center" vertical="center" wrapText="1"/>
    </xf>
    <xf numFmtId="0" fontId="72" fillId="0" borderId="3" xfId="0" applyFont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72" fillId="0" borderId="4" xfId="0" applyFont="1" applyBorder="1" applyAlignment="1">
      <alignment horizontal="center" vertical="center" wrapText="1"/>
    </xf>
    <xf numFmtId="0" fontId="72" fillId="0" borderId="7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72" fillId="0" borderId="31" xfId="0" applyFont="1" applyFill="1" applyBorder="1" applyAlignment="1">
      <alignment horizontal="center" vertical="top" wrapText="1"/>
    </xf>
    <xf numFmtId="0" fontId="72" fillId="0" borderId="2" xfId="0" applyFont="1" applyFill="1" applyBorder="1" applyAlignment="1">
      <alignment horizontal="center" vertical="top" wrapText="1"/>
    </xf>
    <xf numFmtId="0" fontId="72" fillId="0" borderId="3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49" fontId="16" fillId="2" borderId="47" xfId="0" applyNumberFormat="1" applyFont="1" applyFill="1" applyBorder="1" applyAlignment="1">
      <alignment horizontal="center" vertical="top" wrapText="1"/>
    </xf>
    <xf numFmtId="0" fontId="72" fillId="2" borderId="45" xfId="0" applyFont="1" applyFill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center" wrapText="1"/>
    </xf>
    <xf numFmtId="0" fontId="72" fillId="2" borderId="30" xfId="0" applyFont="1" applyFill="1" applyBorder="1" applyAlignment="1">
      <alignment horizontal="center" vertical="top" wrapText="1"/>
    </xf>
    <xf numFmtId="49" fontId="16" fillId="0" borderId="30" xfId="0" applyNumberFormat="1" applyFont="1" applyFill="1" applyBorder="1" applyAlignment="1">
      <alignment horizontal="left" vertical="top" wrapText="1"/>
    </xf>
    <xf numFmtId="0" fontId="72" fillId="0" borderId="30" xfId="0" applyFont="1" applyFill="1" applyBorder="1" applyAlignment="1">
      <alignment wrapText="1"/>
    </xf>
    <xf numFmtId="0" fontId="72" fillId="2" borderId="31" xfId="0" applyFont="1" applyFill="1" applyBorder="1" applyAlignment="1">
      <alignment horizontal="center" vertical="top" wrapText="1"/>
    </xf>
    <xf numFmtId="0" fontId="72" fillId="2" borderId="2" xfId="0" applyFont="1" applyFill="1" applyBorder="1" applyAlignment="1">
      <alignment horizontal="center" vertical="top" wrapText="1"/>
    </xf>
    <xf numFmtId="0" fontId="72" fillId="2" borderId="3" xfId="0" applyFont="1" applyFill="1" applyBorder="1" applyAlignment="1">
      <alignment horizontal="center" vertical="top" wrapText="1"/>
    </xf>
    <xf numFmtId="0" fontId="72" fillId="2" borderId="30" xfId="0" applyNumberFormat="1" applyFont="1" applyFill="1" applyBorder="1" applyAlignment="1">
      <alignment horizontal="center" vertical="top" wrapText="1"/>
    </xf>
    <xf numFmtId="0" fontId="16" fillId="0" borderId="30" xfId="0" applyFont="1" applyBorder="1" applyAlignment="1">
      <alignment horizontal="center" wrapText="1"/>
    </xf>
    <xf numFmtId="0" fontId="72" fillId="0" borderId="30" xfId="0" applyFont="1" applyBorder="1" applyAlignment="1">
      <alignment horizontal="center" wrapText="1"/>
    </xf>
    <xf numFmtId="0" fontId="72" fillId="2" borderId="42" xfId="0" applyNumberFormat="1" applyFont="1" applyFill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49" fontId="16" fillId="0" borderId="41" xfId="0" applyNumberFormat="1" applyFont="1" applyBorder="1" applyAlignment="1">
      <alignment horizontal="center" vertical="top" wrapText="1"/>
    </xf>
    <xf numFmtId="49" fontId="16" fillId="0" borderId="47" xfId="0" applyNumberFormat="1" applyFont="1" applyBorder="1" applyAlignment="1">
      <alignment horizontal="center" vertical="top" wrapText="1"/>
    </xf>
    <xf numFmtId="0" fontId="16" fillId="0" borderId="30" xfId="8" applyFont="1" applyFill="1" applyBorder="1" applyAlignment="1">
      <alignment horizontal="center" vertical="top" wrapText="1"/>
    </xf>
    <xf numFmtId="0" fontId="16" fillId="0" borderId="30" xfId="0" applyFont="1" applyBorder="1" applyAlignment="1">
      <alignment horizontal="left" wrapText="1"/>
    </xf>
    <xf numFmtId="0" fontId="72" fillId="0" borderId="30" xfId="8" applyFont="1" applyFill="1" applyBorder="1" applyAlignment="1">
      <alignment horizontal="center" vertical="top" wrapText="1"/>
    </xf>
    <xf numFmtId="0" fontId="16" fillId="0" borderId="41" xfId="0" applyFont="1" applyBorder="1" applyAlignment="1">
      <alignment horizontal="center" wrapText="1"/>
    </xf>
    <xf numFmtId="0" fontId="16" fillId="0" borderId="45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72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0" fontId="72" fillId="0" borderId="31" xfId="0" applyFont="1" applyBorder="1" applyAlignment="1">
      <alignment horizontal="center" wrapText="1"/>
    </xf>
    <xf numFmtId="0" fontId="72" fillId="0" borderId="2" xfId="0" applyFont="1" applyBorder="1" applyAlignment="1">
      <alignment horizontal="center" wrapText="1"/>
    </xf>
    <xf numFmtId="0" fontId="72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2" borderId="47" xfId="0" applyFont="1" applyFill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wrapText="1"/>
    </xf>
    <xf numFmtId="0" fontId="16" fillId="0" borderId="29" xfId="0" applyFont="1" applyBorder="1" applyAlignment="1">
      <alignment horizontal="center" vertical="top" wrapText="1"/>
    </xf>
    <xf numFmtId="0" fontId="72" fillId="2" borderId="47" xfId="0" applyFont="1" applyFill="1" applyBorder="1" applyAlignment="1">
      <alignment horizontal="center"/>
    </xf>
    <xf numFmtId="0" fontId="72" fillId="0" borderId="47" xfId="0" applyFont="1" applyBorder="1" applyAlignment="1">
      <alignment horizontal="center"/>
    </xf>
    <xf numFmtId="169" fontId="72" fillId="0" borderId="0" xfId="96" applyNumberFormat="1" applyFont="1" applyFill="1" applyAlignment="1">
      <alignment horizontal="right" vertical="center" wrapText="1"/>
    </xf>
    <xf numFmtId="49" fontId="16" fillId="0" borderId="0" xfId="96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 wrapText="1"/>
    </xf>
    <xf numFmtId="49" fontId="16" fillId="0" borderId="4" xfId="96" applyNumberFormat="1" applyFont="1" applyFill="1" applyBorder="1" applyAlignment="1">
      <alignment horizontal="center" vertical="center" wrapText="1"/>
    </xf>
    <xf numFmtId="49" fontId="16" fillId="0" borderId="5" xfId="96" applyNumberFormat="1" applyFont="1" applyFill="1" applyBorder="1" applyAlignment="1">
      <alignment horizontal="center" vertical="center" wrapText="1"/>
    </xf>
    <xf numFmtId="0" fontId="16" fillId="0" borderId="8" xfId="96" applyNumberFormat="1" applyFont="1" applyFill="1" applyBorder="1" applyAlignment="1">
      <alignment horizontal="center" vertical="center" wrapText="1"/>
    </xf>
    <xf numFmtId="0" fontId="16" fillId="0" borderId="3" xfId="96" applyNumberFormat="1" applyFont="1" applyFill="1" applyBorder="1" applyAlignment="1">
      <alignment horizontal="center" vertical="center" wrapText="1"/>
    </xf>
    <xf numFmtId="168" fontId="16" fillId="2" borderId="8" xfId="96" applyNumberFormat="1" applyFont="1" applyFill="1" applyBorder="1" applyAlignment="1">
      <alignment horizontal="center" vertical="center" wrapText="1"/>
    </xf>
    <xf numFmtId="168" fontId="16" fillId="2" borderId="3" xfId="96" applyNumberFormat="1" applyFont="1" applyFill="1" applyBorder="1" applyAlignment="1">
      <alignment horizontal="center" vertical="center" wrapText="1"/>
    </xf>
    <xf numFmtId="168" fontId="72" fillId="0" borderId="46" xfId="96" applyNumberFormat="1" applyFont="1" applyFill="1" applyBorder="1" applyAlignment="1">
      <alignment horizontal="center" vertical="center" wrapText="1"/>
    </xf>
    <xf numFmtId="168" fontId="72" fillId="0" borderId="44" xfId="96" applyNumberFormat="1" applyFont="1" applyFill="1" applyBorder="1" applyAlignment="1">
      <alignment horizontal="center" vertical="center" wrapText="1"/>
    </xf>
    <xf numFmtId="168" fontId="72" fillId="0" borderId="45" xfId="96" applyNumberFormat="1" applyFont="1" applyFill="1" applyBorder="1" applyAlignment="1">
      <alignment horizontal="center" vertical="center" wrapText="1"/>
    </xf>
    <xf numFmtId="0" fontId="72" fillId="0" borderId="31" xfId="0" applyFont="1" applyBorder="1" applyAlignment="1">
      <alignment horizontal="center"/>
    </xf>
    <xf numFmtId="0" fontId="72" fillId="0" borderId="2" xfId="0" applyFont="1" applyBorder="1" applyAlignment="1">
      <alignment horizontal="center"/>
    </xf>
    <xf numFmtId="0" fontId="72" fillId="0" borderId="3" xfId="0" applyFont="1" applyBorder="1" applyAlignment="1">
      <alignment horizontal="center"/>
    </xf>
    <xf numFmtId="0" fontId="16" fillId="0" borderId="47" xfId="96" applyFont="1" applyBorder="1" applyAlignment="1">
      <alignment horizontal="center" vertical="center" wrapText="1"/>
    </xf>
    <xf numFmtId="0" fontId="16" fillId="0" borderId="31" xfId="96" applyFont="1" applyBorder="1" applyAlignment="1">
      <alignment horizontal="center" vertical="center" wrapText="1"/>
    </xf>
    <xf numFmtId="0" fontId="16" fillId="0" borderId="2" xfId="96" applyFont="1" applyBorder="1" applyAlignment="1">
      <alignment horizontal="center" vertical="center" wrapText="1"/>
    </xf>
    <xf numFmtId="0" fontId="16" fillId="0" borderId="3" xfId="96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/>
    </xf>
    <xf numFmtId="0" fontId="76" fillId="0" borderId="40" xfId="0" applyFont="1" applyBorder="1" applyAlignment="1">
      <alignment horizontal="center"/>
    </xf>
    <xf numFmtId="0" fontId="76" fillId="0" borderId="3" xfId="0" applyFont="1" applyBorder="1" applyAlignment="1">
      <alignment horizontal="center"/>
    </xf>
    <xf numFmtId="0" fontId="76" fillId="0" borderId="0" xfId="0" applyFont="1" applyAlignment="1">
      <alignment horizontal="right" vertical="center" wrapText="1"/>
    </xf>
    <xf numFmtId="0" fontId="16" fillId="0" borderId="2" xfId="96" applyNumberFormat="1" applyFont="1" applyFill="1" applyBorder="1" applyAlignment="1">
      <alignment horizontal="center" vertical="center" wrapText="1"/>
    </xf>
    <xf numFmtId="49" fontId="16" fillId="0" borderId="47" xfId="96" applyNumberFormat="1" applyFont="1" applyFill="1" applyBorder="1" applyAlignment="1">
      <alignment horizontal="center" vertical="center" textRotation="90" wrapText="1"/>
    </xf>
    <xf numFmtId="49" fontId="16" fillId="0" borderId="32" xfId="96" applyNumberFormat="1" applyFont="1" applyFill="1" applyBorder="1" applyAlignment="1">
      <alignment horizontal="center" vertical="center" textRotation="90" wrapText="1"/>
    </xf>
    <xf numFmtId="49" fontId="16" fillId="0" borderId="10" xfId="96" applyNumberFormat="1" applyFont="1" applyFill="1" applyBorder="1" applyAlignment="1">
      <alignment horizontal="center" vertical="center" textRotation="90" wrapText="1"/>
    </xf>
    <xf numFmtId="168" fontId="74" fillId="2" borderId="31" xfId="96" applyNumberFormat="1" applyFont="1" applyFill="1" applyBorder="1" applyAlignment="1">
      <alignment horizontal="center" vertical="center" wrapText="1"/>
    </xf>
    <xf numFmtId="168" fontId="74" fillId="2" borderId="3" xfId="96" applyNumberFormat="1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horizontal="left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76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 wrapText="1"/>
    </xf>
    <xf numFmtId="0" fontId="72" fillId="2" borderId="30" xfId="8" applyFont="1" applyFill="1" applyBorder="1" applyAlignment="1">
      <alignment horizontal="center" vertical="center" wrapText="1"/>
    </xf>
    <xf numFmtId="0" fontId="72" fillId="2" borderId="32" xfId="8" applyFont="1" applyFill="1" applyBorder="1" applyAlignment="1">
      <alignment horizontal="center" vertical="center" wrapText="1"/>
    </xf>
    <xf numFmtId="0" fontId="72" fillId="2" borderId="35" xfId="8" applyFont="1" applyFill="1" applyBorder="1" applyAlignment="1">
      <alignment horizontal="center" vertical="center" wrapText="1"/>
    </xf>
    <xf numFmtId="0" fontId="72" fillId="2" borderId="34" xfId="8" applyFont="1" applyFill="1" applyBorder="1" applyAlignment="1">
      <alignment horizontal="center" vertical="center" wrapText="1"/>
    </xf>
    <xf numFmtId="0" fontId="72" fillId="2" borderId="10" xfId="8" applyFont="1" applyFill="1" applyBorder="1" applyAlignment="1">
      <alignment horizontal="center" vertical="center" wrapText="1"/>
    </xf>
    <xf numFmtId="0" fontId="72" fillId="2" borderId="9" xfId="8" applyFont="1" applyFill="1" applyBorder="1" applyAlignment="1">
      <alignment horizontal="center" vertical="center" wrapText="1"/>
    </xf>
    <xf numFmtId="0" fontId="72" fillId="2" borderId="29" xfId="8" applyFont="1" applyFill="1" applyBorder="1" applyAlignment="1">
      <alignment horizontal="center" vertical="center" wrapText="1"/>
    </xf>
    <xf numFmtId="0" fontId="72" fillId="2" borderId="31" xfId="8" applyFont="1" applyFill="1" applyBorder="1" applyAlignment="1">
      <alignment horizontal="center" vertical="center" wrapText="1"/>
    </xf>
    <xf numFmtId="0" fontId="72" fillId="2" borderId="3" xfId="8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top" wrapText="1"/>
    </xf>
    <xf numFmtId="0" fontId="16" fillId="2" borderId="37" xfId="0" applyFont="1" applyFill="1" applyBorder="1" applyAlignment="1">
      <alignment horizontal="center" vertical="top" wrapText="1"/>
    </xf>
    <xf numFmtId="0" fontId="16" fillId="2" borderId="33" xfId="0" applyFont="1" applyFill="1" applyBorder="1" applyAlignment="1">
      <alignment horizontal="center" vertical="top" wrapText="1"/>
    </xf>
    <xf numFmtId="0" fontId="16" fillId="2" borderId="46" xfId="0" applyFont="1" applyFill="1" applyBorder="1" applyAlignment="1">
      <alignment horizontal="left" vertical="center" wrapText="1"/>
    </xf>
    <xf numFmtId="0" fontId="16" fillId="2" borderId="44" xfId="0" applyFont="1" applyFill="1" applyBorder="1" applyAlignment="1">
      <alignment horizontal="left" vertical="center" wrapText="1"/>
    </xf>
    <xf numFmtId="0" fontId="16" fillId="2" borderId="45" xfId="0" applyFont="1" applyFill="1" applyBorder="1" applyAlignment="1">
      <alignment horizontal="left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top" wrapText="1"/>
    </xf>
    <xf numFmtId="0" fontId="76" fillId="0" borderId="2" xfId="0" applyFont="1" applyBorder="1" applyAlignment="1">
      <alignment horizontal="center" vertical="top" wrapText="1"/>
    </xf>
    <xf numFmtId="0" fontId="76" fillId="0" borderId="3" xfId="0" applyFont="1" applyBorder="1" applyAlignment="1">
      <alignment horizontal="center" vertical="top" wrapText="1"/>
    </xf>
    <xf numFmtId="0" fontId="76" fillId="0" borderId="1" xfId="0" applyFont="1" applyBorder="1" applyAlignment="1">
      <alignment horizontal="center" vertical="top" wrapText="1"/>
    </xf>
    <xf numFmtId="0" fontId="89" fillId="0" borderId="46" xfId="0" applyFont="1" applyBorder="1" applyAlignment="1">
      <alignment horizontal="left" vertical="top" wrapText="1"/>
    </xf>
    <xf numFmtId="0" fontId="90" fillId="0" borderId="4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center" wrapText="1"/>
    </xf>
    <xf numFmtId="0" fontId="88" fillId="0" borderId="5" xfId="0" applyFont="1" applyBorder="1" applyAlignment="1">
      <alignment vertical="center" wrapText="1"/>
    </xf>
    <xf numFmtId="0" fontId="72" fillId="2" borderId="36" xfId="0" applyFont="1" applyFill="1" applyBorder="1" applyAlignment="1">
      <alignment horizontal="center" vertical="top" wrapText="1"/>
    </xf>
    <xf numFmtId="0" fontId="72" fillId="2" borderId="33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95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5" fillId="0" borderId="5" xfId="0" applyFont="1" applyBorder="1" applyAlignment="1">
      <alignment wrapText="1"/>
    </xf>
    <xf numFmtId="0" fontId="76" fillId="0" borderId="0" xfId="0" applyFont="1" applyAlignment="1">
      <alignment horizontal="right" vertical="center"/>
    </xf>
    <xf numFmtId="0" fontId="94" fillId="0" borderId="0" xfId="0" applyFont="1" applyBorder="1" applyAlignment="1">
      <alignment horizontal="right" vertical="top" wrapText="1"/>
    </xf>
    <xf numFmtId="0" fontId="72" fillId="0" borderId="30" xfId="0" applyFont="1" applyFill="1" applyBorder="1" applyAlignment="1">
      <alignment horizontal="left" vertical="center"/>
    </xf>
    <xf numFmtId="0" fontId="96" fillId="0" borderId="0" xfId="0" applyFont="1" applyBorder="1" applyAlignment="1">
      <alignment horizontal="right" vertical="top" wrapText="1"/>
    </xf>
    <xf numFmtId="0" fontId="76" fillId="2" borderId="36" xfId="0" applyFont="1" applyFill="1" applyBorder="1" applyAlignment="1">
      <alignment horizontal="left" vertical="top" wrapText="1"/>
    </xf>
    <xf numFmtId="0" fontId="76" fillId="2" borderId="33" xfId="0" applyFont="1" applyFill="1" applyBorder="1" applyAlignment="1">
      <alignment horizontal="left" vertical="top" wrapText="1"/>
    </xf>
    <xf numFmtId="0" fontId="89" fillId="0" borderId="4" xfId="0" applyFont="1" applyBorder="1" applyAlignment="1">
      <alignment horizontal="left" vertical="top" wrapText="1"/>
    </xf>
    <xf numFmtId="0" fontId="90" fillId="0" borderId="7" xfId="0" applyFont="1" applyBorder="1" applyAlignment="1">
      <alignment vertical="top" wrapText="1"/>
    </xf>
    <xf numFmtId="0" fontId="90" fillId="0" borderId="5" xfId="0" applyFont="1" applyBorder="1" applyAlignment="1">
      <alignment vertical="top" wrapText="1"/>
    </xf>
    <xf numFmtId="49" fontId="13" fillId="0" borderId="3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0" fontId="76" fillId="2" borderId="36" xfId="0" applyFont="1" applyFill="1" applyBorder="1" applyAlignment="1">
      <alignment horizontal="center" vertical="top" wrapText="1"/>
    </xf>
    <xf numFmtId="0" fontId="76" fillId="2" borderId="33" xfId="0" applyFont="1" applyFill="1" applyBorder="1" applyAlignment="1">
      <alignment horizontal="center" vertical="top" wrapText="1"/>
    </xf>
    <xf numFmtId="0" fontId="95" fillId="0" borderId="5" xfId="0" applyFont="1" applyBorder="1" applyAlignment="1">
      <alignment vertical="center" wrapText="1"/>
    </xf>
    <xf numFmtId="0" fontId="16" fillId="2" borderId="46" xfId="0" applyFont="1" applyFill="1" applyBorder="1" applyAlignment="1">
      <alignment horizontal="left"/>
    </xf>
    <xf numFmtId="0" fontId="16" fillId="2" borderId="44" xfId="0" applyFont="1" applyFill="1" applyBorder="1" applyAlignment="1">
      <alignment horizontal="left"/>
    </xf>
    <xf numFmtId="0" fontId="16" fillId="2" borderId="45" xfId="0" applyFont="1" applyFill="1" applyBorder="1" applyAlignment="1">
      <alignment horizontal="left"/>
    </xf>
    <xf numFmtId="0" fontId="89" fillId="2" borderId="36" xfId="0" applyFont="1" applyFill="1" applyBorder="1" applyAlignment="1">
      <alignment horizontal="left" vertical="top" wrapText="1"/>
    </xf>
    <xf numFmtId="0" fontId="89" fillId="2" borderId="33" xfId="0" applyFont="1" applyFill="1" applyBorder="1" applyAlignment="1">
      <alignment horizontal="left" vertical="top" wrapText="1"/>
    </xf>
    <xf numFmtId="0" fontId="98" fillId="0" borderId="45" xfId="0" applyFont="1" applyBorder="1" applyAlignment="1">
      <alignment horizontal="left" vertical="top" wrapText="1"/>
    </xf>
    <xf numFmtId="0" fontId="94" fillId="2" borderId="0" xfId="0" applyFont="1" applyFill="1" applyBorder="1" applyAlignment="1">
      <alignment horizontal="right" vertical="top" wrapText="1"/>
    </xf>
    <xf numFmtId="0" fontId="72" fillId="0" borderId="30" xfId="0" applyFont="1" applyFill="1" applyBorder="1" applyAlignment="1">
      <alignment horizontal="left" vertical="top" wrapText="1"/>
    </xf>
    <xf numFmtId="0" fontId="72" fillId="2" borderId="30" xfId="0" applyFont="1" applyFill="1" applyBorder="1" applyAlignment="1">
      <alignment horizontal="left" vertical="center" wrapText="1"/>
    </xf>
    <xf numFmtId="0" fontId="13" fillId="2" borderId="43" xfId="0" applyFont="1" applyFill="1" applyBorder="1" applyAlignment="1">
      <alignment vertical="top" wrapText="1"/>
    </xf>
    <xf numFmtId="0" fontId="76" fillId="58" borderId="46" xfId="0" applyFont="1" applyFill="1" applyBorder="1" applyAlignment="1">
      <alignment horizontal="center" vertical="top" wrapText="1"/>
    </xf>
    <xf numFmtId="0" fontId="76" fillId="58" borderId="44" xfId="0" applyFont="1" applyFill="1" applyBorder="1" applyAlignment="1">
      <alignment horizontal="center" vertical="top" wrapText="1"/>
    </xf>
    <xf numFmtId="0" fontId="76" fillId="58" borderId="45" xfId="0" applyFont="1" applyFill="1" applyBorder="1" applyAlignment="1">
      <alignment horizontal="center" vertical="top" wrapText="1"/>
    </xf>
    <xf numFmtId="0" fontId="72" fillId="2" borderId="30" xfId="0" applyFont="1" applyFill="1" applyBorder="1" applyAlignment="1">
      <alignment horizontal="left" vertical="top" wrapText="1"/>
    </xf>
    <xf numFmtId="0" fontId="72" fillId="2" borderId="30" xfId="0" applyFont="1" applyFill="1" applyBorder="1" applyAlignment="1">
      <alignment horizontal="center" vertical="center" wrapText="1"/>
    </xf>
    <xf numFmtId="0" fontId="72" fillId="2" borderId="46" xfId="0" applyFont="1" applyFill="1" applyBorder="1" applyAlignment="1">
      <alignment horizontal="left" vertical="top" wrapText="1"/>
    </xf>
    <xf numFmtId="0" fontId="72" fillId="2" borderId="44" xfId="0" applyFont="1" applyFill="1" applyBorder="1" applyAlignment="1">
      <alignment horizontal="left" vertical="top" wrapText="1"/>
    </xf>
    <xf numFmtId="0" fontId="72" fillId="2" borderId="45" xfId="0" applyFont="1" applyFill="1" applyBorder="1" applyAlignment="1">
      <alignment horizontal="left" vertical="top" wrapText="1"/>
    </xf>
    <xf numFmtId="0" fontId="76" fillId="0" borderId="46" xfId="0" applyFont="1" applyBorder="1" applyAlignment="1">
      <alignment horizontal="center" vertical="top" wrapText="1"/>
    </xf>
    <xf numFmtId="0" fontId="76" fillId="0" borderId="44" xfId="0" applyFont="1" applyBorder="1" applyAlignment="1">
      <alignment horizontal="center" vertical="top" wrapText="1"/>
    </xf>
    <xf numFmtId="0" fontId="76" fillId="0" borderId="45" xfId="0" applyFont="1" applyBorder="1" applyAlignment="1">
      <alignment horizontal="center" vertical="top" wrapText="1"/>
    </xf>
    <xf numFmtId="0" fontId="76" fillId="2" borderId="46" xfId="0" applyFont="1" applyFill="1" applyBorder="1" applyAlignment="1">
      <alignment horizontal="left" vertical="top" wrapText="1"/>
    </xf>
    <xf numFmtId="0" fontId="76" fillId="2" borderId="44" xfId="0" applyFont="1" applyFill="1" applyBorder="1" applyAlignment="1">
      <alignment horizontal="left" vertical="top" wrapText="1"/>
    </xf>
    <xf numFmtId="0" fontId="76" fillId="2" borderId="45" xfId="0" applyFont="1" applyFill="1" applyBorder="1" applyAlignment="1">
      <alignment horizontal="left" vertical="top" wrapText="1"/>
    </xf>
    <xf numFmtId="0" fontId="72" fillId="2" borderId="43" xfId="0" applyFont="1" applyFill="1" applyBorder="1" applyAlignment="1">
      <alignment horizontal="left" vertical="top" wrapText="1"/>
    </xf>
    <xf numFmtId="0" fontId="72" fillId="0" borderId="46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2" fillId="2" borderId="47" xfId="0" applyFont="1" applyFill="1" applyBorder="1" applyAlignment="1">
      <alignment horizontal="left" vertical="top" wrapText="1"/>
    </xf>
    <xf numFmtId="0" fontId="76" fillId="2" borderId="47" xfId="0" applyFont="1" applyFill="1" applyBorder="1" applyAlignment="1">
      <alignment horizontal="left" vertical="top" wrapText="1"/>
    </xf>
    <xf numFmtId="0" fontId="76" fillId="0" borderId="0" xfId="0" applyFont="1" applyAlignment="1">
      <alignment horizontal="center"/>
    </xf>
    <xf numFmtId="0" fontId="76" fillId="56" borderId="32" xfId="0" applyFont="1" applyFill="1" applyBorder="1" applyAlignment="1">
      <alignment horizontal="center" vertical="center" wrapText="1"/>
    </xf>
    <xf numFmtId="0" fontId="76" fillId="56" borderId="35" xfId="0" applyFont="1" applyFill="1" applyBorder="1" applyAlignment="1">
      <alignment horizontal="center" vertical="center" wrapText="1"/>
    </xf>
    <xf numFmtId="0" fontId="76" fillId="56" borderId="34" xfId="0" applyFont="1" applyFill="1" applyBorder="1" applyAlignment="1">
      <alignment horizontal="center" vertical="center" wrapText="1"/>
    </xf>
    <xf numFmtId="0" fontId="76" fillId="56" borderId="10" xfId="0" applyFont="1" applyFill="1" applyBorder="1" applyAlignment="1">
      <alignment horizontal="center" vertical="center" wrapText="1"/>
    </xf>
    <xf numFmtId="0" fontId="76" fillId="56" borderId="9" xfId="0" applyFont="1" applyFill="1" applyBorder="1" applyAlignment="1">
      <alignment horizontal="center" vertical="center" wrapText="1"/>
    </xf>
    <xf numFmtId="0" fontId="76" fillId="56" borderId="2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vertical="top" wrapText="1"/>
    </xf>
    <xf numFmtId="0" fontId="76" fillId="56" borderId="36" xfId="0" applyFont="1" applyFill="1" applyBorder="1" applyAlignment="1">
      <alignment horizontal="center" wrapText="1"/>
    </xf>
    <xf numFmtId="0" fontId="76" fillId="56" borderId="37" xfId="0" applyFont="1" applyFill="1" applyBorder="1" applyAlignment="1">
      <alignment horizontal="center" wrapText="1"/>
    </xf>
    <xf numFmtId="0" fontId="76" fillId="56" borderId="33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76" fillId="56" borderId="30" xfId="0" applyFont="1" applyFill="1" applyBorder="1" applyAlignment="1">
      <alignment horizontal="center" vertical="center" wrapText="1"/>
    </xf>
    <xf numFmtId="0" fontId="72" fillId="2" borderId="46" xfId="8" applyFont="1" applyFill="1" applyBorder="1" applyAlignment="1">
      <alignment horizontal="center" vertical="center" wrapText="1"/>
    </xf>
    <xf numFmtId="0" fontId="72" fillId="2" borderId="45" xfId="8" applyFont="1" applyFill="1" applyBorder="1" applyAlignment="1">
      <alignment horizontal="center" vertical="center" wrapText="1"/>
    </xf>
    <xf numFmtId="49" fontId="16" fillId="0" borderId="33" xfId="96" applyNumberFormat="1" applyFont="1" applyFill="1" applyBorder="1" applyAlignment="1">
      <alignment horizontal="center" vertical="center" wrapText="1"/>
    </xf>
    <xf numFmtId="0" fontId="16" fillId="0" borderId="31" xfId="96" applyNumberFormat="1" applyFont="1" applyFill="1" applyBorder="1" applyAlignment="1">
      <alignment horizontal="center" vertical="center" wrapText="1"/>
    </xf>
    <xf numFmtId="169" fontId="16" fillId="0" borderId="0" xfId="96" applyNumberFormat="1" applyFont="1" applyFill="1" applyAlignment="1">
      <alignment horizontal="right" vertical="center" wrapText="1"/>
    </xf>
    <xf numFmtId="0" fontId="16" fillId="0" borderId="0" xfId="96" applyNumberFormat="1" applyFont="1" applyFill="1" applyAlignment="1">
      <alignment horizontal="center" vertical="center" wrapText="1"/>
    </xf>
    <xf numFmtId="168" fontId="72" fillId="0" borderId="9" xfId="96" applyNumberFormat="1" applyFont="1" applyFill="1" applyBorder="1" applyAlignment="1">
      <alignment horizontal="right" vertical="center" wrapText="1"/>
    </xf>
    <xf numFmtId="49" fontId="13" fillId="0" borderId="47" xfId="0" applyNumberFormat="1" applyFont="1" applyBorder="1" applyAlignment="1">
      <alignment horizontal="center" vertical="top"/>
    </xf>
    <xf numFmtId="0" fontId="76" fillId="0" borderId="47" xfId="0" applyFont="1" applyBorder="1" applyAlignment="1">
      <alignment horizontal="center" vertical="center" wrapText="1"/>
    </xf>
    <xf numFmtId="0" fontId="16" fillId="0" borderId="47" xfId="8" applyFont="1" applyFill="1" applyBorder="1" applyAlignment="1">
      <alignment horizontal="center" vertical="top" wrapText="1"/>
    </xf>
    <xf numFmtId="0" fontId="13" fillId="0" borderId="47" xfId="0" applyFont="1" applyBorder="1" applyAlignment="1">
      <alignment horizontal="left" vertical="center" wrapText="1"/>
    </xf>
    <xf numFmtId="0" fontId="72" fillId="0" borderId="47" xfId="8" applyFont="1" applyFill="1" applyBorder="1" applyAlignment="1">
      <alignment horizontal="center" vertical="top" wrapText="1"/>
    </xf>
    <xf numFmtId="0" fontId="76" fillId="0" borderId="47" xfId="0" applyFont="1" applyBorder="1" applyAlignment="1">
      <alignment horizontal="center"/>
    </xf>
    <xf numFmtId="0" fontId="72" fillId="2" borderId="45" xfId="0" applyNumberFormat="1" applyFont="1" applyFill="1" applyBorder="1" applyAlignment="1">
      <alignment horizontal="center" vertical="top" wrapText="1"/>
    </xf>
    <xf numFmtId="0" fontId="72" fillId="2" borderId="47" xfId="0" applyFont="1" applyFill="1" applyBorder="1" applyAlignment="1">
      <alignment horizontal="center" vertical="top" wrapText="1"/>
    </xf>
    <xf numFmtId="49" fontId="13" fillId="0" borderId="45" xfId="0" applyNumberFormat="1" applyFont="1" applyBorder="1" applyAlignment="1">
      <alignment horizontal="center" vertical="top"/>
    </xf>
  </cellXfs>
  <cellStyles count="2021">
    <cellStyle name="20% - Accent1" xfId="29" builtinId="30" customBuiltin="1"/>
    <cellStyle name="20% - Accent1 2" xfId="69"/>
    <cellStyle name="20% - Accent1 2 2" xfId="108"/>
    <cellStyle name="20% - Accent1 3" xfId="167"/>
    <cellStyle name="20% - Accent1 4" xfId="191"/>
    <cellStyle name="20% - Accent2" xfId="33" builtinId="34" customBuiltin="1"/>
    <cellStyle name="20% - Accent2 2" xfId="72"/>
    <cellStyle name="20% - Accent2 2 2" xfId="109"/>
    <cellStyle name="20% - Accent2 3" xfId="169"/>
    <cellStyle name="20% - Accent2 4" xfId="193"/>
    <cellStyle name="20% - Accent3" xfId="37" builtinId="38" customBuiltin="1"/>
    <cellStyle name="20% - Accent3 2" xfId="71"/>
    <cellStyle name="20% - Accent3 2 2" xfId="110"/>
    <cellStyle name="20% - Accent3 3" xfId="171"/>
    <cellStyle name="20% - Accent3 4" xfId="195"/>
    <cellStyle name="20% - Accent4" xfId="41" builtinId="42" customBuiltin="1"/>
    <cellStyle name="20% - Accent4 2" xfId="88"/>
    <cellStyle name="20% - Accent4 2 2" xfId="111"/>
    <cellStyle name="20% - Accent4 3" xfId="173"/>
    <cellStyle name="20% - Accent4 4" xfId="197"/>
    <cellStyle name="20% - Accent5" xfId="45" builtinId="46" customBuiltin="1"/>
    <cellStyle name="20% - Accent5 2" xfId="91"/>
    <cellStyle name="20% - Accent5 2 2" xfId="112"/>
    <cellStyle name="20% - Accent5 3" xfId="175"/>
    <cellStyle name="20% - Accent5 4" xfId="199"/>
    <cellStyle name="20% - Accent6" xfId="49" builtinId="50" customBuiltin="1"/>
    <cellStyle name="20% - Accent6 2" xfId="59"/>
    <cellStyle name="20% - Accent6 2 2" xfId="113"/>
    <cellStyle name="20% - Accent6 3" xfId="177"/>
    <cellStyle name="20% - Accent6 4" xfId="201"/>
    <cellStyle name="20% - Акцент1 10" xfId="301"/>
    <cellStyle name="20% - Акцент1 11" xfId="302"/>
    <cellStyle name="20% - Акцент1 12" xfId="303"/>
    <cellStyle name="20% - Акцент1 13" xfId="304"/>
    <cellStyle name="20% - Акцент1 14" xfId="305"/>
    <cellStyle name="20% - Акцент1 15" xfId="306"/>
    <cellStyle name="20% - Акцент1 16" xfId="307"/>
    <cellStyle name="20% - Акцент1 17" xfId="308"/>
    <cellStyle name="20% - Акцент1 18" xfId="309"/>
    <cellStyle name="20% - Акцент1 19" xfId="310"/>
    <cellStyle name="20% - Акцент1 2" xfId="311"/>
    <cellStyle name="20% - Акцент1 20" xfId="312"/>
    <cellStyle name="20% - Акцент1 21" xfId="313"/>
    <cellStyle name="20% - Акцент1 22" xfId="314"/>
    <cellStyle name="20% - Акцент1 23" xfId="315"/>
    <cellStyle name="20% - Акцент1 24" xfId="316"/>
    <cellStyle name="20% - Акцент1 25" xfId="317"/>
    <cellStyle name="20% - Акцент1 26" xfId="318"/>
    <cellStyle name="20% - Акцент1 27" xfId="319"/>
    <cellStyle name="20% - Акцент1 28" xfId="320"/>
    <cellStyle name="20% - Акцент1 29" xfId="321"/>
    <cellStyle name="20% - Акцент1 3" xfId="322"/>
    <cellStyle name="20% - Акцент1 30" xfId="323"/>
    <cellStyle name="20% - Акцент1 31" xfId="324"/>
    <cellStyle name="20% - Акцент1 32" xfId="325"/>
    <cellStyle name="20% - Акцент1 33" xfId="326"/>
    <cellStyle name="20% - Акцент1 34" xfId="327"/>
    <cellStyle name="20% - Акцент1 35" xfId="328"/>
    <cellStyle name="20% - Акцент1 36" xfId="329"/>
    <cellStyle name="20% - Акцент1 4" xfId="330"/>
    <cellStyle name="20% - Акцент1 5" xfId="331"/>
    <cellStyle name="20% - Акцент1 6" xfId="332"/>
    <cellStyle name="20% - Акцент1 7" xfId="333"/>
    <cellStyle name="20% - Акцент1 8" xfId="334"/>
    <cellStyle name="20% - Акцент1 9" xfId="335"/>
    <cellStyle name="20% - Акцент2 10" xfId="336"/>
    <cellStyle name="20% - Акцент2 11" xfId="337"/>
    <cellStyle name="20% - Акцент2 12" xfId="338"/>
    <cellStyle name="20% - Акцент2 13" xfId="339"/>
    <cellStyle name="20% - Акцент2 14" xfId="340"/>
    <cellStyle name="20% - Акцент2 15" xfId="341"/>
    <cellStyle name="20% - Акцент2 16" xfId="342"/>
    <cellStyle name="20% - Акцент2 17" xfId="343"/>
    <cellStyle name="20% - Акцент2 18" xfId="344"/>
    <cellStyle name="20% - Акцент2 19" xfId="345"/>
    <cellStyle name="20% - Акцент2 2" xfId="346"/>
    <cellStyle name="20% - Акцент2 20" xfId="347"/>
    <cellStyle name="20% - Акцент2 21" xfId="348"/>
    <cellStyle name="20% - Акцент2 22" xfId="349"/>
    <cellStyle name="20% - Акцент2 23" xfId="350"/>
    <cellStyle name="20% - Акцент2 24" xfId="351"/>
    <cellStyle name="20% - Акцент2 25" xfId="352"/>
    <cellStyle name="20% - Акцент2 26" xfId="353"/>
    <cellStyle name="20% - Акцент2 27" xfId="354"/>
    <cellStyle name="20% - Акцент2 28" xfId="355"/>
    <cellStyle name="20% - Акцент2 29" xfId="356"/>
    <cellStyle name="20% - Акцент2 3" xfId="357"/>
    <cellStyle name="20% - Акцент2 30" xfId="358"/>
    <cellStyle name="20% - Акцент2 31" xfId="359"/>
    <cellStyle name="20% - Акцент2 32" xfId="360"/>
    <cellStyle name="20% - Акцент2 33" xfId="361"/>
    <cellStyle name="20% - Акцент2 34" xfId="362"/>
    <cellStyle name="20% - Акцент2 35" xfId="363"/>
    <cellStyle name="20% - Акцент2 36" xfId="364"/>
    <cellStyle name="20% - Акцент2 4" xfId="365"/>
    <cellStyle name="20% - Акцент2 5" xfId="366"/>
    <cellStyle name="20% - Акцент2 6" xfId="367"/>
    <cellStyle name="20% - Акцент2 7" xfId="368"/>
    <cellStyle name="20% - Акцент2 8" xfId="369"/>
    <cellStyle name="20% - Акцент2 9" xfId="370"/>
    <cellStyle name="20% - Акцент3 10" xfId="371"/>
    <cellStyle name="20% - Акцент3 11" xfId="372"/>
    <cellStyle name="20% - Акцент3 12" xfId="373"/>
    <cellStyle name="20% - Акцент3 13" xfId="374"/>
    <cellStyle name="20% - Акцент3 14" xfId="375"/>
    <cellStyle name="20% - Акцент3 15" xfId="376"/>
    <cellStyle name="20% - Акцент3 16" xfId="377"/>
    <cellStyle name="20% - Акцент3 17" xfId="378"/>
    <cellStyle name="20% - Акцент3 18" xfId="379"/>
    <cellStyle name="20% - Акцент3 19" xfId="380"/>
    <cellStyle name="20% - Акцент3 2" xfId="381"/>
    <cellStyle name="20% - Акцент3 20" xfId="382"/>
    <cellStyle name="20% - Акцент3 21" xfId="383"/>
    <cellStyle name="20% - Акцент3 22" xfId="384"/>
    <cellStyle name="20% - Акцент3 23" xfId="385"/>
    <cellStyle name="20% - Акцент3 24" xfId="386"/>
    <cellStyle name="20% - Акцент3 25" xfId="387"/>
    <cellStyle name="20% - Акцент3 26" xfId="388"/>
    <cellStyle name="20% - Акцент3 27" xfId="389"/>
    <cellStyle name="20% - Акцент3 28" xfId="390"/>
    <cellStyle name="20% - Акцент3 29" xfId="391"/>
    <cellStyle name="20% - Акцент3 3" xfId="392"/>
    <cellStyle name="20% - Акцент3 30" xfId="393"/>
    <cellStyle name="20% - Акцент3 31" xfId="394"/>
    <cellStyle name="20% - Акцент3 32" xfId="395"/>
    <cellStyle name="20% - Акцент3 33" xfId="396"/>
    <cellStyle name="20% - Акцент3 34" xfId="397"/>
    <cellStyle name="20% - Акцент3 35" xfId="398"/>
    <cellStyle name="20% - Акцент3 36" xfId="399"/>
    <cellStyle name="20% - Акцент3 4" xfId="400"/>
    <cellStyle name="20% - Акцент3 5" xfId="401"/>
    <cellStyle name="20% - Акцент3 6" xfId="402"/>
    <cellStyle name="20% - Акцент3 7" xfId="403"/>
    <cellStyle name="20% - Акцент3 8" xfId="404"/>
    <cellStyle name="20% - Акцент3 9" xfId="405"/>
    <cellStyle name="20% - Акцент4 10" xfId="406"/>
    <cellStyle name="20% - Акцент4 11" xfId="407"/>
    <cellStyle name="20% - Акцент4 12" xfId="408"/>
    <cellStyle name="20% - Акцент4 13" xfId="409"/>
    <cellStyle name="20% - Акцент4 14" xfId="410"/>
    <cellStyle name="20% - Акцент4 15" xfId="411"/>
    <cellStyle name="20% - Акцент4 16" xfId="412"/>
    <cellStyle name="20% - Акцент4 17" xfId="413"/>
    <cellStyle name="20% - Акцент4 18" xfId="414"/>
    <cellStyle name="20% - Акцент4 19" xfId="415"/>
    <cellStyle name="20% - Акцент4 2" xfId="416"/>
    <cellStyle name="20% - Акцент4 20" xfId="417"/>
    <cellStyle name="20% - Акцент4 21" xfId="418"/>
    <cellStyle name="20% - Акцент4 22" xfId="419"/>
    <cellStyle name="20% - Акцент4 23" xfId="420"/>
    <cellStyle name="20% - Акцент4 24" xfId="421"/>
    <cellStyle name="20% - Акцент4 25" xfId="422"/>
    <cellStyle name="20% - Акцент4 26" xfId="423"/>
    <cellStyle name="20% - Акцент4 27" xfId="424"/>
    <cellStyle name="20% - Акцент4 28" xfId="425"/>
    <cellStyle name="20% - Акцент4 29" xfId="426"/>
    <cellStyle name="20% - Акцент4 3" xfId="427"/>
    <cellStyle name="20% - Акцент4 30" xfId="428"/>
    <cellStyle name="20% - Акцент4 31" xfId="429"/>
    <cellStyle name="20% - Акцент4 32" xfId="430"/>
    <cellStyle name="20% - Акцент4 33" xfId="431"/>
    <cellStyle name="20% - Акцент4 34" xfId="432"/>
    <cellStyle name="20% - Акцент4 35" xfId="433"/>
    <cellStyle name="20% - Акцент4 36" xfId="434"/>
    <cellStyle name="20% - Акцент4 4" xfId="435"/>
    <cellStyle name="20% - Акцент4 5" xfId="436"/>
    <cellStyle name="20% - Акцент4 6" xfId="437"/>
    <cellStyle name="20% - Акцент4 7" xfId="438"/>
    <cellStyle name="20% - Акцент4 8" xfId="439"/>
    <cellStyle name="20% - Акцент4 9" xfId="440"/>
    <cellStyle name="20% - Акцент5 10" xfId="441"/>
    <cellStyle name="20% - Акцент5 11" xfId="442"/>
    <cellStyle name="20% - Акцент5 12" xfId="443"/>
    <cellStyle name="20% - Акцент5 13" xfId="444"/>
    <cellStyle name="20% - Акцент5 14" xfId="445"/>
    <cellStyle name="20% - Акцент5 15" xfId="446"/>
    <cellStyle name="20% - Акцент5 16" xfId="447"/>
    <cellStyle name="20% - Акцент5 17" xfId="448"/>
    <cellStyle name="20% - Акцент5 18" xfId="449"/>
    <cellStyle name="20% - Акцент5 19" xfId="450"/>
    <cellStyle name="20% - Акцент5 2" xfId="451"/>
    <cellStyle name="20% - Акцент5 20" xfId="452"/>
    <cellStyle name="20% - Акцент5 21" xfId="453"/>
    <cellStyle name="20% - Акцент5 22" xfId="454"/>
    <cellStyle name="20% - Акцент5 23" xfId="455"/>
    <cellStyle name="20% - Акцент5 24" xfId="456"/>
    <cellStyle name="20% - Акцент5 25" xfId="457"/>
    <cellStyle name="20% - Акцент5 26" xfId="458"/>
    <cellStyle name="20% - Акцент5 27" xfId="459"/>
    <cellStyle name="20% - Акцент5 28" xfId="460"/>
    <cellStyle name="20% - Акцент5 29" xfId="461"/>
    <cellStyle name="20% - Акцент5 3" xfId="462"/>
    <cellStyle name="20% - Акцент5 30" xfId="463"/>
    <cellStyle name="20% - Акцент5 31" xfId="464"/>
    <cellStyle name="20% - Акцент5 32" xfId="465"/>
    <cellStyle name="20% - Акцент5 33" xfId="466"/>
    <cellStyle name="20% - Акцент5 34" xfId="467"/>
    <cellStyle name="20% - Акцент5 35" xfId="468"/>
    <cellStyle name="20% - Акцент5 36" xfId="469"/>
    <cellStyle name="20% - Акцент5 4" xfId="470"/>
    <cellStyle name="20% - Акцент5 5" xfId="471"/>
    <cellStyle name="20% - Акцент5 6" xfId="472"/>
    <cellStyle name="20% - Акцент5 7" xfId="473"/>
    <cellStyle name="20% - Акцент5 8" xfId="474"/>
    <cellStyle name="20% - Акцент5 9" xfId="475"/>
    <cellStyle name="20% - Акцент6 10" xfId="476"/>
    <cellStyle name="20% - Акцент6 11" xfId="477"/>
    <cellStyle name="20% - Акцент6 12" xfId="478"/>
    <cellStyle name="20% - Акцент6 13" xfId="479"/>
    <cellStyle name="20% - Акцент6 14" xfId="480"/>
    <cellStyle name="20% - Акцент6 15" xfId="481"/>
    <cellStyle name="20% - Акцент6 16" xfId="482"/>
    <cellStyle name="20% - Акцент6 17" xfId="483"/>
    <cellStyle name="20% - Акцент6 18" xfId="484"/>
    <cellStyle name="20% - Акцент6 19" xfId="485"/>
    <cellStyle name="20% - Акцент6 2" xfId="486"/>
    <cellStyle name="20% - Акцент6 20" xfId="487"/>
    <cellStyle name="20% - Акцент6 21" xfId="488"/>
    <cellStyle name="20% - Акцент6 22" xfId="489"/>
    <cellStyle name="20% - Акцент6 23" xfId="490"/>
    <cellStyle name="20% - Акцент6 24" xfId="491"/>
    <cellStyle name="20% - Акцент6 25" xfId="492"/>
    <cellStyle name="20% - Акцент6 26" xfId="493"/>
    <cellStyle name="20% - Акцент6 27" xfId="494"/>
    <cellStyle name="20% - Акцент6 28" xfId="495"/>
    <cellStyle name="20% - Акцент6 29" xfId="496"/>
    <cellStyle name="20% - Акцент6 3" xfId="497"/>
    <cellStyle name="20% - Акцент6 30" xfId="498"/>
    <cellStyle name="20% - Акцент6 31" xfId="499"/>
    <cellStyle name="20% - Акцент6 32" xfId="500"/>
    <cellStyle name="20% - Акцент6 33" xfId="501"/>
    <cellStyle name="20% - Акцент6 34" xfId="502"/>
    <cellStyle name="20% - Акцент6 35" xfId="503"/>
    <cellStyle name="20% - Акцент6 36" xfId="504"/>
    <cellStyle name="20% - Акцент6 4" xfId="505"/>
    <cellStyle name="20% - Акцент6 5" xfId="506"/>
    <cellStyle name="20% - Акцент6 6" xfId="507"/>
    <cellStyle name="20% - Акцент6 7" xfId="508"/>
    <cellStyle name="20% - Акцент6 8" xfId="509"/>
    <cellStyle name="20% - Акцент6 9" xfId="510"/>
    <cellStyle name="40% - Accent1" xfId="30" builtinId="31" customBuiltin="1"/>
    <cellStyle name="40% - Accent1 2" xfId="93"/>
    <cellStyle name="40% - Accent1 2 2" xfId="114"/>
    <cellStyle name="40% - Accent1 3" xfId="168"/>
    <cellStyle name="40% - Accent1 4" xfId="192"/>
    <cellStyle name="40% - Accent2" xfId="34" builtinId="35" customBuiltin="1"/>
    <cellStyle name="40% - Accent2 2" xfId="61"/>
    <cellStyle name="40% - Accent2 2 2" xfId="115"/>
    <cellStyle name="40% - Accent2 3" xfId="170"/>
    <cellStyle name="40% - Accent2 4" xfId="194"/>
    <cellStyle name="40% - Accent3" xfId="38" builtinId="39" customBuiltin="1"/>
    <cellStyle name="40% - Accent3 2" xfId="87"/>
    <cellStyle name="40% - Accent3 2 2" xfId="116"/>
    <cellStyle name="40% - Accent3 3" xfId="172"/>
    <cellStyle name="40% - Accent3 4" xfId="196"/>
    <cellStyle name="40% - Accent4" xfId="42" builtinId="43" customBuiltin="1"/>
    <cellStyle name="40% - Accent4 2" xfId="78"/>
    <cellStyle name="40% - Accent4 2 2" xfId="117"/>
    <cellStyle name="40% - Accent4 3" xfId="174"/>
    <cellStyle name="40% - Accent4 4" xfId="198"/>
    <cellStyle name="40% - Accent5" xfId="46" builtinId="47" customBuiltin="1"/>
    <cellStyle name="40% - Accent5 2" xfId="77"/>
    <cellStyle name="40% - Accent5 2 2" xfId="118"/>
    <cellStyle name="40% - Accent5 3" xfId="176"/>
    <cellStyle name="40% - Accent5 4" xfId="200"/>
    <cellStyle name="40% - Accent6" xfId="50" builtinId="51" customBuiltin="1"/>
    <cellStyle name="40% - Accent6 2" xfId="60"/>
    <cellStyle name="40% - Accent6 2 2" xfId="119"/>
    <cellStyle name="40% - Accent6 3" xfId="178"/>
    <cellStyle name="40% - Accent6 4" xfId="202"/>
    <cellStyle name="40% - Акцент1 10" xfId="511"/>
    <cellStyle name="40% - Акцент1 11" xfId="512"/>
    <cellStyle name="40% - Акцент1 12" xfId="513"/>
    <cellStyle name="40% - Акцент1 13" xfId="514"/>
    <cellStyle name="40% - Акцент1 14" xfId="515"/>
    <cellStyle name="40% - Акцент1 15" xfId="516"/>
    <cellStyle name="40% - Акцент1 16" xfId="517"/>
    <cellStyle name="40% - Акцент1 17" xfId="518"/>
    <cellStyle name="40% - Акцент1 18" xfId="519"/>
    <cellStyle name="40% - Акцент1 19" xfId="520"/>
    <cellStyle name="40% - Акцент1 2" xfId="521"/>
    <cellStyle name="40% - Акцент1 20" xfId="522"/>
    <cellStyle name="40% - Акцент1 21" xfId="523"/>
    <cellStyle name="40% - Акцент1 22" xfId="524"/>
    <cellStyle name="40% - Акцент1 23" xfId="525"/>
    <cellStyle name="40% - Акцент1 24" xfId="526"/>
    <cellStyle name="40% - Акцент1 25" xfId="527"/>
    <cellStyle name="40% - Акцент1 26" xfId="528"/>
    <cellStyle name="40% - Акцент1 27" xfId="529"/>
    <cellStyle name="40% - Акцент1 28" xfId="530"/>
    <cellStyle name="40% - Акцент1 29" xfId="531"/>
    <cellStyle name="40% - Акцент1 3" xfId="532"/>
    <cellStyle name="40% - Акцент1 30" xfId="533"/>
    <cellStyle name="40% - Акцент1 31" xfId="534"/>
    <cellStyle name="40% - Акцент1 32" xfId="535"/>
    <cellStyle name="40% - Акцент1 33" xfId="536"/>
    <cellStyle name="40% - Акцент1 34" xfId="537"/>
    <cellStyle name="40% - Акцент1 35" xfId="538"/>
    <cellStyle name="40% - Акцент1 36" xfId="539"/>
    <cellStyle name="40% - Акцент1 4" xfId="540"/>
    <cellStyle name="40% - Акцент1 5" xfId="541"/>
    <cellStyle name="40% - Акцент1 6" xfId="542"/>
    <cellStyle name="40% - Акцент1 7" xfId="543"/>
    <cellStyle name="40% - Акцент1 8" xfId="544"/>
    <cellStyle name="40% - Акцент1 9" xfId="545"/>
    <cellStyle name="40% - Акцент2 10" xfId="546"/>
    <cellStyle name="40% - Акцент2 11" xfId="547"/>
    <cellStyle name="40% - Акцент2 12" xfId="548"/>
    <cellStyle name="40% - Акцент2 13" xfId="549"/>
    <cellStyle name="40% - Акцент2 14" xfId="550"/>
    <cellStyle name="40% - Акцент2 15" xfId="551"/>
    <cellStyle name="40% - Акцент2 16" xfId="552"/>
    <cellStyle name="40% - Акцент2 17" xfId="553"/>
    <cellStyle name="40% - Акцент2 18" xfId="554"/>
    <cellStyle name="40% - Акцент2 19" xfId="555"/>
    <cellStyle name="40% - Акцент2 2" xfId="556"/>
    <cellStyle name="40% - Акцент2 20" xfId="557"/>
    <cellStyle name="40% - Акцент2 21" xfId="558"/>
    <cellStyle name="40% - Акцент2 22" xfId="559"/>
    <cellStyle name="40% - Акцент2 23" xfId="560"/>
    <cellStyle name="40% - Акцент2 24" xfId="561"/>
    <cellStyle name="40% - Акцент2 25" xfId="562"/>
    <cellStyle name="40% - Акцент2 26" xfId="563"/>
    <cellStyle name="40% - Акцент2 27" xfId="564"/>
    <cellStyle name="40% - Акцент2 28" xfId="565"/>
    <cellStyle name="40% - Акцент2 29" xfId="566"/>
    <cellStyle name="40% - Акцент2 3" xfId="567"/>
    <cellStyle name="40% - Акцент2 30" xfId="568"/>
    <cellStyle name="40% - Акцент2 31" xfId="569"/>
    <cellStyle name="40% - Акцент2 32" xfId="570"/>
    <cellStyle name="40% - Акцент2 33" xfId="571"/>
    <cellStyle name="40% - Акцент2 34" xfId="572"/>
    <cellStyle name="40% - Акцент2 35" xfId="573"/>
    <cellStyle name="40% - Акцент2 36" xfId="574"/>
    <cellStyle name="40% - Акцент2 4" xfId="575"/>
    <cellStyle name="40% - Акцент2 5" xfId="576"/>
    <cellStyle name="40% - Акцент2 6" xfId="577"/>
    <cellStyle name="40% - Акцент2 7" xfId="578"/>
    <cellStyle name="40% - Акцент2 8" xfId="579"/>
    <cellStyle name="40% - Акцент2 9" xfId="580"/>
    <cellStyle name="40% - Акцент3 10" xfId="581"/>
    <cellStyle name="40% - Акцент3 11" xfId="582"/>
    <cellStyle name="40% - Акцент3 12" xfId="583"/>
    <cellStyle name="40% - Акцент3 13" xfId="584"/>
    <cellStyle name="40% - Акцент3 14" xfId="585"/>
    <cellStyle name="40% - Акцент3 15" xfId="586"/>
    <cellStyle name="40% - Акцент3 16" xfId="587"/>
    <cellStyle name="40% - Акцент3 17" xfId="588"/>
    <cellStyle name="40% - Акцент3 18" xfId="589"/>
    <cellStyle name="40% - Акцент3 19" xfId="590"/>
    <cellStyle name="40% - Акцент3 2" xfId="591"/>
    <cellStyle name="40% - Акцент3 20" xfId="592"/>
    <cellStyle name="40% - Акцент3 21" xfId="593"/>
    <cellStyle name="40% - Акцент3 22" xfId="594"/>
    <cellStyle name="40% - Акцент3 23" xfId="595"/>
    <cellStyle name="40% - Акцент3 24" xfId="596"/>
    <cellStyle name="40% - Акцент3 25" xfId="597"/>
    <cellStyle name="40% - Акцент3 26" xfId="598"/>
    <cellStyle name="40% - Акцент3 27" xfId="599"/>
    <cellStyle name="40% - Акцент3 28" xfId="600"/>
    <cellStyle name="40% - Акцент3 29" xfId="601"/>
    <cellStyle name="40% - Акцент3 3" xfId="602"/>
    <cellStyle name="40% - Акцент3 30" xfId="603"/>
    <cellStyle name="40% - Акцент3 31" xfId="604"/>
    <cellStyle name="40% - Акцент3 32" xfId="605"/>
    <cellStyle name="40% - Акцент3 33" xfId="606"/>
    <cellStyle name="40% - Акцент3 34" xfId="607"/>
    <cellStyle name="40% - Акцент3 35" xfId="608"/>
    <cellStyle name="40% - Акцент3 36" xfId="609"/>
    <cellStyle name="40% - Акцент3 4" xfId="610"/>
    <cellStyle name="40% - Акцент3 5" xfId="611"/>
    <cellStyle name="40% - Акцент3 6" xfId="612"/>
    <cellStyle name="40% - Акцент3 7" xfId="613"/>
    <cellStyle name="40% - Акцент3 8" xfId="614"/>
    <cellStyle name="40% - Акцент3 9" xfId="615"/>
    <cellStyle name="40% - Акцент4 10" xfId="616"/>
    <cellStyle name="40% - Акцент4 11" xfId="617"/>
    <cellStyle name="40% - Акцент4 12" xfId="618"/>
    <cellStyle name="40% - Акцент4 13" xfId="619"/>
    <cellStyle name="40% - Акцент4 14" xfId="620"/>
    <cellStyle name="40% - Акцент4 15" xfId="621"/>
    <cellStyle name="40% - Акцент4 16" xfId="622"/>
    <cellStyle name="40% - Акцент4 17" xfId="623"/>
    <cellStyle name="40% - Акцент4 18" xfId="624"/>
    <cellStyle name="40% - Акцент4 19" xfId="625"/>
    <cellStyle name="40% - Акцент4 2" xfId="626"/>
    <cellStyle name="40% - Акцент4 20" xfId="627"/>
    <cellStyle name="40% - Акцент4 21" xfId="628"/>
    <cellStyle name="40% - Акцент4 22" xfId="629"/>
    <cellStyle name="40% - Акцент4 23" xfId="630"/>
    <cellStyle name="40% - Акцент4 24" xfId="631"/>
    <cellStyle name="40% - Акцент4 25" xfId="632"/>
    <cellStyle name="40% - Акцент4 26" xfId="633"/>
    <cellStyle name="40% - Акцент4 27" xfId="634"/>
    <cellStyle name="40% - Акцент4 28" xfId="635"/>
    <cellStyle name="40% - Акцент4 29" xfId="636"/>
    <cellStyle name="40% - Акцент4 3" xfId="637"/>
    <cellStyle name="40% - Акцент4 30" xfId="638"/>
    <cellStyle name="40% - Акцент4 31" xfId="639"/>
    <cellStyle name="40% - Акцент4 32" xfId="640"/>
    <cellStyle name="40% - Акцент4 33" xfId="641"/>
    <cellStyle name="40% - Акцент4 34" xfId="642"/>
    <cellStyle name="40% - Акцент4 35" xfId="643"/>
    <cellStyle name="40% - Акцент4 36" xfId="644"/>
    <cellStyle name="40% - Акцент4 4" xfId="645"/>
    <cellStyle name="40% - Акцент4 5" xfId="646"/>
    <cellStyle name="40% - Акцент4 6" xfId="647"/>
    <cellStyle name="40% - Акцент4 7" xfId="648"/>
    <cellStyle name="40% - Акцент4 8" xfId="649"/>
    <cellStyle name="40% - Акцент4 9" xfId="650"/>
    <cellStyle name="40% - Акцент5 10" xfId="651"/>
    <cellStyle name="40% - Акцент5 11" xfId="652"/>
    <cellStyle name="40% - Акцент5 12" xfId="653"/>
    <cellStyle name="40% - Акцент5 13" xfId="654"/>
    <cellStyle name="40% - Акцент5 14" xfId="655"/>
    <cellStyle name="40% - Акцент5 15" xfId="656"/>
    <cellStyle name="40% - Акцент5 16" xfId="657"/>
    <cellStyle name="40% - Акцент5 17" xfId="658"/>
    <cellStyle name="40% - Акцент5 18" xfId="659"/>
    <cellStyle name="40% - Акцент5 19" xfId="660"/>
    <cellStyle name="40% - Акцент5 2" xfId="661"/>
    <cellStyle name="40% - Акцент5 20" xfId="662"/>
    <cellStyle name="40% - Акцент5 21" xfId="663"/>
    <cellStyle name="40% - Акцент5 22" xfId="664"/>
    <cellStyle name="40% - Акцент5 23" xfId="665"/>
    <cellStyle name="40% - Акцент5 24" xfId="666"/>
    <cellStyle name="40% - Акцент5 25" xfId="667"/>
    <cellStyle name="40% - Акцент5 26" xfId="668"/>
    <cellStyle name="40% - Акцент5 27" xfId="669"/>
    <cellStyle name="40% - Акцент5 28" xfId="670"/>
    <cellStyle name="40% - Акцент5 29" xfId="671"/>
    <cellStyle name="40% - Акцент5 3" xfId="672"/>
    <cellStyle name="40% - Акцент5 30" xfId="673"/>
    <cellStyle name="40% - Акцент5 31" xfId="674"/>
    <cellStyle name="40% - Акцент5 32" xfId="675"/>
    <cellStyle name="40% - Акцент5 33" xfId="676"/>
    <cellStyle name="40% - Акцент5 34" xfId="677"/>
    <cellStyle name="40% - Акцент5 35" xfId="678"/>
    <cellStyle name="40% - Акцент5 36" xfId="679"/>
    <cellStyle name="40% - Акцент5 4" xfId="680"/>
    <cellStyle name="40% - Акцент5 5" xfId="681"/>
    <cellStyle name="40% - Акцент5 6" xfId="682"/>
    <cellStyle name="40% - Акцент5 7" xfId="683"/>
    <cellStyle name="40% - Акцент5 8" xfId="684"/>
    <cellStyle name="40% - Акцент5 9" xfId="685"/>
    <cellStyle name="40% - Акцент6 10" xfId="686"/>
    <cellStyle name="40% - Акцент6 11" xfId="687"/>
    <cellStyle name="40% - Акцент6 12" xfId="688"/>
    <cellStyle name="40% - Акцент6 13" xfId="689"/>
    <cellStyle name="40% - Акцент6 14" xfId="690"/>
    <cellStyle name="40% - Акцент6 15" xfId="691"/>
    <cellStyle name="40% - Акцент6 16" xfId="692"/>
    <cellStyle name="40% - Акцент6 17" xfId="693"/>
    <cellStyle name="40% - Акцент6 18" xfId="694"/>
    <cellStyle name="40% - Акцент6 19" xfId="695"/>
    <cellStyle name="40% - Акцент6 2" xfId="696"/>
    <cellStyle name="40% - Акцент6 20" xfId="697"/>
    <cellStyle name="40% - Акцент6 21" xfId="698"/>
    <cellStyle name="40% - Акцент6 22" xfId="699"/>
    <cellStyle name="40% - Акцент6 23" xfId="700"/>
    <cellStyle name="40% - Акцент6 24" xfId="701"/>
    <cellStyle name="40% - Акцент6 25" xfId="702"/>
    <cellStyle name="40% - Акцент6 26" xfId="703"/>
    <cellStyle name="40% - Акцент6 27" xfId="704"/>
    <cellStyle name="40% - Акцент6 28" xfId="705"/>
    <cellStyle name="40% - Акцент6 29" xfId="706"/>
    <cellStyle name="40% - Акцент6 3" xfId="707"/>
    <cellStyle name="40% - Акцент6 30" xfId="708"/>
    <cellStyle name="40% - Акцент6 31" xfId="709"/>
    <cellStyle name="40% - Акцент6 32" xfId="710"/>
    <cellStyle name="40% - Акцент6 33" xfId="711"/>
    <cellStyle name="40% - Акцент6 34" xfId="712"/>
    <cellStyle name="40% - Акцент6 35" xfId="713"/>
    <cellStyle name="40% - Акцент6 36" xfId="714"/>
    <cellStyle name="40% - Акцент6 4" xfId="715"/>
    <cellStyle name="40% - Акцент6 5" xfId="716"/>
    <cellStyle name="40% - Акцент6 6" xfId="717"/>
    <cellStyle name="40% - Акцент6 7" xfId="718"/>
    <cellStyle name="40% - Акцент6 8" xfId="719"/>
    <cellStyle name="40% - Акцент6 9" xfId="720"/>
    <cellStyle name="60% - Accent1" xfId="31" builtinId="32" customBuiltin="1"/>
    <cellStyle name="60% - Accent1 2" xfId="64"/>
    <cellStyle name="60% - Accent1 2 2" xfId="120"/>
    <cellStyle name="60% - Accent2" xfId="35" builtinId="36" customBuiltin="1"/>
    <cellStyle name="60% - Accent2 2" xfId="62"/>
    <cellStyle name="60% - Accent2 2 2" xfId="121"/>
    <cellStyle name="60% - Accent3" xfId="39" builtinId="40" customBuiltin="1"/>
    <cellStyle name="60% - Accent3 2" xfId="56"/>
    <cellStyle name="60% - Accent3 2 2" xfId="122"/>
    <cellStyle name="60% - Accent4" xfId="43" builtinId="44" customBuiltin="1"/>
    <cellStyle name="60% - Accent4 2" xfId="66"/>
    <cellStyle name="60% - Accent4 2 2" xfId="123"/>
    <cellStyle name="60% - Accent5" xfId="47" builtinId="48" customBuiltin="1"/>
    <cellStyle name="60% - Accent5 2" xfId="73"/>
    <cellStyle name="60% - Accent5 2 2" xfId="124"/>
    <cellStyle name="60% - Accent6" xfId="51" builtinId="52" customBuiltin="1"/>
    <cellStyle name="60% - Accent6 2" xfId="55"/>
    <cellStyle name="60% - Accent6 2 2" xfId="125"/>
    <cellStyle name="60% - Акцент1 10" xfId="721"/>
    <cellStyle name="60% - Акцент1 11" xfId="722"/>
    <cellStyle name="60% - Акцент1 12" xfId="723"/>
    <cellStyle name="60% - Акцент1 13" xfId="724"/>
    <cellStyle name="60% - Акцент1 14" xfId="725"/>
    <cellStyle name="60% - Акцент1 15" xfId="726"/>
    <cellStyle name="60% - Акцент1 16" xfId="727"/>
    <cellStyle name="60% - Акцент1 17" xfId="728"/>
    <cellStyle name="60% - Акцент1 18" xfId="729"/>
    <cellStyle name="60% - Акцент1 19" xfId="730"/>
    <cellStyle name="60% - Акцент1 2" xfId="731"/>
    <cellStyle name="60% - Акцент1 20" xfId="732"/>
    <cellStyle name="60% - Акцент1 21" xfId="733"/>
    <cellStyle name="60% - Акцент1 22" xfId="734"/>
    <cellStyle name="60% - Акцент1 23" xfId="735"/>
    <cellStyle name="60% - Акцент1 24" xfId="736"/>
    <cellStyle name="60% - Акцент1 25" xfId="737"/>
    <cellStyle name="60% - Акцент1 26" xfId="738"/>
    <cellStyle name="60% - Акцент1 27" xfId="739"/>
    <cellStyle name="60% - Акцент1 28" xfId="740"/>
    <cellStyle name="60% - Акцент1 29" xfId="741"/>
    <cellStyle name="60% - Акцент1 3" xfId="742"/>
    <cellStyle name="60% - Акцент1 30" xfId="743"/>
    <cellStyle name="60% - Акцент1 31" xfId="744"/>
    <cellStyle name="60% - Акцент1 32" xfId="745"/>
    <cellStyle name="60% - Акцент1 33" xfId="746"/>
    <cellStyle name="60% - Акцент1 34" xfId="747"/>
    <cellStyle name="60% - Акцент1 35" xfId="748"/>
    <cellStyle name="60% - Акцент1 36" xfId="749"/>
    <cellStyle name="60% - Акцент1 4" xfId="750"/>
    <cellStyle name="60% - Акцент1 5" xfId="751"/>
    <cellStyle name="60% - Акцент1 6" xfId="752"/>
    <cellStyle name="60% - Акцент1 7" xfId="753"/>
    <cellStyle name="60% - Акцент1 8" xfId="754"/>
    <cellStyle name="60% - Акцент1 9" xfId="755"/>
    <cellStyle name="60% - Акцент2 10" xfId="756"/>
    <cellStyle name="60% - Акцент2 11" xfId="757"/>
    <cellStyle name="60% - Акцент2 12" xfId="758"/>
    <cellStyle name="60% - Акцент2 13" xfId="759"/>
    <cellStyle name="60% - Акцент2 14" xfId="760"/>
    <cellStyle name="60% - Акцент2 15" xfId="761"/>
    <cellStyle name="60% - Акцент2 16" xfId="762"/>
    <cellStyle name="60% - Акцент2 17" xfId="763"/>
    <cellStyle name="60% - Акцент2 18" xfId="764"/>
    <cellStyle name="60% - Акцент2 19" xfId="765"/>
    <cellStyle name="60% - Акцент2 2" xfId="766"/>
    <cellStyle name="60% - Акцент2 20" xfId="767"/>
    <cellStyle name="60% - Акцент2 21" xfId="768"/>
    <cellStyle name="60% - Акцент2 22" xfId="769"/>
    <cellStyle name="60% - Акцент2 23" xfId="770"/>
    <cellStyle name="60% - Акцент2 24" xfId="771"/>
    <cellStyle name="60% - Акцент2 25" xfId="772"/>
    <cellStyle name="60% - Акцент2 26" xfId="773"/>
    <cellStyle name="60% - Акцент2 27" xfId="774"/>
    <cellStyle name="60% - Акцент2 28" xfId="775"/>
    <cellStyle name="60% - Акцент2 29" xfId="776"/>
    <cellStyle name="60% - Акцент2 3" xfId="777"/>
    <cellStyle name="60% - Акцент2 30" xfId="778"/>
    <cellStyle name="60% - Акцент2 31" xfId="779"/>
    <cellStyle name="60% - Акцент2 32" xfId="780"/>
    <cellStyle name="60% - Акцент2 33" xfId="781"/>
    <cellStyle name="60% - Акцент2 34" xfId="782"/>
    <cellStyle name="60% - Акцент2 35" xfId="783"/>
    <cellStyle name="60% - Акцент2 36" xfId="784"/>
    <cellStyle name="60% - Акцент2 4" xfId="785"/>
    <cellStyle name="60% - Акцент2 5" xfId="786"/>
    <cellStyle name="60% - Акцент2 6" xfId="787"/>
    <cellStyle name="60% - Акцент2 7" xfId="788"/>
    <cellStyle name="60% - Акцент2 8" xfId="789"/>
    <cellStyle name="60% - Акцент2 9" xfId="790"/>
    <cellStyle name="60% - Акцент3 10" xfId="791"/>
    <cellStyle name="60% - Акцент3 11" xfId="792"/>
    <cellStyle name="60% - Акцент3 12" xfId="793"/>
    <cellStyle name="60% - Акцент3 13" xfId="794"/>
    <cellStyle name="60% - Акцент3 14" xfId="795"/>
    <cellStyle name="60% - Акцент3 15" xfId="796"/>
    <cellStyle name="60% - Акцент3 16" xfId="797"/>
    <cellStyle name="60% - Акцент3 17" xfId="798"/>
    <cellStyle name="60% - Акцент3 18" xfId="799"/>
    <cellStyle name="60% - Акцент3 19" xfId="800"/>
    <cellStyle name="60% - Акцент3 2" xfId="801"/>
    <cellStyle name="60% - Акцент3 20" xfId="802"/>
    <cellStyle name="60% - Акцент3 21" xfId="803"/>
    <cellStyle name="60% - Акцент3 22" xfId="804"/>
    <cellStyle name="60% - Акцент3 23" xfId="805"/>
    <cellStyle name="60% - Акцент3 24" xfId="806"/>
    <cellStyle name="60% - Акцент3 25" xfId="807"/>
    <cellStyle name="60% - Акцент3 26" xfId="808"/>
    <cellStyle name="60% - Акцент3 27" xfId="809"/>
    <cellStyle name="60% - Акцент3 28" xfId="810"/>
    <cellStyle name="60% - Акцент3 29" xfId="811"/>
    <cellStyle name="60% - Акцент3 3" xfId="812"/>
    <cellStyle name="60% - Акцент3 30" xfId="813"/>
    <cellStyle name="60% - Акцент3 31" xfId="814"/>
    <cellStyle name="60% - Акцент3 32" xfId="815"/>
    <cellStyle name="60% - Акцент3 33" xfId="816"/>
    <cellStyle name="60% - Акцент3 34" xfId="817"/>
    <cellStyle name="60% - Акцент3 35" xfId="818"/>
    <cellStyle name="60% - Акцент3 36" xfId="819"/>
    <cellStyle name="60% - Акцент3 4" xfId="820"/>
    <cellStyle name="60% - Акцент3 5" xfId="821"/>
    <cellStyle name="60% - Акцент3 6" xfId="822"/>
    <cellStyle name="60% - Акцент3 7" xfId="823"/>
    <cellStyle name="60% - Акцент3 8" xfId="824"/>
    <cellStyle name="60% - Акцент3 9" xfId="825"/>
    <cellStyle name="60% - Акцент4 10" xfId="826"/>
    <cellStyle name="60% - Акцент4 11" xfId="827"/>
    <cellStyle name="60% - Акцент4 12" xfId="828"/>
    <cellStyle name="60% - Акцент4 13" xfId="829"/>
    <cellStyle name="60% - Акцент4 14" xfId="830"/>
    <cellStyle name="60% - Акцент4 15" xfId="831"/>
    <cellStyle name="60% - Акцент4 16" xfId="832"/>
    <cellStyle name="60% - Акцент4 17" xfId="833"/>
    <cellStyle name="60% - Акцент4 18" xfId="834"/>
    <cellStyle name="60% - Акцент4 19" xfId="835"/>
    <cellStyle name="60% - Акцент4 2" xfId="836"/>
    <cellStyle name="60% - Акцент4 20" xfId="837"/>
    <cellStyle name="60% - Акцент4 21" xfId="838"/>
    <cellStyle name="60% - Акцент4 22" xfId="839"/>
    <cellStyle name="60% - Акцент4 23" xfId="840"/>
    <cellStyle name="60% - Акцент4 24" xfId="841"/>
    <cellStyle name="60% - Акцент4 25" xfId="842"/>
    <cellStyle name="60% - Акцент4 26" xfId="843"/>
    <cellStyle name="60% - Акцент4 27" xfId="844"/>
    <cellStyle name="60% - Акцент4 28" xfId="845"/>
    <cellStyle name="60% - Акцент4 29" xfId="846"/>
    <cellStyle name="60% - Акцент4 3" xfId="847"/>
    <cellStyle name="60% - Акцент4 30" xfId="848"/>
    <cellStyle name="60% - Акцент4 31" xfId="849"/>
    <cellStyle name="60% - Акцент4 32" xfId="850"/>
    <cellStyle name="60% - Акцент4 33" xfId="851"/>
    <cellStyle name="60% - Акцент4 34" xfId="852"/>
    <cellStyle name="60% - Акцент4 35" xfId="853"/>
    <cellStyle name="60% - Акцент4 36" xfId="854"/>
    <cellStyle name="60% - Акцент4 4" xfId="855"/>
    <cellStyle name="60% - Акцент4 5" xfId="856"/>
    <cellStyle name="60% - Акцент4 6" xfId="857"/>
    <cellStyle name="60% - Акцент4 7" xfId="858"/>
    <cellStyle name="60% - Акцент4 8" xfId="859"/>
    <cellStyle name="60% - Акцент4 9" xfId="860"/>
    <cellStyle name="60% - Акцент5 10" xfId="861"/>
    <cellStyle name="60% - Акцент5 11" xfId="862"/>
    <cellStyle name="60% - Акцент5 12" xfId="863"/>
    <cellStyle name="60% - Акцент5 13" xfId="864"/>
    <cellStyle name="60% - Акцент5 14" xfId="865"/>
    <cellStyle name="60% - Акцент5 15" xfId="866"/>
    <cellStyle name="60% - Акцент5 16" xfId="867"/>
    <cellStyle name="60% - Акцент5 17" xfId="868"/>
    <cellStyle name="60% - Акцент5 18" xfId="869"/>
    <cellStyle name="60% - Акцент5 19" xfId="870"/>
    <cellStyle name="60% - Акцент5 2" xfId="871"/>
    <cellStyle name="60% - Акцент5 20" xfId="872"/>
    <cellStyle name="60% - Акцент5 21" xfId="873"/>
    <cellStyle name="60% - Акцент5 22" xfId="874"/>
    <cellStyle name="60% - Акцент5 23" xfId="875"/>
    <cellStyle name="60% - Акцент5 24" xfId="876"/>
    <cellStyle name="60% - Акцент5 25" xfId="877"/>
    <cellStyle name="60% - Акцент5 26" xfId="878"/>
    <cellStyle name="60% - Акцент5 27" xfId="879"/>
    <cellStyle name="60% - Акцент5 28" xfId="880"/>
    <cellStyle name="60% - Акцент5 29" xfId="881"/>
    <cellStyle name="60% - Акцент5 3" xfId="882"/>
    <cellStyle name="60% - Акцент5 30" xfId="883"/>
    <cellStyle name="60% - Акцент5 31" xfId="884"/>
    <cellStyle name="60% - Акцент5 32" xfId="885"/>
    <cellStyle name="60% - Акцент5 33" xfId="886"/>
    <cellStyle name="60% - Акцент5 34" xfId="887"/>
    <cellStyle name="60% - Акцент5 35" xfId="888"/>
    <cellStyle name="60% - Акцент5 36" xfId="889"/>
    <cellStyle name="60% - Акцент5 4" xfId="890"/>
    <cellStyle name="60% - Акцент5 5" xfId="891"/>
    <cellStyle name="60% - Акцент5 6" xfId="892"/>
    <cellStyle name="60% - Акцент5 7" xfId="893"/>
    <cellStyle name="60% - Акцент5 8" xfId="894"/>
    <cellStyle name="60% - Акцент5 9" xfId="895"/>
    <cellStyle name="60% - Акцент6 10" xfId="896"/>
    <cellStyle name="60% - Акцент6 11" xfId="897"/>
    <cellStyle name="60% - Акцент6 12" xfId="898"/>
    <cellStyle name="60% - Акцент6 13" xfId="899"/>
    <cellStyle name="60% - Акцент6 14" xfId="900"/>
    <cellStyle name="60% - Акцент6 15" xfId="901"/>
    <cellStyle name="60% - Акцент6 16" xfId="902"/>
    <cellStyle name="60% - Акцент6 17" xfId="903"/>
    <cellStyle name="60% - Акцент6 18" xfId="904"/>
    <cellStyle name="60% - Акцент6 19" xfId="905"/>
    <cellStyle name="60% - Акцент6 2" xfId="906"/>
    <cellStyle name="60% - Акцент6 20" xfId="907"/>
    <cellStyle name="60% - Акцент6 21" xfId="908"/>
    <cellStyle name="60% - Акцент6 22" xfId="909"/>
    <cellStyle name="60% - Акцент6 23" xfId="910"/>
    <cellStyle name="60% - Акцент6 24" xfId="911"/>
    <cellStyle name="60% - Акцент6 25" xfId="912"/>
    <cellStyle name="60% - Акцент6 26" xfId="913"/>
    <cellStyle name="60% - Акцент6 27" xfId="914"/>
    <cellStyle name="60% - Акцент6 28" xfId="915"/>
    <cellStyle name="60% - Акцент6 29" xfId="916"/>
    <cellStyle name="60% - Акцент6 3" xfId="917"/>
    <cellStyle name="60% - Акцент6 30" xfId="918"/>
    <cellStyle name="60% - Акцент6 31" xfId="919"/>
    <cellStyle name="60% - Акцент6 32" xfId="920"/>
    <cellStyle name="60% - Акцент6 33" xfId="921"/>
    <cellStyle name="60% - Акцент6 34" xfId="922"/>
    <cellStyle name="60% - Акцент6 35" xfId="923"/>
    <cellStyle name="60% - Акцент6 36" xfId="924"/>
    <cellStyle name="60% - Акцент6 4" xfId="925"/>
    <cellStyle name="60% - Акцент6 5" xfId="926"/>
    <cellStyle name="60% - Акцент6 6" xfId="927"/>
    <cellStyle name="60% - Акцент6 7" xfId="928"/>
    <cellStyle name="60% - Акцент6 8" xfId="929"/>
    <cellStyle name="60% - Акцент6 9" xfId="930"/>
    <cellStyle name="Accent1" xfId="28" builtinId="29" customBuiltin="1"/>
    <cellStyle name="Accent1 2" xfId="57"/>
    <cellStyle name="Accent1 2 2" xfId="126"/>
    <cellStyle name="Accent2" xfId="32" builtinId="33" customBuiltin="1"/>
    <cellStyle name="Accent2 2" xfId="53"/>
    <cellStyle name="Accent2 2 2" xfId="127"/>
    <cellStyle name="Accent3" xfId="36" builtinId="37" customBuiltin="1"/>
    <cellStyle name="Accent3 2" xfId="90"/>
    <cellStyle name="Accent3 2 2" xfId="128"/>
    <cellStyle name="Accent4" xfId="40" builtinId="41" customBuiltin="1"/>
    <cellStyle name="Accent4 2" xfId="75"/>
    <cellStyle name="Accent4 2 2" xfId="129"/>
    <cellStyle name="Accent5" xfId="44" builtinId="45" customBuiltin="1"/>
    <cellStyle name="Accent5 2" xfId="85"/>
    <cellStyle name="Accent5 2 2" xfId="130"/>
    <cellStyle name="Accent6" xfId="48" builtinId="49" customBuiltin="1"/>
    <cellStyle name="Accent6 2" xfId="58"/>
    <cellStyle name="Accent6 2 2" xfId="131"/>
    <cellStyle name="Bad" xfId="17" builtinId="27" customBuiltin="1"/>
    <cellStyle name="Bad 2" xfId="92"/>
    <cellStyle name="Bad 2 2" xfId="132"/>
    <cellStyle name="Calculation" xfId="21" builtinId="22" customBuiltin="1"/>
    <cellStyle name="Calculation 2" xfId="79"/>
    <cellStyle name="Calculation 2 2" xfId="133"/>
    <cellStyle name="Calculation 2 2 10" xfId="931"/>
    <cellStyle name="Calculation 2 2 11" xfId="932"/>
    <cellStyle name="Calculation 2 2 12" xfId="933"/>
    <cellStyle name="Calculation 2 2 13" xfId="934"/>
    <cellStyle name="Calculation 2 2 14" xfId="935"/>
    <cellStyle name="Calculation 2 2 15" xfId="936"/>
    <cellStyle name="Calculation 2 2 16" xfId="937"/>
    <cellStyle name="Calculation 2 2 17" xfId="938"/>
    <cellStyle name="Calculation 2 2 18" xfId="939"/>
    <cellStyle name="Calculation 2 2 19" xfId="940"/>
    <cellStyle name="Calculation 2 2 2" xfId="941"/>
    <cellStyle name="Calculation 2 2 20" xfId="942"/>
    <cellStyle name="Calculation 2 2 21" xfId="943"/>
    <cellStyle name="Calculation 2 2 22" xfId="944"/>
    <cellStyle name="Calculation 2 2 23" xfId="945"/>
    <cellStyle name="Calculation 2 2 24" xfId="946"/>
    <cellStyle name="Calculation 2 2 25" xfId="947"/>
    <cellStyle name="Calculation 2 2 26" xfId="948"/>
    <cellStyle name="Calculation 2 2 27" xfId="949"/>
    <cellStyle name="Calculation 2 2 28" xfId="950"/>
    <cellStyle name="Calculation 2 2 29" xfId="951"/>
    <cellStyle name="Calculation 2 2 3" xfId="952"/>
    <cellStyle name="Calculation 2 2 30" xfId="953"/>
    <cellStyle name="Calculation 2 2 31" xfId="954"/>
    <cellStyle name="Calculation 2 2 32" xfId="955"/>
    <cellStyle name="Calculation 2 2 33" xfId="956"/>
    <cellStyle name="Calculation 2 2 4" xfId="957"/>
    <cellStyle name="Calculation 2 2 5" xfId="958"/>
    <cellStyle name="Calculation 2 2 6" xfId="959"/>
    <cellStyle name="Calculation 2 2 7" xfId="960"/>
    <cellStyle name="Calculation 2 2 8" xfId="961"/>
    <cellStyle name="Calculation 2 2 9" xfId="962"/>
    <cellStyle name="Check Cell" xfId="23" builtinId="23" customBuiltin="1"/>
    <cellStyle name="Check Cell 2" xfId="86"/>
    <cellStyle name="Check Cell 2 2" xfId="134"/>
    <cellStyle name="Comma" xfId="7" builtinId="3"/>
    <cellStyle name="Comma 10" xfId="217"/>
    <cellStyle name="Comma 2" xfId="10"/>
    <cellStyle name="Comma 2 2" xfId="100"/>
    <cellStyle name="Comma 2 2 2" xfId="135"/>
    <cellStyle name="Comma 2 2 2 2" xfId="218"/>
    <cellStyle name="Comma 2 2 3" xfId="219"/>
    <cellStyle name="Comma 2 3" xfId="103"/>
    <cellStyle name="Comma 2 3 2" xfId="220"/>
    <cellStyle name="Comma 2 3 3" xfId="221"/>
    <cellStyle name="Comma 2 4" xfId="222"/>
    <cellStyle name="Comma 2 5" xfId="223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3 3" xfId="224"/>
    <cellStyle name="Comma 4" xfId="102"/>
    <cellStyle name="Comma 4 2" xfId="225"/>
    <cellStyle name="Comma 4 3" xfId="226"/>
    <cellStyle name="Comma 5" xfId="95"/>
    <cellStyle name="Comma 5 2" xfId="180"/>
    <cellStyle name="Comma 5 3" xfId="204"/>
    <cellStyle name="Comma 6" xfId="187"/>
    <cellStyle name="Comma 6 2" xfId="210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Explanatory Text" xfId="26" builtinId="53" customBuiltin="1"/>
    <cellStyle name="Explanatory Text 2" xfId="74"/>
    <cellStyle name="Explanatory Text 2 2" xfId="137"/>
    <cellStyle name="Good" xfId="16" builtinId="26" customBuiltin="1"/>
    <cellStyle name="Good 2" xfId="80"/>
    <cellStyle name="Good 2 2" xfId="138"/>
    <cellStyle name="Heading 1" xfId="12" builtinId="16" customBuiltin="1"/>
    <cellStyle name="Heading 1 2" xfId="65"/>
    <cellStyle name="Heading 1 2 2" xfId="139"/>
    <cellStyle name="Heading 2" xfId="13" builtinId="17" customBuiltin="1"/>
    <cellStyle name="Heading 2 2" xfId="83"/>
    <cellStyle name="Heading 2 2 2" xfId="140"/>
    <cellStyle name="Heading 3" xfId="14" builtinId="18" customBuiltin="1"/>
    <cellStyle name="Heading 3 2" xfId="67"/>
    <cellStyle name="Heading 3 2 2" xfId="141"/>
    <cellStyle name="Heading 4" xfId="15" builtinId="19" customBuiltin="1"/>
    <cellStyle name="Heading 4 2" xfId="63"/>
    <cellStyle name="Heading 4 2 2" xfId="142"/>
    <cellStyle name="Input" xfId="19" builtinId="20" customBuiltin="1"/>
    <cellStyle name="Input 2" xfId="82"/>
    <cellStyle name="Input 2 2" xfId="143"/>
    <cellStyle name="Input 2 2 10" xfId="963"/>
    <cellStyle name="Input 2 2 11" xfId="964"/>
    <cellStyle name="Input 2 2 12" xfId="965"/>
    <cellStyle name="Input 2 2 13" xfId="966"/>
    <cellStyle name="Input 2 2 14" xfId="967"/>
    <cellStyle name="Input 2 2 15" xfId="968"/>
    <cellStyle name="Input 2 2 16" xfId="969"/>
    <cellStyle name="Input 2 2 17" xfId="970"/>
    <cellStyle name="Input 2 2 18" xfId="971"/>
    <cellStyle name="Input 2 2 19" xfId="972"/>
    <cellStyle name="Input 2 2 2" xfId="973"/>
    <cellStyle name="Input 2 2 20" xfId="974"/>
    <cellStyle name="Input 2 2 21" xfId="975"/>
    <cellStyle name="Input 2 2 22" xfId="976"/>
    <cellStyle name="Input 2 2 23" xfId="977"/>
    <cellStyle name="Input 2 2 24" xfId="978"/>
    <cellStyle name="Input 2 2 25" xfId="979"/>
    <cellStyle name="Input 2 2 26" xfId="980"/>
    <cellStyle name="Input 2 2 27" xfId="981"/>
    <cellStyle name="Input 2 2 28" xfId="982"/>
    <cellStyle name="Input 2 2 29" xfId="983"/>
    <cellStyle name="Input 2 2 3" xfId="984"/>
    <cellStyle name="Input 2 2 30" xfId="985"/>
    <cellStyle name="Input 2 2 31" xfId="986"/>
    <cellStyle name="Input 2 2 32" xfId="987"/>
    <cellStyle name="Input 2 2 33" xfId="988"/>
    <cellStyle name="Input 2 2 4" xfId="989"/>
    <cellStyle name="Input 2 2 5" xfId="990"/>
    <cellStyle name="Input 2 2 6" xfId="991"/>
    <cellStyle name="Input 2 2 7" xfId="992"/>
    <cellStyle name="Input 2 2 8" xfId="993"/>
    <cellStyle name="Input 2 2 9" xfId="994"/>
    <cellStyle name="KPMG Heading 1" xfId="234"/>
    <cellStyle name="KPMG Heading 2" xfId="235"/>
    <cellStyle name="KPMG Heading 3" xfId="236"/>
    <cellStyle name="KPMG Heading 4" xfId="237"/>
    <cellStyle name="KPMG Normal" xfId="238"/>
    <cellStyle name="KPMG Normal Text" xfId="239"/>
    <cellStyle name="KPMG Normal_123" xfId="240"/>
    <cellStyle name="Linked Cell" xfId="22" builtinId="24" customBuiltin="1"/>
    <cellStyle name="Linked Cell 2" xfId="70"/>
    <cellStyle name="Linked Cell 2 2" xfId="144"/>
    <cellStyle name="Neutral" xfId="18" builtinId="28" customBuiltin="1"/>
    <cellStyle name="Neutral 2" xfId="76"/>
    <cellStyle name="Neutral 2 2" xfId="105"/>
    <cellStyle name="Neutral 3" xfId="145"/>
    <cellStyle name="Normal" xfId="0" builtinId="0"/>
    <cellStyle name="Normal 10" xfId="4"/>
    <cellStyle name="Normal 10 2" xfId="185"/>
    <cellStyle name="Normal 10 3" xfId="208"/>
    <cellStyle name="Normal 11" xfId="164"/>
    <cellStyle name="Normal 11 2" xfId="186"/>
    <cellStyle name="Normal 11 3" xfId="209"/>
    <cellStyle name="Normal 12" xfId="165"/>
    <cellStyle name="Normal 12 2" xfId="241"/>
    <cellStyle name="Normal 13" xfId="242"/>
    <cellStyle name="Normal 14" xfId="243"/>
    <cellStyle name="Normal 14 2" xfId="244"/>
    <cellStyle name="Normal 15" xfId="245"/>
    <cellStyle name="Normal 16" xfId="246"/>
    <cellStyle name="Normal 17" xfId="247"/>
    <cellStyle name="Normal 18" xfId="299"/>
    <cellStyle name="Normal 2" xfId="1"/>
    <cellStyle name="Normal 2 2" xfId="146"/>
    <cellStyle name="Normal 2 2 2" xfId="163"/>
    <cellStyle name="Normal 2 2 3" xfId="248"/>
    <cellStyle name="Normal 2 3" xfId="147"/>
    <cellStyle name="Normal 2 3 2" xfId="249"/>
    <cellStyle name="Normal 2 3 3" xfId="250"/>
    <cellStyle name="Normal 2 4" xfId="96"/>
    <cellStyle name="Normal 2 4 2" xfId="251"/>
    <cellStyle name="Normal 2 5" xfId="252"/>
    <cellStyle name="Normal 2 6" xfId="253"/>
    <cellStyle name="Normal 3" xfId="3"/>
    <cellStyle name="Normal 3 2" xfId="104"/>
    <cellStyle name="Normal 3 2 2" xfId="148"/>
    <cellStyle name="Normal 3 2 3" xfId="254"/>
    <cellStyle name="Normal 3 3" xfId="98"/>
    <cellStyle name="Normal 3 4" xfId="255"/>
    <cellStyle name="Normal 3 5" xfId="256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5 3" xfId="257"/>
    <cellStyle name="Normal 6" xfId="150"/>
    <cellStyle name="Normal 6 2" xfId="213"/>
    <cellStyle name="Normal 6 3" xfId="258"/>
    <cellStyle name="Normal 7" xfId="151"/>
    <cellStyle name="Normal 7 2" xfId="259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" xfId="25" builtinId="10" customBuiltin="1"/>
    <cellStyle name="Note 2" xfId="54"/>
    <cellStyle name="Note 2 2" xfId="152"/>
    <cellStyle name="Note 2 2 10" xfId="995"/>
    <cellStyle name="Note 2 2 11" xfId="996"/>
    <cellStyle name="Note 2 2 12" xfId="997"/>
    <cellStyle name="Note 2 2 13" xfId="998"/>
    <cellStyle name="Note 2 2 14" xfId="999"/>
    <cellStyle name="Note 2 2 15" xfId="1000"/>
    <cellStyle name="Note 2 2 16" xfId="1001"/>
    <cellStyle name="Note 2 2 17" xfId="1002"/>
    <cellStyle name="Note 2 2 18" xfId="1003"/>
    <cellStyle name="Note 2 2 19" xfId="1004"/>
    <cellStyle name="Note 2 2 2" xfId="1005"/>
    <cellStyle name="Note 2 2 20" xfId="1006"/>
    <cellStyle name="Note 2 2 21" xfId="1007"/>
    <cellStyle name="Note 2 2 22" xfId="1008"/>
    <cellStyle name="Note 2 2 23" xfId="1009"/>
    <cellStyle name="Note 2 2 24" xfId="1010"/>
    <cellStyle name="Note 2 2 25" xfId="1011"/>
    <cellStyle name="Note 2 2 26" xfId="1012"/>
    <cellStyle name="Note 2 2 27" xfId="1013"/>
    <cellStyle name="Note 2 2 28" xfId="1014"/>
    <cellStyle name="Note 2 2 29" xfId="1015"/>
    <cellStyle name="Note 2 2 3" xfId="1016"/>
    <cellStyle name="Note 2 2 30" xfId="1017"/>
    <cellStyle name="Note 2 2 31" xfId="1018"/>
    <cellStyle name="Note 2 2 32" xfId="1019"/>
    <cellStyle name="Note 2 2 33" xfId="1020"/>
    <cellStyle name="Note 2 2 34" xfId="1021"/>
    <cellStyle name="Note 2 2 4" xfId="1022"/>
    <cellStyle name="Note 2 2 5" xfId="1023"/>
    <cellStyle name="Note 2 2 6" xfId="1024"/>
    <cellStyle name="Note 2 2 7" xfId="1025"/>
    <cellStyle name="Note 2 2 8" xfId="1026"/>
    <cellStyle name="Note 2 2 9" xfId="1027"/>
    <cellStyle name="Note 2 3" xfId="260"/>
    <cellStyle name="Note 3" xfId="166"/>
    <cellStyle name="Note 4" xfId="190"/>
    <cellStyle name="Output" xfId="20" builtinId="21" customBuiltin="1"/>
    <cellStyle name="Output 2" xfId="81"/>
    <cellStyle name="Output 2 2" xfId="153"/>
    <cellStyle name="Output 2 2 10" xfId="1028"/>
    <cellStyle name="Output 2 2 11" xfId="1029"/>
    <cellStyle name="Output 2 2 12" xfId="1030"/>
    <cellStyle name="Output 2 2 13" xfId="1031"/>
    <cellStyle name="Output 2 2 14" xfId="1032"/>
    <cellStyle name="Output 2 2 15" xfId="1033"/>
    <cellStyle name="Output 2 2 16" xfId="1034"/>
    <cellStyle name="Output 2 2 17" xfId="1035"/>
    <cellStyle name="Output 2 2 18" xfId="1036"/>
    <cellStyle name="Output 2 2 19" xfId="1037"/>
    <cellStyle name="Output 2 2 2" xfId="1038"/>
    <cellStyle name="Output 2 2 20" xfId="1039"/>
    <cellStyle name="Output 2 2 21" xfId="1040"/>
    <cellStyle name="Output 2 2 22" xfId="1041"/>
    <cellStyle name="Output 2 2 23" xfId="1042"/>
    <cellStyle name="Output 2 2 24" xfId="1043"/>
    <cellStyle name="Output 2 2 25" xfId="1044"/>
    <cellStyle name="Output 2 2 26" xfId="1045"/>
    <cellStyle name="Output 2 2 27" xfId="1046"/>
    <cellStyle name="Output 2 2 28" xfId="1047"/>
    <cellStyle name="Output 2 2 29" xfId="1048"/>
    <cellStyle name="Output 2 2 3" xfId="1049"/>
    <cellStyle name="Output 2 2 30" xfId="1050"/>
    <cellStyle name="Output 2 2 31" xfId="1051"/>
    <cellStyle name="Output 2 2 32" xfId="1052"/>
    <cellStyle name="Output 2 2 33" xfId="1053"/>
    <cellStyle name="Output 2 2 34" xfId="1054"/>
    <cellStyle name="Output 2 2 4" xfId="1055"/>
    <cellStyle name="Output 2 2 5" xfId="1056"/>
    <cellStyle name="Output 2 2 6" xfId="1057"/>
    <cellStyle name="Output 2 2 7" xfId="1058"/>
    <cellStyle name="Output 2 2 8" xfId="1059"/>
    <cellStyle name="Output 2 2 9" xfId="1060"/>
    <cellStyle name="Percent 2" xfId="2"/>
    <cellStyle name="Percent 2 2" xfId="97"/>
    <cellStyle name="Percent 2 2 2" xfId="261"/>
    <cellStyle name="Percent 2 3" xfId="262"/>
    <cellStyle name="Percent 2 4" xfId="263"/>
    <cellStyle name="Percent 3" xfId="264"/>
    <cellStyle name="Percent 3 2" xfId="265"/>
    <cellStyle name="Percent 4" xfId="266"/>
    <cellStyle name="Percent 4 2" xfId="267"/>
    <cellStyle name="Percent 5" xfId="268"/>
    <cellStyle name="Percent 5 2" xfId="269"/>
    <cellStyle name="Percent 5 2 2" xfId="270"/>
    <cellStyle name="Percent 5 3" xfId="271"/>
    <cellStyle name="SN_241" xfId="6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" xfId="27" builtinId="25" customBuiltin="1"/>
    <cellStyle name="Total 2" xfId="89"/>
    <cellStyle name="Total 2 2" xfId="158"/>
    <cellStyle name="Total 2 2 10" xfId="1061"/>
    <cellStyle name="Total 2 2 11" xfId="1062"/>
    <cellStyle name="Total 2 2 12" xfId="1063"/>
    <cellStyle name="Total 2 2 13" xfId="1064"/>
    <cellStyle name="Total 2 2 14" xfId="1065"/>
    <cellStyle name="Total 2 2 15" xfId="1066"/>
    <cellStyle name="Total 2 2 16" xfId="1067"/>
    <cellStyle name="Total 2 2 17" xfId="1068"/>
    <cellStyle name="Total 2 2 18" xfId="1069"/>
    <cellStyle name="Total 2 2 19" xfId="1070"/>
    <cellStyle name="Total 2 2 2" xfId="1071"/>
    <cellStyle name="Total 2 2 20" xfId="1072"/>
    <cellStyle name="Total 2 2 21" xfId="1073"/>
    <cellStyle name="Total 2 2 22" xfId="1074"/>
    <cellStyle name="Total 2 2 23" xfId="1075"/>
    <cellStyle name="Total 2 2 24" xfId="1076"/>
    <cellStyle name="Total 2 2 25" xfId="1077"/>
    <cellStyle name="Total 2 2 26" xfId="1078"/>
    <cellStyle name="Total 2 2 27" xfId="1079"/>
    <cellStyle name="Total 2 2 28" xfId="1080"/>
    <cellStyle name="Total 2 2 29" xfId="1081"/>
    <cellStyle name="Total 2 2 3" xfId="1082"/>
    <cellStyle name="Total 2 2 30" xfId="1083"/>
    <cellStyle name="Total 2 2 31" xfId="1084"/>
    <cellStyle name="Total 2 2 32" xfId="1085"/>
    <cellStyle name="Total 2 2 33" xfId="1086"/>
    <cellStyle name="Total 2 2 34" xfId="1087"/>
    <cellStyle name="Total 2 2 4" xfId="1088"/>
    <cellStyle name="Total 2 2 5" xfId="1089"/>
    <cellStyle name="Total 2 2 6" xfId="1090"/>
    <cellStyle name="Total 2 2 7" xfId="1091"/>
    <cellStyle name="Total 2 2 8" xfId="1092"/>
    <cellStyle name="Total 2 2 9" xfId="1093"/>
    <cellStyle name="Warning Text" xfId="24" builtinId="11" customBuiltin="1"/>
    <cellStyle name="Warning Text 2" xfId="68"/>
    <cellStyle name="Warning Text 2 2" xfId="159"/>
    <cellStyle name="Акцент1 10" xfId="1094"/>
    <cellStyle name="Акцент1 11" xfId="1095"/>
    <cellStyle name="Акцент1 12" xfId="1096"/>
    <cellStyle name="Акцент1 13" xfId="1097"/>
    <cellStyle name="Акцент1 14" xfId="1098"/>
    <cellStyle name="Акцент1 15" xfId="1099"/>
    <cellStyle name="Акцент1 16" xfId="1100"/>
    <cellStyle name="Акцент1 17" xfId="1101"/>
    <cellStyle name="Акцент1 18" xfId="1102"/>
    <cellStyle name="Акцент1 19" xfId="1103"/>
    <cellStyle name="Акцент1 2" xfId="1104"/>
    <cellStyle name="Акцент1 20" xfId="1105"/>
    <cellStyle name="Акцент1 21" xfId="1106"/>
    <cellStyle name="Акцент1 22" xfId="1107"/>
    <cellStyle name="Акцент1 23" xfId="1108"/>
    <cellStyle name="Акцент1 24" xfId="1109"/>
    <cellStyle name="Акцент1 25" xfId="1110"/>
    <cellStyle name="Акцент1 26" xfId="1111"/>
    <cellStyle name="Акцент1 27" xfId="1112"/>
    <cellStyle name="Акцент1 28" xfId="1113"/>
    <cellStyle name="Акцент1 29" xfId="1114"/>
    <cellStyle name="Акцент1 3" xfId="1115"/>
    <cellStyle name="Акцент1 30" xfId="1116"/>
    <cellStyle name="Акцент1 31" xfId="1117"/>
    <cellStyle name="Акцент1 32" xfId="1118"/>
    <cellStyle name="Акцент1 33" xfId="1119"/>
    <cellStyle name="Акцент1 34" xfId="1120"/>
    <cellStyle name="Акцент1 35" xfId="1121"/>
    <cellStyle name="Акцент1 36" xfId="1122"/>
    <cellStyle name="Акцент1 4" xfId="1123"/>
    <cellStyle name="Акцент1 5" xfId="1124"/>
    <cellStyle name="Акцент1 6" xfId="1125"/>
    <cellStyle name="Акцент1 7" xfId="1126"/>
    <cellStyle name="Акцент1 8" xfId="1127"/>
    <cellStyle name="Акцент1 9" xfId="1128"/>
    <cellStyle name="Акцент2 10" xfId="1129"/>
    <cellStyle name="Акцент2 11" xfId="1130"/>
    <cellStyle name="Акцент2 12" xfId="1131"/>
    <cellStyle name="Акцент2 13" xfId="1132"/>
    <cellStyle name="Акцент2 14" xfId="1133"/>
    <cellStyle name="Акцент2 15" xfId="1134"/>
    <cellStyle name="Акцент2 16" xfId="1135"/>
    <cellStyle name="Акцент2 17" xfId="1136"/>
    <cellStyle name="Акцент2 18" xfId="1137"/>
    <cellStyle name="Акцент2 19" xfId="1138"/>
    <cellStyle name="Акцент2 2" xfId="1139"/>
    <cellStyle name="Акцент2 20" xfId="1140"/>
    <cellStyle name="Акцент2 21" xfId="1141"/>
    <cellStyle name="Акцент2 22" xfId="1142"/>
    <cellStyle name="Акцент2 23" xfId="1143"/>
    <cellStyle name="Акцент2 24" xfId="1144"/>
    <cellStyle name="Акцент2 25" xfId="1145"/>
    <cellStyle name="Акцент2 26" xfId="1146"/>
    <cellStyle name="Акцент2 27" xfId="1147"/>
    <cellStyle name="Акцент2 28" xfId="1148"/>
    <cellStyle name="Акцент2 29" xfId="1149"/>
    <cellStyle name="Акцент2 3" xfId="1150"/>
    <cellStyle name="Акцент2 30" xfId="1151"/>
    <cellStyle name="Акцент2 31" xfId="1152"/>
    <cellStyle name="Акцент2 32" xfId="1153"/>
    <cellStyle name="Акцент2 33" xfId="1154"/>
    <cellStyle name="Акцент2 34" xfId="1155"/>
    <cellStyle name="Акцент2 35" xfId="1156"/>
    <cellStyle name="Акцент2 36" xfId="1157"/>
    <cellStyle name="Акцент2 4" xfId="1158"/>
    <cellStyle name="Акцент2 5" xfId="1159"/>
    <cellStyle name="Акцент2 6" xfId="1160"/>
    <cellStyle name="Акцент2 7" xfId="1161"/>
    <cellStyle name="Акцент2 8" xfId="1162"/>
    <cellStyle name="Акцент2 9" xfId="1163"/>
    <cellStyle name="Акцент3 10" xfId="1164"/>
    <cellStyle name="Акцент3 11" xfId="1165"/>
    <cellStyle name="Акцент3 12" xfId="1166"/>
    <cellStyle name="Акцент3 13" xfId="1167"/>
    <cellStyle name="Акцент3 14" xfId="1168"/>
    <cellStyle name="Акцент3 15" xfId="1169"/>
    <cellStyle name="Акцент3 16" xfId="1170"/>
    <cellStyle name="Акцент3 17" xfId="1171"/>
    <cellStyle name="Акцент3 18" xfId="1172"/>
    <cellStyle name="Акцент3 19" xfId="1173"/>
    <cellStyle name="Акцент3 2" xfId="1174"/>
    <cellStyle name="Акцент3 20" xfId="1175"/>
    <cellStyle name="Акцент3 21" xfId="1176"/>
    <cellStyle name="Акцент3 22" xfId="1177"/>
    <cellStyle name="Акцент3 23" xfId="1178"/>
    <cellStyle name="Акцент3 24" xfId="1179"/>
    <cellStyle name="Акцент3 25" xfId="1180"/>
    <cellStyle name="Акцент3 26" xfId="1181"/>
    <cellStyle name="Акцент3 27" xfId="1182"/>
    <cellStyle name="Акцент3 28" xfId="1183"/>
    <cellStyle name="Акцент3 29" xfId="1184"/>
    <cellStyle name="Акцент3 3" xfId="1185"/>
    <cellStyle name="Акцент3 30" xfId="1186"/>
    <cellStyle name="Акцент3 31" xfId="1187"/>
    <cellStyle name="Акцент3 32" xfId="1188"/>
    <cellStyle name="Акцент3 33" xfId="1189"/>
    <cellStyle name="Акцент3 34" xfId="1190"/>
    <cellStyle name="Акцент3 35" xfId="1191"/>
    <cellStyle name="Акцент3 36" xfId="1192"/>
    <cellStyle name="Акцент3 4" xfId="1193"/>
    <cellStyle name="Акцент3 5" xfId="1194"/>
    <cellStyle name="Акцент3 6" xfId="1195"/>
    <cellStyle name="Акцент3 7" xfId="1196"/>
    <cellStyle name="Акцент3 8" xfId="1197"/>
    <cellStyle name="Акцент3 9" xfId="1198"/>
    <cellStyle name="Акцент4 10" xfId="1199"/>
    <cellStyle name="Акцент4 11" xfId="1200"/>
    <cellStyle name="Акцент4 12" xfId="1201"/>
    <cellStyle name="Акцент4 13" xfId="1202"/>
    <cellStyle name="Акцент4 14" xfId="1203"/>
    <cellStyle name="Акцент4 15" xfId="1204"/>
    <cellStyle name="Акцент4 16" xfId="1205"/>
    <cellStyle name="Акцент4 17" xfId="1206"/>
    <cellStyle name="Акцент4 18" xfId="1207"/>
    <cellStyle name="Акцент4 19" xfId="1208"/>
    <cellStyle name="Акцент4 2" xfId="1209"/>
    <cellStyle name="Акцент4 20" xfId="1210"/>
    <cellStyle name="Акцент4 21" xfId="1211"/>
    <cellStyle name="Акцент4 22" xfId="1212"/>
    <cellStyle name="Акцент4 23" xfId="1213"/>
    <cellStyle name="Акцент4 24" xfId="1214"/>
    <cellStyle name="Акцент4 25" xfId="1215"/>
    <cellStyle name="Акцент4 26" xfId="1216"/>
    <cellStyle name="Акцент4 27" xfId="1217"/>
    <cellStyle name="Акцент4 28" xfId="1218"/>
    <cellStyle name="Акцент4 29" xfId="1219"/>
    <cellStyle name="Акцент4 3" xfId="1220"/>
    <cellStyle name="Акцент4 30" xfId="1221"/>
    <cellStyle name="Акцент4 31" xfId="1222"/>
    <cellStyle name="Акцент4 32" xfId="1223"/>
    <cellStyle name="Акцент4 33" xfId="1224"/>
    <cellStyle name="Акцент4 34" xfId="1225"/>
    <cellStyle name="Акцент4 35" xfId="1226"/>
    <cellStyle name="Акцент4 36" xfId="1227"/>
    <cellStyle name="Акцент4 4" xfId="1228"/>
    <cellStyle name="Акцент4 5" xfId="1229"/>
    <cellStyle name="Акцент4 6" xfId="1230"/>
    <cellStyle name="Акцент4 7" xfId="1231"/>
    <cellStyle name="Акцент4 8" xfId="1232"/>
    <cellStyle name="Акцент4 9" xfId="1233"/>
    <cellStyle name="Акцент5 10" xfId="1234"/>
    <cellStyle name="Акцент5 11" xfId="1235"/>
    <cellStyle name="Акцент5 12" xfId="1236"/>
    <cellStyle name="Акцент5 13" xfId="1237"/>
    <cellStyle name="Акцент5 14" xfId="1238"/>
    <cellStyle name="Акцент5 15" xfId="1239"/>
    <cellStyle name="Акцент5 16" xfId="1240"/>
    <cellStyle name="Акцент5 17" xfId="1241"/>
    <cellStyle name="Акцент5 18" xfId="1242"/>
    <cellStyle name="Акцент5 19" xfId="1243"/>
    <cellStyle name="Акцент5 2" xfId="1244"/>
    <cellStyle name="Акцент5 20" xfId="1245"/>
    <cellStyle name="Акцент5 21" xfId="1246"/>
    <cellStyle name="Акцент5 22" xfId="1247"/>
    <cellStyle name="Акцент5 23" xfId="1248"/>
    <cellStyle name="Акцент5 24" xfId="1249"/>
    <cellStyle name="Акцент5 25" xfId="1250"/>
    <cellStyle name="Акцент5 26" xfId="1251"/>
    <cellStyle name="Акцент5 27" xfId="1252"/>
    <cellStyle name="Акцент5 28" xfId="1253"/>
    <cellStyle name="Акцент5 29" xfId="1254"/>
    <cellStyle name="Акцент5 3" xfId="1255"/>
    <cellStyle name="Акцент5 30" xfId="1256"/>
    <cellStyle name="Акцент5 31" xfId="1257"/>
    <cellStyle name="Акцент5 32" xfId="1258"/>
    <cellStyle name="Акцент5 33" xfId="1259"/>
    <cellStyle name="Акцент5 34" xfId="1260"/>
    <cellStyle name="Акцент5 35" xfId="1261"/>
    <cellStyle name="Акцент5 36" xfId="1262"/>
    <cellStyle name="Акцент5 4" xfId="1263"/>
    <cellStyle name="Акцент5 5" xfId="1264"/>
    <cellStyle name="Акцент5 6" xfId="1265"/>
    <cellStyle name="Акцент5 7" xfId="1266"/>
    <cellStyle name="Акцент5 8" xfId="1267"/>
    <cellStyle name="Акцент5 9" xfId="1268"/>
    <cellStyle name="Акцент6 10" xfId="1269"/>
    <cellStyle name="Акцент6 11" xfId="1270"/>
    <cellStyle name="Акцент6 12" xfId="1271"/>
    <cellStyle name="Акцент6 13" xfId="1272"/>
    <cellStyle name="Акцент6 14" xfId="1273"/>
    <cellStyle name="Акцент6 15" xfId="1274"/>
    <cellStyle name="Акцент6 16" xfId="1275"/>
    <cellStyle name="Акцент6 17" xfId="1276"/>
    <cellStyle name="Акцент6 18" xfId="1277"/>
    <cellStyle name="Акцент6 19" xfId="1278"/>
    <cellStyle name="Акцент6 2" xfId="1279"/>
    <cellStyle name="Акцент6 20" xfId="1280"/>
    <cellStyle name="Акцент6 21" xfId="1281"/>
    <cellStyle name="Акцент6 22" xfId="1282"/>
    <cellStyle name="Акцент6 23" xfId="1283"/>
    <cellStyle name="Акцент6 24" xfId="1284"/>
    <cellStyle name="Акцент6 25" xfId="1285"/>
    <cellStyle name="Акцент6 26" xfId="1286"/>
    <cellStyle name="Акцент6 27" xfId="1287"/>
    <cellStyle name="Акцент6 28" xfId="1288"/>
    <cellStyle name="Акцент6 29" xfId="1289"/>
    <cellStyle name="Акцент6 3" xfId="1290"/>
    <cellStyle name="Акцент6 30" xfId="1291"/>
    <cellStyle name="Акцент6 31" xfId="1292"/>
    <cellStyle name="Акцент6 32" xfId="1293"/>
    <cellStyle name="Акцент6 33" xfId="1294"/>
    <cellStyle name="Акцент6 34" xfId="1295"/>
    <cellStyle name="Акцент6 35" xfId="1296"/>
    <cellStyle name="Акцент6 36" xfId="1297"/>
    <cellStyle name="Акцент6 4" xfId="1298"/>
    <cellStyle name="Акцент6 5" xfId="1299"/>
    <cellStyle name="Акцент6 6" xfId="1300"/>
    <cellStyle name="Акцент6 7" xfId="1301"/>
    <cellStyle name="Акцент6 8" xfId="1302"/>
    <cellStyle name="Акцент6 9" xfId="1303"/>
    <cellStyle name="Беззащитный" xfId="272"/>
    <cellStyle name="Ввод  10" xfId="1304"/>
    <cellStyle name="Ввод  11" xfId="1305"/>
    <cellStyle name="Ввод  12" xfId="1306"/>
    <cellStyle name="Ввод  13" xfId="1307"/>
    <cellStyle name="Ввод  14" xfId="1308"/>
    <cellStyle name="Ввод  15" xfId="1309"/>
    <cellStyle name="Ввод  16" xfId="1310"/>
    <cellStyle name="Ввод  17" xfId="1311"/>
    <cellStyle name="Ввод  18" xfId="1312"/>
    <cellStyle name="Ввод  19" xfId="1313"/>
    <cellStyle name="Ввод  2" xfId="1314"/>
    <cellStyle name="Ввод  20" xfId="1315"/>
    <cellStyle name="Ввод  21" xfId="1316"/>
    <cellStyle name="Ввод  22" xfId="1317"/>
    <cellStyle name="Ввод  23" xfId="1318"/>
    <cellStyle name="Ввод  24" xfId="1319"/>
    <cellStyle name="Ввод  25" xfId="1320"/>
    <cellStyle name="Ввод  26" xfId="1321"/>
    <cellStyle name="Ввод  27" xfId="1322"/>
    <cellStyle name="Ввод  28" xfId="1323"/>
    <cellStyle name="Ввод  29" xfId="1324"/>
    <cellStyle name="Ввод  3" xfId="1325"/>
    <cellStyle name="Ввод  30" xfId="1326"/>
    <cellStyle name="Ввод  31" xfId="1327"/>
    <cellStyle name="Ввод  32" xfId="1328"/>
    <cellStyle name="Ввод  33" xfId="1329"/>
    <cellStyle name="Ввод  34" xfId="1330"/>
    <cellStyle name="Ввод  35" xfId="1331"/>
    <cellStyle name="Ввод  36" xfId="1332"/>
    <cellStyle name="Ввод  4" xfId="1333"/>
    <cellStyle name="Ввод  5" xfId="1334"/>
    <cellStyle name="Ввод  6" xfId="1335"/>
    <cellStyle name="Ввод  7" xfId="1336"/>
    <cellStyle name="Ввод  8" xfId="1337"/>
    <cellStyle name="Ввод  9" xfId="1338"/>
    <cellStyle name="Вывод 10" xfId="1339"/>
    <cellStyle name="Вывод 11" xfId="1340"/>
    <cellStyle name="Вывод 12" xfId="1341"/>
    <cellStyle name="Вывод 13" xfId="1342"/>
    <cellStyle name="Вывод 14" xfId="1343"/>
    <cellStyle name="Вывод 15" xfId="1344"/>
    <cellStyle name="Вывод 16" xfId="1345"/>
    <cellStyle name="Вывод 17" xfId="1346"/>
    <cellStyle name="Вывод 18" xfId="1347"/>
    <cellStyle name="Вывод 19" xfId="1348"/>
    <cellStyle name="Вывод 2" xfId="1349"/>
    <cellStyle name="Вывод 20" xfId="1350"/>
    <cellStyle name="Вывод 21" xfId="1351"/>
    <cellStyle name="Вывод 22" xfId="1352"/>
    <cellStyle name="Вывод 23" xfId="1353"/>
    <cellStyle name="Вывод 24" xfId="1354"/>
    <cellStyle name="Вывод 25" xfId="1355"/>
    <cellStyle name="Вывод 26" xfId="1356"/>
    <cellStyle name="Вывод 27" xfId="1357"/>
    <cellStyle name="Вывод 28" xfId="1358"/>
    <cellStyle name="Вывод 29" xfId="1359"/>
    <cellStyle name="Вывод 3" xfId="1360"/>
    <cellStyle name="Вывод 30" xfId="1361"/>
    <cellStyle name="Вывод 31" xfId="1362"/>
    <cellStyle name="Вывод 32" xfId="1363"/>
    <cellStyle name="Вывод 33" xfId="1364"/>
    <cellStyle name="Вывод 34" xfId="1365"/>
    <cellStyle name="Вывод 35" xfId="1366"/>
    <cellStyle name="Вывод 36" xfId="1367"/>
    <cellStyle name="Вывод 4" xfId="1368"/>
    <cellStyle name="Вывод 5" xfId="1369"/>
    <cellStyle name="Вывод 6" xfId="1370"/>
    <cellStyle name="Вывод 7" xfId="1371"/>
    <cellStyle name="Вывод 8" xfId="1372"/>
    <cellStyle name="Вывод 9" xfId="1373"/>
    <cellStyle name="Вычисление 10" xfId="1374"/>
    <cellStyle name="Вычисление 11" xfId="1375"/>
    <cellStyle name="Вычисление 12" xfId="1376"/>
    <cellStyle name="Вычисление 13" xfId="1377"/>
    <cellStyle name="Вычисление 14" xfId="1378"/>
    <cellStyle name="Вычисление 15" xfId="1379"/>
    <cellStyle name="Вычисление 16" xfId="1380"/>
    <cellStyle name="Вычисление 17" xfId="1381"/>
    <cellStyle name="Вычисление 18" xfId="1382"/>
    <cellStyle name="Вычисление 19" xfId="1383"/>
    <cellStyle name="Вычисление 2" xfId="1384"/>
    <cellStyle name="Вычисление 20" xfId="1385"/>
    <cellStyle name="Вычисление 21" xfId="1386"/>
    <cellStyle name="Вычисление 22" xfId="1387"/>
    <cellStyle name="Вычисление 23" xfId="1388"/>
    <cellStyle name="Вычисление 24" xfId="1389"/>
    <cellStyle name="Вычисление 25" xfId="1390"/>
    <cellStyle name="Вычисление 26" xfId="1391"/>
    <cellStyle name="Вычисление 27" xfId="1392"/>
    <cellStyle name="Вычисление 28" xfId="1393"/>
    <cellStyle name="Вычисление 29" xfId="1394"/>
    <cellStyle name="Вычисление 3" xfId="1395"/>
    <cellStyle name="Вычисление 30" xfId="1396"/>
    <cellStyle name="Вычисление 31" xfId="1397"/>
    <cellStyle name="Вычисление 32" xfId="1398"/>
    <cellStyle name="Вычисление 33" xfId="1399"/>
    <cellStyle name="Вычисление 34" xfId="1400"/>
    <cellStyle name="Вычисление 35" xfId="1401"/>
    <cellStyle name="Вычисление 36" xfId="1402"/>
    <cellStyle name="Вычисление 4" xfId="1403"/>
    <cellStyle name="Вычисление 5" xfId="1404"/>
    <cellStyle name="Вычисление 6" xfId="1405"/>
    <cellStyle name="Вычисление 7" xfId="1406"/>
    <cellStyle name="Вычисление 8" xfId="1407"/>
    <cellStyle name="Вычисление 9" xfId="1408"/>
    <cellStyle name="Заголовок 1 10" xfId="1409"/>
    <cellStyle name="Заголовок 1 11" xfId="1410"/>
    <cellStyle name="Заголовок 1 12" xfId="1411"/>
    <cellStyle name="Заголовок 1 13" xfId="1412"/>
    <cellStyle name="Заголовок 1 14" xfId="1413"/>
    <cellStyle name="Заголовок 1 15" xfId="1414"/>
    <cellStyle name="Заголовок 1 16" xfId="1415"/>
    <cellStyle name="Заголовок 1 17" xfId="1416"/>
    <cellStyle name="Заголовок 1 18" xfId="1417"/>
    <cellStyle name="Заголовок 1 19" xfId="1418"/>
    <cellStyle name="Заголовок 1 2" xfId="1419"/>
    <cellStyle name="Заголовок 1 20" xfId="1420"/>
    <cellStyle name="Заголовок 1 21" xfId="1421"/>
    <cellStyle name="Заголовок 1 22" xfId="1422"/>
    <cellStyle name="Заголовок 1 23" xfId="1423"/>
    <cellStyle name="Заголовок 1 24" xfId="1424"/>
    <cellStyle name="Заголовок 1 25" xfId="1425"/>
    <cellStyle name="Заголовок 1 26" xfId="1426"/>
    <cellStyle name="Заголовок 1 27" xfId="1427"/>
    <cellStyle name="Заголовок 1 28" xfId="1428"/>
    <cellStyle name="Заголовок 1 29" xfId="1429"/>
    <cellStyle name="Заголовок 1 3" xfId="1430"/>
    <cellStyle name="Заголовок 1 30" xfId="1431"/>
    <cellStyle name="Заголовок 1 31" xfId="1432"/>
    <cellStyle name="Заголовок 1 32" xfId="1433"/>
    <cellStyle name="Заголовок 1 33" xfId="1434"/>
    <cellStyle name="Заголовок 1 34" xfId="1435"/>
    <cellStyle name="Заголовок 1 35" xfId="1436"/>
    <cellStyle name="Заголовок 1 36" xfId="1437"/>
    <cellStyle name="Заголовок 1 4" xfId="1438"/>
    <cellStyle name="Заголовок 1 5" xfId="1439"/>
    <cellStyle name="Заголовок 1 6" xfId="1440"/>
    <cellStyle name="Заголовок 1 7" xfId="1441"/>
    <cellStyle name="Заголовок 1 8" xfId="1442"/>
    <cellStyle name="Заголовок 1 9" xfId="1443"/>
    <cellStyle name="Заголовок 2 10" xfId="1444"/>
    <cellStyle name="Заголовок 2 11" xfId="1445"/>
    <cellStyle name="Заголовок 2 12" xfId="1446"/>
    <cellStyle name="Заголовок 2 13" xfId="1447"/>
    <cellStyle name="Заголовок 2 14" xfId="1448"/>
    <cellStyle name="Заголовок 2 15" xfId="1449"/>
    <cellStyle name="Заголовок 2 16" xfId="1450"/>
    <cellStyle name="Заголовок 2 17" xfId="1451"/>
    <cellStyle name="Заголовок 2 18" xfId="1452"/>
    <cellStyle name="Заголовок 2 19" xfId="1453"/>
    <cellStyle name="Заголовок 2 2" xfId="1454"/>
    <cellStyle name="Заголовок 2 20" xfId="1455"/>
    <cellStyle name="Заголовок 2 21" xfId="1456"/>
    <cellStyle name="Заголовок 2 22" xfId="1457"/>
    <cellStyle name="Заголовок 2 23" xfId="1458"/>
    <cellStyle name="Заголовок 2 24" xfId="1459"/>
    <cellStyle name="Заголовок 2 25" xfId="1460"/>
    <cellStyle name="Заголовок 2 26" xfId="1461"/>
    <cellStyle name="Заголовок 2 27" xfId="1462"/>
    <cellStyle name="Заголовок 2 28" xfId="1463"/>
    <cellStyle name="Заголовок 2 29" xfId="1464"/>
    <cellStyle name="Заголовок 2 3" xfId="1465"/>
    <cellStyle name="Заголовок 2 30" xfId="1466"/>
    <cellStyle name="Заголовок 2 31" xfId="1467"/>
    <cellStyle name="Заголовок 2 32" xfId="1468"/>
    <cellStyle name="Заголовок 2 33" xfId="1469"/>
    <cellStyle name="Заголовок 2 34" xfId="1470"/>
    <cellStyle name="Заголовок 2 35" xfId="1471"/>
    <cellStyle name="Заголовок 2 36" xfId="1472"/>
    <cellStyle name="Заголовок 2 4" xfId="1473"/>
    <cellStyle name="Заголовок 2 5" xfId="1474"/>
    <cellStyle name="Заголовок 2 6" xfId="1475"/>
    <cellStyle name="Заголовок 2 7" xfId="1476"/>
    <cellStyle name="Заголовок 2 8" xfId="1477"/>
    <cellStyle name="Заголовок 2 9" xfId="1478"/>
    <cellStyle name="Заголовок 3 10" xfId="1479"/>
    <cellStyle name="Заголовок 3 11" xfId="1480"/>
    <cellStyle name="Заголовок 3 12" xfId="1481"/>
    <cellStyle name="Заголовок 3 13" xfId="1482"/>
    <cellStyle name="Заголовок 3 14" xfId="1483"/>
    <cellStyle name="Заголовок 3 15" xfId="1484"/>
    <cellStyle name="Заголовок 3 16" xfId="1485"/>
    <cellStyle name="Заголовок 3 17" xfId="1486"/>
    <cellStyle name="Заголовок 3 18" xfId="1487"/>
    <cellStyle name="Заголовок 3 19" xfId="1488"/>
    <cellStyle name="Заголовок 3 2" xfId="1489"/>
    <cellStyle name="Заголовок 3 20" xfId="1490"/>
    <cellStyle name="Заголовок 3 21" xfId="1491"/>
    <cellStyle name="Заголовок 3 22" xfId="1492"/>
    <cellStyle name="Заголовок 3 23" xfId="1493"/>
    <cellStyle name="Заголовок 3 24" xfId="1494"/>
    <cellStyle name="Заголовок 3 25" xfId="1495"/>
    <cellStyle name="Заголовок 3 26" xfId="1496"/>
    <cellStyle name="Заголовок 3 27" xfId="1497"/>
    <cellStyle name="Заголовок 3 28" xfId="1498"/>
    <cellStyle name="Заголовок 3 29" xfId="1499"/>
    <cellStyle name="Заголовок 3 3" xfId="1500"/>
    <cellStyle name="Заголовок 3 30" xfId="1501"/>
    <cellStyle name="Заголовок 3 31" xfId="1502"/>
    <cellStyle name="Заголовок 3 32" xfId="1503"/>
    <cellStyle name="Заголовок 3 33" xfId="1504"/>
    <cellStyle name="Заголовок 3 34" xfId="1505"/>
    <cellStyle name="Заголовок 3 35" xfId="1506"/>
    <cellStyle name="Заголовок 3 36" xfId="1507"/>
    <cellStyle name="Заголовок 3 4" xfId="1508"/>
    <cellStyle name="Заголовок 3 5" xfId="1509"/>
    <cellStyle name="Заголовок 3 6" xfId="1510"/>
    <cellStyle name="Заголовок 3 7" xfId="1511"/>
    <cellStyle name="Заголовок 3 8" xfId="1512"/>
    <cellStyle name="Заголовок 3 9" xfId="1513"/>
    <cellStyle name="Заголовок 4 10" xfId="1514"/>
    <cellStyle name="Заголовок 4 11" xfId="1515"/>
    <cellStyle name="Заголовок 4 12" xfId="1516"/>
    <cellStyle name="Заголовок 4 13" xfId="1517"/>
    <cellStyle name="Заголовок 4 14" xfId="1518"/>
    <cellStyle name="Заголовок 4 15" xfId="1519"/>
    <cellStyle name="Заголовок 4 16" xfId="1520"/>
    <cellStyle name="Заголовок 4 17" xfId="1521"/>
    <cellStyle name="Заголовок 4 18" xfId="1522"/>
    <cellStyle name="Заголовок 4 19" xfId="1523"/>
    <cellStyle name="Заголовок 4 2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25" xfId="1530"/>
    <cellStyle name="Заголовок 4 26" xfId="1531"/>
    <cellStyle name="Заголовок 4 27" xfId="1532"/>
    <cellStyle name="Заголовок 4 28" xfId="1533"/>
    <cellStyle name="Заголовок 4 29" xfId="1534"/>
    <cellStyle name="Заголовок 4 3" xfId="1535"/>
    <cellStyle name="Заголовок 4 30" xfId="1536"/>
    <cellStyle name="Заголовок 4 31" xfId="1537"/>
    <cellStyle name="Заголовок 4 32" xfId="1538"/>
    <cellStyle name="Заголовок 4 33" xfId="1539"/>
    <cellStyle name="Заголовок 4 34" xfId="1540"/>
    <cellStyle name="Заголовок 4 35" xfId="1541"/>
    <cellStyle name="Заголовок 4 36" xfId="1542"/>
    <cellStyle name="Заголовок 4 4" xfId="1543"/>
    <cellStyle name="Заголовок 4 5" xfId="1544"/>
    <cellStyle name="Заголовок 4 6" xfId="1545"/>
    <cellStyle name="Заголовок 4 7" xfId="1546"/>
    <cellStyle name="Заголовок 4 8" xfId="1547"/>
    <cellStyle name="Заголовок 4 9" xfId="1548"/>
    <cellStyle name="Защитный" xfId="273"/>
    <cellStyle name="Итог 10" xfId="1549"/>
    <cellStyle name="Итог 11" xfId="1550"/>
    <cellStyle name="Итог 12" xfId="1551"/>
    <cellStyle name="Итог 13" xfId="1552"/>
    <cellStyle name="Итог 14" xfId="1553"/>
    <cellStyle name="Итог 15" xfId="1554"/>
    <cellStyle name="Итог 16" xfId="1555"/>
    <cellStyle name="Итог 17" xfId="1556"/>
    <cellStyle name="Итог 18" xfId="1557"/>
    <cellStyle name="Итог 19" xfId="1558"/>
    <cellStyle name="Итог 2" xfId="1559"/>
    <cellStyle name="Итог 20" xfId="1560"/>
    <cellStyle name="Итог 21" xfId="1561"/>
    <cellStyle name="Итог 22" xfId="1562"/>
    <cellStyle name="Итог 23" xfId="1563"/>
    <cellStyle name="Итог 24" xfId="1564"/>
    <cellStyle name="Итог 25" xfId="1565"/>
    <cellStyle name="Итог 26" xfId="1566"/>
    <cellStyle name="Итог 27" xfId="1567"/>
    <cellStyle name="Итог 28" xfId="1568"/>
    <cellStyle name="Итог 29" xfId="1569"/>
    <cellStyle name="Итог 3" xfId="1570"/>
    <cellStyle name="Итог 30" xfId="1571"/>
    <cellStyle name="Итог 31" xfId="1572"/>
    <cellStyle name="Итог 32" xfId="1573"/>
    <cellStyle name="Итог 33" xfId="1574"/>
    <cellStyle name="Итог 34" xfId="1575"/>
    <cellStyle name="Итог 35" xfId="1576"/>
    <cellStyle name="Итог 36" xfId="1577"/>
    <cellStyle name="Итог 4" xfId="1578"/>
    <cellStyle name="Итог 5" xfId="1579"/>
    <cellStyle name="Итог 6" xfId="1580"/>
    <cellStyle name="Итог 7" xfId="1581"/>
    <cellStyle name="Итог 8" xfId="1582"/>
    <cellStyle name="Итог 9" xfId="1583"/>
    <cellStyle name="Контрольная ячейка 10" xfId="1584"/>
    <cellStyle name="Контрольная ячейка 11" xfId="1585"/>
    <cellStyle name="Контрольная ячейка 12" xfId="1586"/>
    <cellStyle name="Контрольная ячейка 13" xfId="1587"/>
    <cellStyle name="Контрольная ячейка 14" xfId="1588"/>
    <cellStyle name="Контрольная ячейка 15" xfId="1589"/>
    <cellStyle name="Контрольная ячейка 16" xfId="1590"/>
    <cellStyle name="Контрольная ячейка 17" xfId="1591"/>
    <cellStyle name="Контрольная ячейка 18" xfId="1592"/>
    <cellStyle name="Контрольная ячейка 19" xfId="1593"/>
    <cellStyle name="Контрольная ячейка 2" xfId="1594"/>
    <cellStyle name="Контрольная ячейка 20" xfId="1595"/>
    <cellStyle name="Контрольная ячейка 21" xfId="1596"/>
    <cellStyle name="Контрольная ячейка 22" xfId="1597"/>
    <cellStyle name="Контрольная ячейка 23" xfId="1598"/>
    <cellStyle name="Контрольная ячейка 24" xfId="1599"/>
    <cellStyle name="Контрольная ячейка 25" xfId="1600"/>
    <cellStyle name="Контрольная ячейка 26" xfId="1601"/>
    <cellStyle name="Контрольная ячейка 27" xfId="1602"/>
    <cellStyle name="Контрольная ячейка 28" xfId="1603"/>
    <cellStyle name="Контрольная ячейка 29" xfId="1604"/>
    <cellStyle name="Контрольная ячейка 3" xfId="1605"/>
    <cellStyle name="Контрольная ячейка 30" xfId="1606"/>
    <cellStyle name="Контрольная ячейка 31" xfId="1607"/>
    <cellStyle name="Контрольная ячейка 32" xfId="1608"/>
    <cellStyle name="Контрольная ячейка 33" xfId="1609"/>
    <cellStyle name="Контрольная ячейка 34" xfId="1610"/>
    <cellStyle name="Контрольная ячейка 35" xfId="1611"/>
    <cellStyle name="Контрольная ячейка 36" xfId="1612"/>
    <cellStyle name="Контрольная ячейка 4" xfId="1613"/>
    <cellStyle name="Контрольная ячейка 5" xfId="1614"/>
    <cellStyle name="Контрольная ячейка 6" xfId="1615"/>
    <cellStyle name="Контрольная ячейка 7" xfId="1616"/>
    <cellStyle name="Контрольная ячейка 8" xfId="1617"/>
    <cellStyle name="Контрольная ячейка 9" xfId="1618"/>
    <cellStyle name="Нейтральный 10" xfId="1619"/>
    <cellStyle name="Нейтральный 11" xfId="1620"/>
    <cellStyle name="Нейтральный 12" xfId="1621"/>
    <cellStyle name="Нейтральный 13" xfId="1622"/>
    <cellStyle name="Нейтральный 14" xfId="1623"/>
    <cellStyle name="Нейтральный 15" xfId="1624"/>
    <cellStyle name="Нейтральный 16" xfId="1625"/>
    <cellStyle name="Нейтральный 17" xfId="1626"/>
    <cellStyle name="Нейтральный 18" xfId="1627"/>
    <cellStyle name="Нейтральный 19" xfId="1628"/>
    <cellStyle name="Нейтральный 2" xfId="1629"/>
    <cellStyle name="Нейтральный 20" xfId="1630"/>
    <cellStyle name="Нейтральный 21" xfId="1631"/>
    <cellStyle name="Нейтральный 22" xfId="1632"/>
    <cellStyle name="Нейтральный 23" xfId="1633"/>
    <cellStyle name="Нейтральный 24" xfId="1634"/>
    <cellStyle name="Нейтральный 25" xfId="1635"/>
    <cellStyle name="Нейтральный 26" xfId="1636"/>
    <cellStyle name="Нейтральный 27" xfId="1637"/>
    <cellStyle name="Нейтральный 28" xfId="1638"/>
    <cellStyle name="Нейтральный 29" xfId="1639"/>
    <cellStyle name="Нейтральный 3" xfId="1640"/>
    <cellStyle name="Нейтральный 30" xfId="1641"/>
    <cellStyle name="Нейтральный 31" xfId="1642"/>
    <cellStyle name="Нейтральный 32" xfId="1643"/>
    <cellStyle name="Нейтральный 33" xfId="1644"/>
    <cellStyle name="Нейтральный 34" xfId="1645"/>
    <cellStyle name="Нейтральный 35" xfId="1646"/>
    <cellStyle name="Нейтральный 36" xfId="1647"/>
    <cellStyle name="Нейтральный 4" xfId="1648"/>
    <cellStyle name="Нейтральный 5" xfId="1649"/>
    <cellStyle name="Нейтральный 6" xfId="1650"/>
    <cellStyle name="Нейтральный 7" xfId="1651"/>
    <cellStyle name="Нейтральный 8" xfId="1652"/>
    <cellStyle name="Нейтральный 9" xfId="1653"/>
    <cellStyle name="Обычный 13" xfId="1654"/>
    <cellStyle name="Обычный 14" xfId="1655"/>
    <cellStyle name="Обычный 15" xfId="1656"/>
    <cellStyle name="Обычный 16" xfId="1657"/>
    <cellStyle name="Обычный 17" xfId="1658"/>
    <cellStyle name="Обычный 18" xfId="1659"/>
    <cellStyle name="Обычный 19" xfId="1660"/>
    <cellStyle name="Обычный 2" xfId="11"/>
    <cellStyle name="Обычный 2 10" xfId="274"/>
    <cellStyle name="Обычный 2 10 2" xfId="1661"/>
    <cellStyle name="Обычный 2 11" xfId="275"/>
    <cellStyle name="Обычный 2 11 2" xfId="1662"/>
    <cellStyle name="Обычный 2 12" xfId="276"/>
    <cellStyle name="Обычный 2 12 2" xfId="1663"/>
    <cellStyle name="Обычный 2 13" xfId="277"/>
    <cellStyle name="Обычный 2 13 2" xfId="1664"/>
    <cellStyle name="Обычный 2 14" xfId="278"/>
    <cellStyle name="Обычный 2 14 2" xfId="1665"/>
    <cellStyle name="Обычный 2 15" xfId="1666"/>
    <cellStyle name="Обычный 2 16" xfId="1667"/>
    <cellStyle name="Обычный 2 17" xfId="1668"/>
    <cellStyle name="Обычный 2 18" xfId="1669"/>
    <cellStyle name="Обычный 2 19" xfId="1670"/>
    <cellStyle name="Обычный 2 2" xfId="161"/>
    <cellStyle name="Обычный 2 2 10" xfId="1671"/>
    <cellStyle name="Обычный 2 2 11" xfId="1672"/>
    <cellStyle name="Обычный 2 2 12" xfId="1673"/>
    <cellStyle name="Обычный 2 2 13" xfId="1674"/>
    <cellStyle name="Обычный 2 2 14" xfId="1675"/>
    <cellStyle name="Обычный 2 2 15" xfId="1676"/>
    <cellStyle name="Обычный 2 2 16" xfId="1677"/>
    <cellStyle name="Обычный 2 2 17" xfId="1678"/>
    <cellStyle name="Обычный 2 2 18" xfId="1679"/>
    <cellStyle name="Обычный 2 2 19" xfId="1680"/>
    <cellStyle name="Обычный 2 2 2" xfId="279"/>
    <cellStyle name="Обычный 2 2 2 2" xfId="1681"/>
    <cellStyle name="Обычный 2 2 20" xfId="1682"/>
    <cellStyle name="Обычный 2 2 21" xfId="1683"/>
    <cellStyle name="Обычный 2 2 22" xfId="1684"/>
    <cellStyle name="Обычный 2 2 23" xfId="1685"/>
    <cellStyle name="Обычный 2 2 24" xfId="1686"/>
    <cellStyle name="Обычный 2 2 25" xfId="1687"/>
    <cellStyle name="Обычный 2 2 26" xfId="1688"/>
    <cellStyle name="Обычный 2 2 27" xfId="1689"/>
    <cellStyle name="Обычный 2 2 28" xfId="1690"/>
    <cellStyle name="Обычный 2 2 29" xfId="1691"/>
    <cellStyle name="Обычный 2 2 3" xfId="280"/>
    <cellStyle name="Обычный 2 2 3 2" xfId="1692"/>
    <cellStyle name="Обычный 2 2 30" xfId="1693"/>
    <cellStyle name="Обычный 2 2 31" xfId="1694"/>
    <cellStyle name="Обычный 2 2 32" xfId="1695"/>
    <cellStyle name="Обычный 2 2 33" xfId="1696"/>
    <cellStyle name="Обычный 2 2 34" xfId="1697"/>
    <cellStyle name="Обычный 2 2 35" xfId="1698"/>
    <cellStyle name="Обычный 2 2 36" xfId="1699"/>
    <cellStyle name="Обычный 2 2 4" xfId="1700"/>
    <cellStyle name="Обычный 2 2 5" xfId="1701"/>
    <cellStyle name="Обычный 2 2 6" xfId="1702"/>
    <cellStyle name="Обычный 2 2 7" xfId="1703"/>
    <cellStyle name="Обычный 2 2 8" xfId="1704"/>
    <cellStyle name="Обычный 2 2 9" xfId="1705"/>
    <cellStyle name="Обычный 2 20" xfId="1706"/>
    <cellStyle name="Обычный 2 21" xfId="1707"/>
    <cellStyle name="Обычный 2 22" xfId="1708"/>
    <cellStyle name="Обычный 2 23" xfId="1709"/>
    <cellStyle name="Обычный 2 24" xfId="1710"/>
    <cellStyle name="Обычный 2 25" xfId="1711"/>
    <cellStyle name="Обычный 2 26" xfId="1712"/>
    <cellStyle name="Обычный 2 27" xfId="1713"/>
    <cellStyle name="Обычный 2 28" xfId="1714"/>
    <cellStyle name="Обычный 2 29" xfId="1715"/>
    <cellStyle name="Обычный 2 3" xfId="160"/>
    <cellStyle name="Обычный 2 30" xfId="1716"/>
    <cellStyle name="Обычный 2 31" xfId="1717"/>
    <cellStyle name="Обычный 2 32" xfId="1718"/>
    <cellStyle name="Обычный 2 33" xfId="1719"/>
    <cellStyle name="Обычный 2 34" xfId="1720"/>
    <cellStyle name="Обычный 2 35" xfId="1721"/>
    <cellStyle name="Обычный 2 36" xfId="1722"/>
    <cellStyle name="Обычный 2 37" xfId="1723"/>
    <cellStyle name="Обычный 2 4" xfId="281"/>
    <cellStyle name="Обычный 2 4 2" xfId="282"/>
    <cellStyle name="Обычный 2 5" xfId="283"/>
    <cellStyle name="Обычный 2 5 2" xfId="284"/>
    <cellStyle name="Обычный 2 6" xfId="285"/>
    <cellStyle name="Обычный 2 6 2" xfId="286"/>
    <cellStyle name="Обычный 2 7" xfId="287"/>
    <cellStyle name="Обычный 2 7 2" xfId="288"/>
    <cellStyle name="Обычный 2 8" xfId="289"/>
    <cellStyle name="Обычный 2 8 2" xfId="290"/>
    <cellStyle name="Обычный 2 9" xfId="291"/>
    <cellStyle name="Обычный 2 9 2" xfId="1724"/>
    <cellStyle name="Обычный 2_900005052015" xfId="292"/>
    <cellStyle name="Обычный 23" xfId="1725"/>
    <cellStyle name="Обычный 24" xfId="1726"/>
    <cellStyle name="Обычный 25" xfId="1727"/>
    <cellStyle name="Обычный 27" xfId="1728"/>
    <cellStyle name="Обычный 28" xfId="1729"/>
    <cellStyle name="Обычный 29" xfId="1730"/>
    <cellStyle name="Обычный 3" xfId="293"/>
    <cellStyle name="Обычный 3 2" xfId="294"/>
    <cellStyle name="Обычный 3 2 2" xfId="1731"/>
    <cellStyle name="Обычный 30" xfId="1732"/>
    <cellStyle name="Обычный 31" xfId="1733"/>
    <cellStyle name="Обычный 32" xfId="1734"/>
    <cellStyle name="Обычный 34" xfId="1735"/>
    <cellStyle name="Обычный 35" xfId="1736"/>
    <cellStyle name="Обычный 36" xfId="1737"/>
    <cellStyle name="Обычный 4" xfId="295"/>
    <cellStyle name="Обычный 4 2" xfId="1738"/>
    <cellStyle name="Обычный 5" xfId="1739"/>
    <cellStyle name="Обычный 6" xfId="1740"/>
    <cellStyle name="Обычный 7" xfId="1741"/>
    <cellStyle name="Плохой 10" xfId="1742"/>
    <cellStyle name="Плохой 11" xfId="1743"/>
    <cellStyle name="Плохой 12" xfId="1744"/>
    <cellStyle name="Плохой 13" xfId="1745"/>
    <cellStyle name="Плохой 14" xfId="1746"/>
    <cellStyle name="Плохой 15" xfId="1747"/>
    <cellStyle name="Плохой 16" xfId="1748"/>
    <cellStyle name="Плохой 17" xfId="1749"/>
    <cellStyle name="Плохой 18" xfId="1750"/>
    <cellStyle name="Плохой 19" xfId="1751"/>
    <cellStyle name="Плохой 2" xfId="1752"/>
    <cellStyle name="Плохой 20" xfId="1753"/>
    <cellStyle name="Плохой 21" xfId="1754"/>
    <cellStyle name="Плохой 22" xfId="1755"/>
    <cellStyle name="Плохой 23" xfId="1756"/>
    <cellStyle name="Плохой 24" xfId="1757"/>
    <cellStyle name="Плохой 25" xfId="1758"/>
    <cellStyle name="Плохой 26" xfId="1759"/>
    <cellStyle name="Плохой 27" xfId="1760"/>
    <cellStyle name="Плохой 28" xfId="1761"/>
    <cellStyle name="Плохой 29" xfId="1762"/>
    <cellStyle name="Плохой 3" xfId="1763"/>
    <cellStyle name="Плохой 30" xfId="1764"/>
    <cellStyle name="Плохой 31" xfId="1765"/>
    <cellStyle name="Плохой 32" xfId="1766"/>
    <cellStyle name="Плохой 33" xfId="1767"/>
    <cellStyle name="Плохой 34" xfId="1768"/>
    <cellStyle name="Плохой 35" xfId="1769"/>
    <cellStyle name="Плохой 36" xfId="1770"/>
    <cellStyle name="Плохой 4" xfId="1771"/>
    <cellStyle name="Плохой 5" xfId="1772"/>
    <cellStyle name="Плохой 6" xfId="1773"/>
    <cellStyle name="Плохой 7" xfId="1774"/>
    <cellStyle name="Плохой 8" xfId="1775"/>
    <cellStyle name="Плохой 9" xfId="1776"/>
    <cellStyle name="Пояснение 10" xfId="1777"/>
    <cellStyle name="Пояснение 11" xfId="1778"/>
    <cellStyle name="Пояснение 12" xfId="1779"/>
    <cellStyle name="Пояснение 13" xfId="1780"/>
    <cellStyle name="Пояснение 14" xfId="1781"/>
    <cellStyle name="Пояснение 15" xfId="1782"/>
    <cellStyle name="Пояснение 16" xfId="1783"/>
    <cellStyle name="Пояснение 17" xfId="1784"/>
    <cellStyle name="Пояснение 18" xfId="1785"/>
    <cellStyle name="Пояснение 19" xfId="1786"/>
    <cellStyle name="Пояснение 2" xfId="1787"/>
    <cellStyle name="Пояснение 20" xfId="1788"/>
    <cellStyle name="Пояснение 21" xfId="1789"/>
    <cellStyle name="Пояснение 22" xfId="1790"/>
    <cellStyle name="Пояснение 23" xfId="1791"/>
    <cellStyle name="Пояснение 24" xfId="1792"/>
    <cellStyle name="Пояснение 25" xfId="1793"/>
    <cellStyle name="Пояснение 26" xfId="1794"/>
    <cellStyle name="Пояснение 27" xfId="1795"/>
    <cellStyle name="Пояснение 28" xfId="1796"/>
    <cellStyle name="Пояснение 29" xfId="1797"/>
    <cellStyle name="Пояснение 3" xfId="1798"/>
    <cellStyle name="Пояснение 30" xfId="1799"/>
    <cellStyle name="Пояснение 31" xfId="1800"/>
    <cellStyle name="Пояснение 32" xfId="1801"/>
    <cellStyle name="Пояснение 33" xfId="1802"/>
    <cellStyle name="Пояснение 34" xfId="1803"/>
    <cellStyle name="Пояснение 35" xfId="1804"/>
    <cellStyle name="Пояснение 36" xfId="1805"/>
    <cellStyle name="Пояснение 4" xfId="1806"/>
    <cellStyle name="Пояснение 5" xfId="1807"/>
    <cellStyle name="Пояснение 6" xfId="1808"/>
    <cellStyle name="Пояснение 7" xfId="1809"/>
    <cellStyle name="Пояснение 8" xfId="1810"/>
    <cellStyle name="Пояснение 9" xfId="1811"/>
    <cellStyle name="Примечание 10" xfId="1812"/>
    <cellStyle name="Примечание 11" xfId="1813"/>
    <cellStyle name="Примечание 12" xfId="1814"/>
    <cellStyle name="Примечание 13" xfId="1815"/>
    <cellStyle name="Примечание 14" xfId="1816"/>
    <cellStyle name="Примечание 15" xfId="1817"/>
    <cellStyle name="Примечание 16" xfId="1818"/>
    <cellStyle name="Примечание 17" xfId="1819"/>
    <cellStyle name="Примечание 18" xfId="1820"/>
    <cellStyle name="Примечание 19" xfId="1821"/>
    <cellStyle name="Примечание 2" xfId="1822"/>
    <cellStyle name="Примечание 20" xfId="1823"/>
    <cellStyle name="Примечание 21" xfId="1824"/>
    <cellStyle name="Примечание 22" xfId="1825"/>
    <cellStyle name="Примечание 23" xfId="1826"/>
    <cellStyle name="Примечание 24" xfId="1827"/>
    <cellStyle name="Примечание 25" xfId="1828"/>
    <cellStyle name="Примечание 26" xfId="1829"/>
    <cellStyle name="Примечание 27" xfId="1830"/>
    <cellStyle name="Примечание 28" xfId="1831"/>
    <cellStyle name="Примечание 29" xfId="1832"/>
    <cellStyle name="Примечание 3" xfId="1833"/>
    <cellStyle name="Примечание 30" xfId="1834"/>
    <cellStyle name="Примечание 31" xfId="1835"/>
    <cellStyle name="Примечание 32" xfId="1836"/>
    <cellStyle name="Примечание 33" xfId="1837"/>
    <cellStyle name="Примечание 34" xfId="1838"/>
    <cellStyle name="Примечание 35" xfId="1839"/>
    <cellStyle name="Примечание 36" xfId="1840"/>
    <cellStyle name="Примечание 4" xfId="1841"/>
    <cellStyle name="Примечание 5" xfId="1842"/>
    <cellStyle name="Примечание 6" xfId="1843"/>
    <cellStyle name="Примечание 7" xfId="1844"/>
    <cellStyle name="Примечание 8" xfId="1845"/>
    <cellStyle name="Примечание 9" xfId="1846"/>
    <cellStyle name="Связанная ячейка 10" xfId="1847"/>
    <cellStyle name="Связанная ячейка 11" xfId="1848"/>
    <cellStyle name="Связанная ячейка 12" xfId="1849"/>
    <cellStyle name="Связанная ячейка 13" xfId="1850"/>
    <cellStyle name="Связанная ячейка 14" xfId="1851"/>
    <cellStyle name="Связанная ячейка 15" xfId="1852"/>
    <cellStyle name="Связанная ячейка 16" xfId="1853"/>
    <cellStyle name="Связанная ячейка 17" xfId="1854"/>
    <cellStyle name="Связанная ячейка 18" xfId="1855"/>
    <cellStyle name="Связанная ячейка 19" xfId="1856"/>
    <cellStyle name="Связанная ячейка 2" xfId="1857"/>
    <cellStyle name="Связанная ячейка 20" xfId="1858"/>
    <cellStyle name="Связанная ячейка 21" xfId="1859"/>
    <cellStyle name="Связанная ячейка 22" xfId="1860"/>
    <cellStyle name="Связанная ячейка 23" xfId="1861"/>
    <cellStyle name="Связанная ячейка 24" xfId="1862"/>
    <cellStyle name="Связанная ячейка 25" xfId="1863"/>
    <cellStyle name="Связанная ячейка 26" xfId="1864"/>
    <cellStyle name="Связанная ячейка 27" xfId="1865"/>
    <cellStyle name="Связанная ячейка 28" xfId="1866"/>
    <cellStyle name="Связанная ячейка 29" xfId="1867"/>
    <cellStyle name="Связанная ячейка 3" xfId="1868"/>
    <cellStyle name="Связанная ячейка 30" xfId="1869"/>
    <cellStyle name="Связанная ячейка 31" xfId="1870"/>
    <cellStyle name="Связанная ячейка 32" xfId="1871"/>
    <cellStyle name="Связанная ячейка 33" xfId="1872"/>
    <cellStyle name="Связанная ячейка 34" xfId="1873"/>
    <cellStyle name="Связанная ячейка 35" xfId="1874"/>
    <cellStyle name="Связанная ячейка 36" xfId="1875"/>
    <cellStyle name="Связанная ячейка 4" xfId="1876"/>
    <cellStyle name="Связанная ячейка 5" xfId="1877"/>
    <cellStyle name="Связанная ячейка 6" xfId="1878"/>
    <cellStyle name="Связанная ячейка 7" xfId="1879"/>
    <cellStyle name="Связанная ячейка 8" xfId="1880"/>
    <cellStyle name="Связанная ячейка 9" xfId="1881"/>
    <cellStyle name="Стиль 1" xfId="296"/>
    <cellStyle name="Текст предупреждения 10" xfId="1882"/>
    <cellStyle name="Текст предупреждения 11" xfId="1883"/>
    <cellStyle name="Текст предупреждения 12" xfId="1884"/>
    <cellStyle name="Текст предупреждения 13" xfId="1885"/>
    <cellStyle name="Текст предупреждения 14" xfId="1886"/>
    <cellStyle name="Текст предупреждения 15" xfId="1887"/>
    <cellStyle name="Текст предупреждения 16" xfId="1888"/>
    <cellStyle name="Текст предупреждения 17" xfId="1889"/>
    <cellStyle name="Текст предупреждения 18" xfId="1890"/>
    <cellStyle name="Текст предупреждения 19" xfId="1891"/>
    <cellStyle name="Текст предупреждения 2" xfId="1892"/>
    <cellStyle name="Текст предупреждения 20" xfId="1893"/>
    <cellStyle name="Текст предупреждения 21" xfId="1894"/>
    <cellStyle name="Текст предупреждения 22" xfId="1895"/>
    <cellStyle name="Текст предупреждения 23" xfId="1896"/>
    <cellStyle name="Текст предупреждения 24" xfId="1897"/>
    <cellStyle name="Текст предупреждения 25" xfId="1898"/>
    <cellStyle name="Текст предупреждения 26" xfId="1899"/>
    <cellStyle name="Текст предупреждения 27" xfId="1900"/>
    <cellStyle name="Текст предупреждения 28" xfId="1901"/>
    <cellStyle name="Текст предупреждения 29" xfId="1902"/>
    <cellStyle name="Текст предупреждения 3" xfId="1903"/>
    <cellStyle name="Текст предупреждения 30" xfId="1904"/>
    <cellStyle name="Текст предупреждения 31" xfId="1905"/>
    <cellStyle name="Текст предупреждения 32" xfId="1906"/>
    <cellStyle name="Текст предупреждения 33" xfId="1907"/>
    <cellStyle name="Текст предупреждения 34" xfId="1908"/>
    <cellStyle name="Текст предупреждения 35" xfId="1909"/>
    <cellStyle name="Текст предупреждения 36" xfId="1910"/>
    <cellStyle name="Текст предупреждения 4" xfId="1911"/>
    <cellStyle name="Текст предупреждения 5" xfId="1912"/>
    <cellStyle name="Текст предупреждения 6" xfId="1913"/>
    <cellStyle name="Текст предупреждения 7" xfId="1914"/>
    <cellStyle name="Текст предупреждения 8" xfId="1915"/>
    <cellStyle name="Текст предупреждения 9" xfId="1916"/>
    <cellStyle name="Финансовый 16" xfId="300"/>
    <cellStyle name="Финансовый 2" xfId="214"/>
    <cellStyle name="Финансовый 2 10" xfId="1917"/>
    <cellStyle name="Финансовый 2 11" xfId="1918"/>
    <cellStyle name="Финансовый 2 12" xfId="1919"/>
    <cellStyle name="Финансовый 2 13" xfId="1920"/>
    <cellStyle name="Финансовый 2 14" xfId="1921"/>
    <cellStyle name="Финансовый 2 15" xfId="1922"/>
    <cellStyle name="Финансовый 2 16" xfId="1923"/>
    <cellStyle name="Финансовый 2 17" xfId="1924"/>
    <cellStyle name="Финансовый 2 18" xfId="1925"/>
    <cellStyle name="Финансовый 2 19" xfId="1926"/>
    <cellStyle name="Финансовый 2 2" xfId="215"/>
    <cellStyle name="Финансовый 2 2 10" xfId="1927"/>
    <cellStyle name="Финансовый 2 2 11" xfId="1928"/>
    <cellStyle name="Финансовый 2 2 12" xfId="1929"/>
    <cellStyle name="Финансовый 2 2 13" xfId="1930"/>
    <cellStyle name="Финансовый 2 2 14" xfId="1931"/>
    <cellStyle name="Финансовый 2 2 15" xfId="1932"/>
    <cellStyle name="Финансовый 2 2 16" xfId="1933"/>
    <cellStyle name="Финансовый 2 2 17" xfId="1934"/>
    <cellStyle name="Финансовый 2 2 18" xfId="1935"/>
    <cellStyle name="Финансовый 2 2 19" xfId="1936"/>
    <cellStyle name="Финансовый 2 2 2" xfId="1937"/>
    <cellStyle name="Финансовый 2 2 20" xfId="1938"/>
    <cellStyle name="Финансовый 2 2 21" xfId="1939"/>
    <cellStyle name="Финансовый 2 2 22" xfId="1940"/>
    <cellStyle name="Финансовый 2 2 23" xfId="1941"/>
    <cellStyle name="Финансовый 2 2 24" xfId="1942"/>
    <cellStyle name="Финансовый 2 2 25" xfId="1943"/>
    <cellStyle name="Финансовый 2 2 26" xfId="1944"/>
    <cellStyle name="Финансовый 2 2 27" xfId="1945"/>
    <cellStyle name="Финансовый 2 2 28" xfId="1946"/>
    <cellStyle name="Финансовый 2 2 29" xfId="1947"/>
    <cellStyle name="Финансовый 2 2 3" xfId="1948"/>
    <cellStyle name="Финансовый 2 2 30" xfId="1949"/>
    <cellStyle name="Финансовый 2 2 31" xfId="1950"/>
    <cellStyle name="Финансовый 2 2 32" xfId="1951"/>
    <cellStyle name="Финансовый 2 2 33" xfId="1952"/>
    <cellStyle name="Финансовый 2 2 34" xfId="1953"/>
    <cellStyle name="Финансовый 2 2 35" xfId="1954"/>
    <cellStyle name="Финансовый 2 2 36" xfId="1955"/>
    <cellStyle name="Финансовый 2 2 4" xfId="1956"/>
    <cellStyle name="Финансовый 2 2 5" xfId="1957"/>
    <cellStyle name="Финансовый 2 2 6" xfId="1958"/>
    <cellStyle name="Финансовый 2 2 7" xfId="1959"/>
    <cellStyle name="Финансовый 2 2 8" xfId="1960"/>
    <cellStyle name="Финансовый 2 2 9" xfId="1961"/>
    <cellStyle name="Финансовый 2 20" xfId="1962"/>
    <cellStyle name="Финансовый 2 21" xfId="1963"/>
    <cellStyle name="Финансовый 2 22" xfId="1964"/>
    <cellStyle name="Финансовый 2 23" xfId="1965"/>
    <cellStyle name="Финансовый 2 24" xfId="1966"/>
    <cellStyle name="Финансовый 2 25" xfId="1967"/>
    <cellStyle name="Финансовый 2 26" xfId="1968"/>
    <cellStyle name="Финансовый 2 27" xfId="1969"/>
    <cellStyle name="Финансовый 2 28" xfId="1970"/>
    <cellStyle name="Финансовый 2 29" xfId="1971"/>
    <cellStyle name="Финансовый 2 3" xfId="1972"/>
    <cellStyle name="Финансовый 2 30" xfId="1973"/>
    <cellStyle name="Финансовый 2 31" xfId="1974"/>
    <cellStyle name="Финансовый 2 32" xfId="1975"/>
    <cellStyle name="Финансовый 2 33" xfId="1976"/>
    <cellStyle name="Финансовый 2 34" xfId="1977"/>
    <cellStyle name="Финансовый 2 35" xfId="1978"/>
    <cellStyle name="Финансовый 2 36" xfId="1979"/>
    <cellStyle name="Финансовый 2 4" xfId="1980"/>
    <cellStyle name="Финансовый 2 5" xfId="1981"/>
    <cellStyle name="Финансовый 2 6" xfId="1982"/>
    <cellStyle name="Финансовый 2 7" xfId="1983"/>
    <cellStyle name="Финансовый 2 8" xfId="1984"/>
    <cellStyle name="Финансовый 2 9" xfId="1985"/>
    <cellStyle name="Финансовый 3" xfId="216"/>
    <cellStyle name="Финансовый 4" xfId="297"/>
    <cellStyle name="Финансовый 4 2" xfId="298"/>
    <cellStyle name="Хороший 10" xfId="1986"/>
    <cellStyle name="Хороший 11" xfId="1987"/>
    <cellStyle name="Хороший 12" xfId="1988"/>
    <cellStyle name="Хороший 13" xfId="1989"/>
    <cellStyle name="Хороший 14" xfId="1990"/>
    <cellStyle name="Хороший 15" xfId="1991"/>
    <cellStyle name="Хороший 16" xfId="1992"/>
    <cellStyle name="Хороший 17" xfId="1993"/>
    <cellStyle name="Хороший 18" xfId="1994"/>
    <cellStyle name="Хороший 19" xfId="1995"/>
    <cellStyle name="Хороший 2" xfId="1996"/>
    <cellStyle name="Хороший 20" xfId="1997"/>
    <cellStyle name="Хороший 21" xfId="1998"/>
    <cellStyle name="Хороший 22" xfId="1999"/>
    <cellStyle name="Хороший 23" xfId="2000"/>
    <cellStyle name="Хороший 24" xfId="2001"/>
    <cellStyle name="Хороший 25" xfId="2002"/>
    <cellStyle name="Хороший 26" xfId="2003"/>
    <cellStyle name="Хороший 27" xfId="2004"/>
    <cellStyle name="Хороший 28" xfId="2005"/>
    <cellStyle name="Хороший 29" xfId="2006"/>
    <cellStyle name="Хороший 3" xfId="2007"/>
    <cellStyle name="Хороший 30" xfId="2008"/>
    <cellStyle name="Хороший 31" xfId="2009"/>
    <cellStyle name="Хороший 32" xfId="2010"/>
    <cellStyle name="Хороший 33" xfId="2011"/>
    <cellStyle name="Хороший 34" xfId="2012"/>
    <cellStyle name="Хороший 35" xfId="2013"/>
    <cellStyle name="Хороший 36" xfId="2014"/>
    <cellStyle name="Хороший 4" xfId="2015"/>
    <cellStyle name="Хороший 5" xfId="2016"/>
    <cellStyle name="Хороший 6" xfId="2017"/>
    <cellStyle name="Хороший 7" xfId="2018"/>
    <cellStyle name="Хороший 8" xfId="2019"/>
    <cellStyle name="Хороший 9" xfId="2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8"/>
  <sheetViews>
    <sheetView view="pageBreakPreview" zoomScaleNormal="100" zoomScaleSheetLayoutView="100" workbookViewId="0">
      <selection activeCell="F200" sqref="F200"/>
    </sheetView>
  </sheetViews>
  <sheetFormatPr defaultColWidth="9.140625" defaultRowHeight="17.25"/>
  <cols>
    <col min="1" max="1" width="9.7109375" style="35" customWidth="1"/>
    <col min="2" max="2" width="24.7109375" style="35" customWidth="1"/>
    <col min="3" max="3" width="62.140625" style="35" customWidth="1"/>
    <col min="4" max="4" width="22.7109375" style="36" customWidth="1"/>
    <col min="5" max="5" width="15.85546875" style="35" customWidth="1"/>
    <col min="6" max="6" width="15.7109375" style="35" customWidth="1"/>
    <col min="7" max="7" width="13.85546875" style="35" customWidth="1"/>
    <col min="8" max="9" width="12.42578125" style="35" customWidth="1"/>
    <col min="10" max="16384" width="9.140625" style="35"/>
  </cols>
  <sheetData>
    <row r="1" spans="1:5" ht="27" customHeight="1">
      <c r="C1" s="456" t="s">
        <v>136</v>
      </c>
      <c r="D1" s="456"/>
    </row>
    <row r="2" spans="1:5" ht="17.25" customHeight="1">
      <c r="C2" s="456" t="s">
        <v>155</v>
      </c>
      <c r="D2" s="456"/>
    </row>
    <row r="3" spans="1:5" ht="17.25" customHeight="1">
      <c r="C3" s="456" t="s">
        <v>9</v>
      </c>
      <c r="D3" s="456"/>
    </row>
    <row r="4" spans="1:5">
      <c r="D4" s="35"/>
    </row>
    <row r="5" spans="1:5" ht="93.75" customHeight="1">
      <c r="A5" s="468" t="s">
        <v>235</v>
      </c>
      <c r="B5" s="468"/>
      <c r="C5" s="468"/>
      <c r="D5" s="468"/>
    </row>
    <row r="7" spans="1:5">
      <c r="D7" s="35" t="s">
        <v>28</v>
      </c>
    </row>
    <row r="8" spans="1:5" s="71" customFormat="1" ht="135" customHeight="1">
      <c r="A8" s="469" t="s">
        <v>13</v>
      </c>
      <c r="B8" s="470"/>
      <c r="C8" s="465" t="s">
        <v>14</v>
      </c>
      <c r="D8" s="393" t="s">
        <v>251</v>
      </c>
    </row>
    <row r="9" spans="1:5" s="71" customFormat="1" ht="44.25" customHeight="1">
      <c r="A9" s="69" t="s">
        <v>86</v>
      </c>
      <c r="B9" s="344" t="s">
        <v>17</v>
      </c>
      <c r="C9" s="466"/>
      <c r="D9" s="37" t="s">
        <v>15</v>
      </c>
    </row>
    <row r="10" spans="1:5" s="71" customFormat="1" ht="38.1" customHeight="1">
      <c r="A10" s="38" t="s">
        <v>79</v>
      </c>
      <c r="B10" s="39"/>
      <c r="C10" s="40" t="s">
        <v>27</v>
      </c>
      <c r="D10" s="425">
        <f>+D12+D180</f>
        <v>2.4000000055821147E-2</v>
      </c>
    </row>
    <row r="11" spans="1:5" s="71" customFormat="1" ht="18" customHeight="1">
      <c r="A11" s="38"/>
      <c r="B11" s="39"/>
      <c r="C11" s="41" t="s">
        <v>54</v>
      </c>
      <c r="D11" s="426"/>
    </row>
    <row r="12" spans="1:5" s="71" customFormat="1" ht="34.5">
      <c r="A12" s="406"/>
      <c r="B12" s="421"/>
      <c r="C12" s="422" t="s">
        <v>92</v>
      </c>
      <c r="D12" s="425">
        <f>+D14+D27+D40+D59+D72+D97+D110+D129+D142+D167</f>
        <v>2.4000000055821147E-2</v>
      </c>
    </row>
    <row r="13" spans="1:5" s="71" customFormat="1">
      <c r="A13" s="452">
        <v>1045</v>
      </c>
      <c r="B13" s="459"/>
      <c r="C13" s="42" t="s">
        <v>38</v>
      </c>
      <c r="D13" s="43"/>
    </row>
    <row r="14" spans="1:5" s="71" customFormat="1" ht="34.5">
      <c r="A14" s="457"/>
      <c r="B14" s="460"/>
      <c r="C14" s="21" t="s">
        <v>150</v>
      </c>
      <c r="D14" s="44">
        <f>+D21</f>
        <v>-57018.400000000001</v>
      </c>
      <c r="E14" s="407"/>
    </row>
    <row r="15" spans="1:5" s="71" customFormat="1">
      <c r="A15" s="457"/>
      <c r="B15" s="460"/>
      <c r="C15" s="408" t="s">
        <v>39</v>
      </c>
      <c r="D15" s="43"/>
    </row>
    <row r="16" spans="1:5" s="71" customFormat="1" ht="103.5">
      <c r="A16" s="457"/>
      <c r="B16" s="460"/>
      <c r="C16" s="409" t="s">
        <v>156</v>
      </c>
      <c r="D16" s="410"/>
    </row>
    <row r="17" spans="1:5" s="71" customFormat="1">
      <c r="A17" s="457"/>
      <c r="B17" s="460"/>
      <c r="C17" s="408" t="s">
        <v>40</v>
      </c>
      <c r="D17" s="410"/>
    </row>
    <row r="18" spans="1:5" s="71" customFormat="1" ht="86.25">
      <c r="A18" s="457"/>
      <c r="B18" s="460"/>
      <c r="C18" s="409" t="s">
        <v>157</v>
      </c>
      <c r="D18" s="410"/>
    </row>
    <row r="19" spans="1:5" s="71" customFormat="1" ht="23.65" customHeight="1">
      <c r="A19" s="457"/>
      <c r="B19" s="138"/>
      <c r="C19" s="411" t="s">
        <v>78</v>
      </c>
      <c r="D19" s="412"/>
    </row>
    <row r="20" spans="1:5" s="71" customFormat="1">
      <c r="A20" s="457"/>
      <c r="B20" s="455">
        <v>32001</v>
      </c>
      <c r="C20" s="413" t="s">
        <v>41</v>
      </c>
      <c r="D20" s="410"/>
    </row>
    <row r="21" spans="1:5" s="71" customFormat="1" ht="69">
      <c r="A21" s="457"/>
      <c r="B21" s="455"/>
      <c r="C21" s="45" t="s">
        <v>176</v>
      </c>
      <c r="D21" s="46">
        <f>+'Havelvats 2 '!G136</f>
        <v>-57018.400000000001</v>
      </c>
      <c r="E21" s="414"/>
    </row>
    <row r="22" spans="1:5" s="71" customFormat="1">
      <c r="A22" s="457"/>
      <c r="B22" s="455"/>
      <c r="C22" s="413" t="s">
        <v>42</v>
      </c>
      <c r="D22" s="410"/>
    </row>
    <row r="23" spans="1:5" s="71" customFormat="1" ht="86.25">
      <c r="A23" s="457"/>
      <c r="B23" s="455"/>
      <c r="C23" s="409" t="s">
        <v>206</v>
      </c>
      <c r="D23" s="410"/>
    </row>
    <row r="24" spans="1:5" s="71" customFormat="1">
      <c r="A24" s="457"/>
      <c r="B24" s="455"/>
      <c r="C24" s="413" t="s">
        <v>43</v>
      </c>
      <c r="D24" s="410"/>
    </row>
    <row r="25" spans="1:5" s="71" customFormat="1" ht="51.75">
      <c r="A25" s="458"/>
      <c r="B25" s="455"/>
      <c r="C25" s="415" t="s">
        <v>104</v>
      </c>
      <c r="D25" s="410"/>
    </row>
    <row r="26" spans="1:5" s="71" customFormat="1">
      <c r="A26" s="452">
        <v>1056</v>
      </c>
      <c r="B26" s="459"/>
      <c r="C26" s="42" t="s">
        <v>38</v>
      </c>
      <c r="D26" s="43"/>
    </row>
    <row r="27" spans="1:5" s="71" customFormat="1">
      <c r="A27" s="457"/>
      <c r="B27" s="460"/>
      <c r="C27" s="21" t="s">
        <v>353</v>
      </c>
      <c r="D27" s="44">
        <f>+D34</f>
        <v>20000</v>
      </c>
      <c r="E27" s="407"/>
    </row>
    <row r="28" spans="1:5" s="71" customFormat="1">
      <c r="A28" s="457"/>
      <c r="B28" s="460"/>
      <c r="C28" s="408" t="s">
        <v>39</v>
      </c>
      <c r="D28" s="43"/>
    </row>
    <row r="29" spans="1:5" s="71" customFormat="1" ht="69">
      <c r="A29" s="457"/>
      <c r="B29" s="460"/>
      <c r="C29" s="409" t="s">
        <v>374</v>
      </c>
      <c r="D29" s="410"/>
    </row>
    <row r="30" spans="1:5" s="71" customFormat="1">
      <c r="A30" s="457"/>
      <c r="B30" s="460"/>
      <c r="C30" s="408" t="s">
        <v>40</v>
      </c>
      <c r="D30" s="410"/>
    </row>
    <row r="31" spans="1:5" s="71" customFormat="1" ht="34.5">
      <c r="A31" s="457"/>
      <c r="B31" s="460"/>
      <c r="C31" s="409" t="s">
        <v>375</v>
      </c>
      <c r="D31" s="410"/>
    </row>
    <row r="32" spans="1:5" s="71" customFormat="1" ht="23.65" customHeight="1">
      <c r="A32" s="457"/>
      <c r="B32" s="138"/>
      <c r="C32" s="411" t="s">
        <v>78</v>
      </c>
      <c r="D32" s="412"/>
    </row>
    <row r="33" spans="1:5" s="71" customFormat="1">
      <c r="A33" s="457"/>
      <c r="B33" s="455">
        <v>32002</v>
      </c>
      <c r="C33" s="413" t="s">
        <v>41</v>
      </c>
      <c r="D33" s="410"/>
    </row>
    <row r="34" spans="1:5" s="71" customFormat="1" ht="34.5">
      <c r="A34" s="457"/>
      <c r="B34" s="455"/>
      <c r="C34" s="45" t="s">
        <v>335</v>
      </c>
      <c r="D34" s="46">
        <f>+'Havelvats 2 '!G38</f>
        <v>20000</v>
      </c>
      <c r="E34" s="414"/>
    </row>
    <row r="35" spans="1:5" s="71" customFormat="1">
      <c r="A35" s="457"/>
      <c r="B35" s="455"/>
      <c r="C35" s="413" t="s">
        <v>42</v>
      </c>
      <c r="D35" s="410"/>
    </row>
    <row r="36" spans="1:5" s="71" customFormat="1" ht="34.5">
      <c r="A36" s="457"/>
      <c r="B36" s="455"/>
      <c r="C36" s="409" t="s">
        <v>376</v>
      </c>
      <c r="D36" s="410"/>
    </row>
    <row r="37" spans="1:5" s="71" customFormat="1">
      <c r="A37" s="457"/>
      <c r="B37" s="455"/>
      <c r="C37" s="413" t="s">
        <v>43</v>
      </c>
      <c r="D37" s="410"/>
    </row>
    <row r="38" spans="1:5" s="71" customFormat="1" ht="51.75">
      <c r="A38" s="458"/>
      <c r="B38" s="455"/>
      <c r="C38" s="415" t="s">
        <v>104</v>
      </c>
      <c r="D38" s="410"/>
    </row>
    <row r="39" spans="1:5" s="71" customFormat="1">
      <c r="A39" s="452">
        <v>1075</v>
      </c>
      <c r="B39" s="459"/>
      <c r="C39" s="42" t="s">
        <v>38</v>
      </c>
      <c r="D39" s="43"/>
    </row>
    <row r="40" spans="1:5" s="71" customFormat="1" ht="19.899999999999999" customHeight="1">
      <c r="A40" s="453"/>
      <c r="B40" s="460"/>
      <c r="C40" s="21" t="s">
        <v>207</v>
      </c>
      <c r="D40" s="44">
        <f>+D47+D53</f>
        <v>-19590.799999999996</v>
      </c>
      <c r="E40" s="407"/>
    </row>
    <row r="41" spans="1:5" s="71" customFormat="1">
      <c r="A41" s="453"/>
      <c r="B41" s="460"/>
      <c r="C41" s="408" t="s">
        <v>39</v>
      </c>
      <c r="D41" s="43"/>
    </row>
    <row r="42" spans="1:5" s="71" customFormat="1" ht="34.5">
      <c r="A42" s="453"/>
      <c r="B42" s="460"/>
      <c r="C42" s="409" t="s">
        <v>208</v>
      </c>
      <c r="D42" s="410"/>
    </row>
    <row r="43" spans="1:5" s="71" customFormat="1" ht="16.899999999999999" customHeight="1">
      <c r="A43" s="453"/>
      <c r="B43" s="460"/>
      <c r="C43" s="408" t="s">
        <v>40</v>
      </c>
      <c r="D43" s="410"/>
    </row>
    <row r="44" spans="1:5" s="71" customFormat="1" ht="51.75">
      <c r="A44" s="453"/>
      <c r="B44" s="460"/>
      <c r="C44" s="409" t="s">
        <v>209</v>
      </c>
      <c r="D44" s="410"/>
    </row>
    <row r="45" spans="1:5" s="71" customFormat="1" ht="24" customHeight="1">
      <c r="A45" s="453"/>
      <c r="B45" s="138"/>
      <c r="C45" s="411" t="s">
        <v>78</v>
      </c>
      <c r="D45" s="412"/>
    </row>
    <row r="46" spans="1:5" s="71" customFormat="1" ht="16.899999999999999" customHeight="1">
      <c r="A46" s="453"/>
      <c r="B46" s="455">
        <v>21001</v>
      </c>
      <c r="C46" s="413" t="s">
        <v>41</v>
      </c>
      <c r="D46" s="410"/>
    </row>
    <row r="47" spans="1:5" s="71" customFormat="1" ht="34.5">
      <c r="A47" s="453"/>
      <c r="B47" s="455"/>
      <c r="C47" s="47" t="s">
        <v>262</v>
      </c>
      <c r="D47" s="46">
        <f>+'Havelvats 2 '!G53</f>
        <v>-1298.8999999999996</v>
      </c>
      <c r="E47" s="414"/>
    </row>
    <row r="48" spans="1:5" s="71" customFormat="1" ht="16.899999999999999" customHeight="1">
      <c r="A48" s="453"/>
      <c r="B48" s="455"/>
      <c r="C48" s="413" t="s">
        <v>42</v>
      </c>
      <c r="D48" s="410"/>
    </row>
    <row r="49" spans="1:5" s="71" customFormat="1" ht="86.25">
      <c r="A49" s="453"/>
      <c r="B49" s="455"/>
      <c r="C49" s="409" t="s">
        <v>377</v>
      </c>
      <c r="D49" s="410"/>
    </row>
    <row r="50" spans="1:5" s="71" customFormat="1" ht="16.899999999999999" customHeight="1">
      <c r="A50" s="453"/>
      <c r="B50" s="455"/>
      <c r="C50" s="413" t="s">
        <v>43</v>
      </c>
      <c r="D50" s="410"/>
    </row>
    <row r="51" spans="1:5" s="71" customFormat="1" ht="34.5">
      <c r="A51" s="453"/>
      <c r="B51" s="455"/>
      <c r="C51" s="415" t="s">
        <v>378</v>
      </c>
      <c r="D51" s="410"/>
    </row>
    <row r="52" spans="1:5" s="71" customFormat="1" ht="17.25" customHeight="1">
      <c r="A52" s="453"/>
      <c r="B52" s="455">
        <v>21004</v>
      </c>
      <c r="C52" s="413" t="s">
        <v>41</v>
      </c>
      <c r="D52" s="410"/>
    </row>
    <row r="53" spans="1:5" s="71" customFormat="1" ht="34.5">
      <c r="A53" s="453"/>
      <c r="B53" s="455"/>
      <c r="C53" s="47" t="s">
        <v>266</v>
      </c>
      <c r="D53" s="46">
        <f>+'Havelvats 2 '!G66</f>
        <v>-18291.899999999998</v>
      </c>
      <c r="E53" s="414"/>
    </row>
    <row r="54" spans="1:5" s="71" customFormat="1" ht="16.899999999999999" customHeight="1">
      <c r="A54" s="453"/>
      <c r="B54" s="455"/>
      <c r="C54" s="413" t="s">
        <v>42</v>
      </c>
      <c r="D54" s="410"/>
    </row>
    <row r="55" spans="1:5" s="71" customFormat="1" ht="34.5">
      <c r="A55" s="453"/>
      <c r="B55" s="455"/>
      <c r="C55" s="409" t="s">
        <v>379</v>
      </c>
      <c r="D55" s="410"/>
    </row>
    <row r="56" spans="1:5" s="71" customFormat="1" ht="16.899999999999999" customHeight="1">
      <c r="A56" s="453"/>
      <c r="B56" s="455"/>
      <c r="C56" s="413" t="s">
        <v>43</v>
      </c>
      <c r="D56" s="410"/>
    </row>
    <row r="57" spans="1:5" s="71" customFormat="1" ht="34.5">
      <c r="A57" s="454"/>
      <c r="B57" s="455"/>
      <c r="C57" s="415" t="s">
        <v>380</v>
      </c>
      <c r="D57" s="410"/>
    </row>
    <row r="58" spans="1:5" s="71" customFormat="1">
      <c r="A58" s="461">
        <v>1111</v>
      </c>
      <c r="B58" s="459"/>
      <c r="C58" s="42" t="s">
        <v>38</v>
      </c>
      <c r="D58" s="43"/>
    </row>
    <row r="59" spans="1:5" s="71" customFormat="1" ht="19.899999999999999" customHeight="1">
      <c r="A59" s="453"/>
      <c r="B59" s="460"/>
      <c r="C59" s="21" t="s">
        <v>442</v>
      </c>
      <c r="D59" s="44">
        <f>+D66</f>
        <v>-8690.7000000000007</v>
      </c>
      <c r="E59" s="407"/>
    </row>
    <row r="60" spans="1:5" s="71" customFormat="1">
      <c r="A60" s="453"/>
      <c r="B60" s="460"/>
      <c r="C60" s="408" t="s">
        <v>39</v>
      </c>
      <c r="D60" s="43"/>
    </row>
    <row r="61" spans="1:5" s="71" customFormat="1" ht="51.75">
      <c r="A61" s="453"/>
      <c r="B61" s="460"/>
      <c r="C61" s="409" t="s">
        <v>446</v>
      </c>
      <c r="D61" s="410"/>
    </row>
    <row r="62" spans="1:5" s="71" customFormat="1" ht="16.899999999999999" customHeight="1">
      <c r="A62" s="453"/>
      <c r="B62" s="460"/>
      <c r="C62" s="408" t="s">
        <v>40</v>
      </c>
      <c r="D62" s="410"/>
    </row>
    <row r="63" spans="1:5" s="71" customFormat="1" ht="69">
      <c r="A63" s="453"/>
      <c r="B63" s="460"/>
      <c r="C63" s="409" t="s">
        <v>447</v>
      </c>
      <c r="D63" s="410"/>
    </row>
    <row r="64" spans="1:5" s="71" customFormat="1" ht="24" customHeight="1">
      <c r="A64" s="453"/>
      <c r="B64" s="138"/>
      <c r="C64" s="411" t="s">
        <v>78</v>
      </c>
      <c r="D64" s="412"/>
    </row>
    <row r="65" spans="1:5" s="71" customFormat="1" ht="16.899999999999999" customHeight="1">
      <c r="A65" s="453"/>
      <c r="B65" s="455">
        <v>12004</v>
      </c>
      <c r="C65" s="413" t="s">
        <v>41</v>
      </c>
      <c r="D65" s="410"/>
    </row>
    <row r="66" spans="1:5" s="71" customFormat="1" ht="34.5">
      <c r="A66" s="453"/>
      <c r="B66" s="455"/>
      <c r="C66" s="47" t="s">
        <v>448</v>
      </c>
      <c r="D66" s="46">
        <f>+'Havelvats 2 '!G85</f>
        <v>-8690.7000000000007</v>
      </c>
      <c r="E66" s="414"/>
    </row>
    <row r="67" spans="1:5" s="71" customFormat="1" ht="16.899999999999999" customHeight="1">
      <c r="A67" s="453"/>
      <c r="B67" s="455"/>
      <c r="C67" s="413" t="s">
        <v>42</v>
      </c>
      <c r="D67" s="410"/>
    </row>
    <row r="68" spans="1:5" s="71" customFormat="1" ht="34.5">
      <c r="A68" s="453"/>
      <c r="B68" s="455"/>
      <c r="C68" s="409" t="s">
        <v>449</v>
      </c>
      <c r="D68" s="410"/>
    </row>
    <row r="69" spans="1:5" s="71" customFormat="1" ht="16.899999999999999" customHeight="1">
      <c r="A69" s="453"/>
      <c r="B69" s="455"/>
      <c r="C69" s="413" t="s">
        <v>43</v>
      </c>
      <c r="D69" s="410"/>
    </row>
    <row r="70" spans="1:5" s="71" customFormat="1">
      <c r="A70" s="454"/>
      <c r="B70" s="455"/>
      <c r="C70" s="415" t="s">
        <v>75</v>
      </c>
      <c r="D70" s="410"/>
    </row>
    <row r="71" spans="1:5" s="71" customFormat="1">
      <c r="A71" s="452">
        <v>1146</v>
      </c>
      <c r="B71" s="459"/>
      <c r="C71" s="42" t="s">
        <v>38</v>
      </c>
      <c r="D71" s="43"/>
    </row>
    <row r="72" spans="1:5" s="71" customFormat="1">
      <c r="A72" s="453"/>
      <c r="B72" s="460"/>
      <c r="C72" s="21" t="s">
        <v>381</v>
      </c>
      <c r="D72" s="44">
        <f>+D79+D85+D91</f>
        <v>-406529.076</v>
      </c>
      <c r="E72" s="407"/>
    </row>
    <row r="73" spans="1:5" s="71" customFormat="1">
      <c r="A73" s="453"/>
      <c r="B73" s="460"/>
      <c r="C73" s="408" t="s">
        <v>39</v>
      </c>
      <c r="D73" s="43"/>
    </row>
    <row r="74" spans="1:5" s="71" customFormat="1" ht="16.899999999999999" customHeight="1">
      <c r="A74" s="453"/>
      <c r="B74" s="460"/>
      <c r="C74" s="409" t="s">
        <v>382</v>
      </c>
      <c r="D74" s="410"/>
    </row>
    <row r="75" spans="1:5" s="71" customFormat="1" ht="16.899999999999999" customHeight="1">
      <c r="A75" s="453"/>
      <c r="B75" s="460"/>
      <c r="C75" s="408" t="s">
        <v>40</v>
      </c>
      <c r="D75" s="410"/>
    </row>
    <row r="76" spans="1:5" s="71" customFormat="1" ht="95.25" customHeight="1">
      <c r="A76" s="453"/>
      <c r="B76" s="460"/>
      <c r="C76" s="409" t="s">
        <v>383</v>
      </c>
      <c r="D76" s="410"/>
    </row>
    <row r="77" spans="1:5" s="71" customFormat="1" ht="23.65" customHeight="1">
      <c r="A77" s="453"/>
      <c r="B77" s="138"/>
      <c r="C77" s="411" t="s">
        <v>78</v>
      </c>
      <c r="D77" s="412"/>
    </row>
    <row r="78" spans="1:5" s="71" customFormat="1" ht="16.899999999999999" customHeight="1">
      <c r="A78" s="453"/>
      <c r="B78" s="455">
        <v>11001</v>
      </c>
      <c r="C78" s="408" t="s">
        <v>41</v>
      </c>
      <c r="D78" s="410"/>
    </row>
    <row r="79" spans="1:5" s="71" customFormat="1">
      <c r="A79" s="453"/>
      <c r="B79" s="455"/>
      <c r="C79" s="48" t="s">
        <v>362</v>
      </c>
      <c r="D79" s="46">
        <f>+'Havelvats 2 '!G102</f>
        <v>-83438.899999999994</v>
      </c>
      <c r="E79" s="414"/>
    </row>
    <row r="80" spans="1:5" s="71" customFormat="1" ht="16.899999999999999" customHeight="1">
      <c r="A80" s="453"/>
      <c r="B80" s="455"/>
      <c r="C80" s="408" t="s">
        <v>42</v>
      </c>
      <c r="D80" s="410"/>
    </row>
    <row r="81" spans="1:8" s="71" customFormat="1" ht="69">
      <c r="A81" s="453"/>
      <c r="B81" s="455"/>
      <c r="C81" s="409" t="s">
        <v>384</v>
      </c>
      <c r="D81" s="410"/>
    </row>
    <row r="82" spans="1:8" s="71" customFormat="1" ht="16.899999999999999" customHeight="1">
      <c r="A82" s="453"/>
      <c r="B82" s="455"/>
      <c r="C82" s="408" t="s">
        <v>43</v>
      </c>
      <c r="D82" s="410"/>
    </row>
    <row r="83" spans="1:8" s="71" customFormat="1" ht="16.899999999999999" customHeight="1">
      <c r="A83" s="453"/>
      <c r="B83" s="455"/>
      <c r="C83" s="409" t="s">
        <v>44</v>
      </c>
      <c r="D83" s="410"/>
    </row>
    <row r="84" spans="1:8" s="71" customFormat="1" ht="17.25" customHeight="1">
      <c r="A84" s="453"/>
      <c r="B84" s="455">
        <v>11016</v>
      </c>
      <c r="C84" s="408" t="s">
        <v>41</v>
      </c>
      <c r="D84" s="410"/>
    </row>
    <row r="85" spans="1:8" s="71" customFormat="1" ht="34.15" customHeight="1">
      <c r="A85" s="453"/>
      <c r="B85" s="455"/>
      <c r="C85" s="48" t="s">
        <v>356</v>
      </c>
      <c r="D85" s="46">
        <f>+'Havelvats 2 '!G154</f>
        <v>-19239.376</v>
      </c>
      <c r="E85" s="414"/>
    </row>
    <row r="86" spans="1:8" s="71" customFormat="1" ht="17.25" customHeight="1">
      <c r="A86" s="453"/>
      <c r="B86" s="455"/>
      <c r="C86" s="408" t="s">
        <v>42</v>
      </c>
      <c r="D86" s="410"/>
    </row>
    <row r="87" spans="1:8" s="71" customFormat="1" ht="69">
      <c r="A87" s="453"/>
      <c r="B87" s="455"/>
      <c r="C87" s="409" t="s">
        <v>385</v>
      </c>
      <c r="D87" s="410"/>
    </row>
    <row r="88" spans="1:8" s="71" customFormat="1" ht="17.25" customHeight="1">
      <c r="A88" s="453"/>
      <c r="B88" s="455"/>
      <c r="C88" s="408" t="s">
        <v>43</v>
      </c>
      <c r="D88" s="410"/>
    </row>
    <row r="89" spans="1:8" s="71" customFormat="1" ht="17.25" customHeight="1">
      <c r="A89" s="453"/>
      <c r="B89" s="455"/>
      <c r="C89" s="409" t="s">
        <v>44</v>
      </c>
      <c r="D89" s="410"/>
    </row>
    <row r="90" spans="1:8" s="71" customFormat="1" ht="17.25" customHeight="1">
      <c r="A90" s="453"/>
      <c r="B90" s="455">
        <v>12010</v>
      </c>
      <c r="C90" s="408" t="s">
        <v>41</v>
      </c>
      <c r="D90" s="410"/>
    </row>
    <row r="91" spans="1:8" s="71" customFormat="1" ht="34.15" customHeight="1">
      <c r="A91" s="453"/>
      <c r="B91" s="455"/>
      <c r="C91" s="48" t="s">
        <v>258</v>
      </c>
      <c r="D91" s="46">
        <f>+'Havelvats 2 '!G163</f>
        <v>-303850.8</v>
      </c>
      <c r="E91" s="414"/>
    </row>
    <row r="92" spans="1:8" s="71" customFormat="1" ht="17.25" customHeight="1">
      <c r="A92" s="453"/>
      <c r="B92" s="455"/>
      <c r="C92" s="408" t="s">
        <v>42</v>
      </c>
      <c r="D92" s="410"/>
    </row>
    <row r="93" spans="1:8" s="71" customFormat="1" ht="38.1" customHeight="1">
      <c r="A93" s="453"/>
      <c r="B93" s="455"/>
      <c r="C93" s="409" t="s">
        <v>388</v>
      </c>
      <c r="D93" s="410"/>
    </row>
    <row r="94" spans="1:8" s="71" customFormat="1" ht="17.25" customHeight="1">
      <c r="A94" s="453"/>
      <c r="B94" s="455"/>
      <c r="C94" s="408" t="s">
        <v>43</v>
      </c>
      <c r="D94" s="410"/>
    </row>
    <row r="95" spans="1:8" s="71" customFormat="1" ht="17.25" customHeight="1">
      <c r="A95" s="454"/>
      <c r="B95" s="455"/>
      <c r="C95" s="409" t="s">
        <v>75</v>
      </c>
      <c r="D95" s="410"/>
    </row>
    <row r="96" spans="1:8" s="71" customFormat="1">
      <c r="A96" s="477">
        <v>1148</v>
      </c>
      <c r="B96" s="459"/>
      <c r="C96" s="42" t="s">
        <v>38</v>
      </c>
      <c r="D96" s="43"/>
      <c r="F96" s="35"/>
      <c r="G96" s="35"/>
      <c r="H96" s="35"/>
    </row>
    <row r="97" spans="1:8" s="71" customFormat="1" ht="19.350000000000001" customHeight="1">
      <c r="A97" s="477"/>
      <c r="B97" s="460"/>
      <c r="C97" s="21" t="s">
        <v>151</v>
      </c>
      <c r="D97" s="44">
        <f>+D104</f>
        <v>3596</v>
      </c>
      <c r="E97" s="407"/>
      <c r="F97" s="35"/>
      <c r="G97" s="35"/>
      <c r="H97" s="35"/>
    </row>
    <row r="98" spans="1:8" s="71" customFormat="1">
      <c r="A98" s="477"/>
      <c r="B98" s="460"/>
      <c r="C98" s="408" t="s">
        <v>39</v>
      </c>
      <c r="D98" s="43"/>
      <c r="F98" s="35"/>
      <c r="G98" s="35"/>
      <c r="H98" s="35"/>
    </row>
    <row r="99" spans="1:8" s="71" customFormat="1" ht="74.25" customHeight="1">
      <c r="A99" s="477"/>
      <c r="B99" s="460"/>
      <c r="C99" s="409" t="s">
        <v>158</v>
      </c>
      <c r="D99" s="410"/>
      <c r="F99" s="35"/>
      <c r="G99" s="35"/>
      <c r="H99" s="35"/>
    </row>
    <row r="100" spans="1:8" s="71" customFormat="1">
      <c r="A100" s="477"/>
      <c r="B100" s="460"/>
      <c r="C100" s="408" t="s">
        <v>40</v>
      </c>
      <c r="D100" s="410"/>
      <c r="F100" s="35"/>
      <c r="G100" s="35"/>
      <c r="H100" s="35"/>
    </row>
    <row r="101" spans="1:8" s="71" customFormat="1" ht="71.25" customHeight="1">
      <c r="A101" s="477"/>
      <c r="B101" s="460"/>
      <c r="C101" s="409" t="s">
        <v>159</v>
      </c>
      <c r="D101" s="410"/>
    </row>
    <row r="102" spans="1:8" s="71" customFormat="1" ht="23.65" customHeight="1">
      <c r="A102" s="477"/>
      <c r="B102" s="138"/>
      <c r="C102" s="411" t="s">
        <v>78</v>
      </c>
      <c r="D102" s="412"/>
    </row>
    <row r="103" spans="1:8" s="71" customFormat="1">
      <c r="A103" s="477"/>
      <c r="B103" s="467">
        <v>32005</v>
      </c>
      <c r="C103" s="413" t="s">
        <v>41</v>
      </c>
      <c r="D103" s="410"/>
    </row>
    <row r="104" spans="1:8" s="71" customFormat="1" ht="51.75">
      <c r="A104" s="477"/>
      <c r="B104" s="467"/>
      <c r="C104" s="48" t="s">
        <v>431</v>
      </c>
      <c r="D104" s="46">
        <f>+'Havelvats 2 '!G119</f>
        <v>3596</v>
      </c>
      <c r="E104" s="414"/>
    </row>
    <row r="105" spans="1:8" s="71" customFormat="1">
      <c r="A105" s="477"/>
      <c r="B105" s="467"/>
      <c r="C105" s="413" t="s">
        <v>42</v>
      </c>
      <c r="D105" s="410"/>
    </row>
    <row r="106" spans="1:8" s="71" customFormat="1" ht="56.65" customHeight="1">
      <c r="A106" s="477"/>
      <c r="B106" s="467"/>
      <c r="C106" s="415" t="s">
        <v>432</v>
      </c>
      <c r="D106" s="410"/>
    </row>
    <row r="107" spans="1:8" s="71" customFormat="1">
      <c r="A107" s="477"/>
      <c r="B107" s="467"/>
      <c r="C107" s="413" t="s">
        <v>43</v>
      </c>
      <c r="D107" s="410"/>
    </row>
    <row r="108" spans="1:8" s="71" customFormat="1" ht="51.75">
      <c r="A108" s="477"/>
      <c r="B108" s="467"/>
      <c r="C108" s="415" t="s">
        <v>104</v>
      </c>
      <c r="D108" s="410"/>
    </row>
    <row r="109" spans="1:8">
      <c r="A109" s="478">
        <v>1163</v>
      </c>
      <c r="B109" s="462"/>
      <c r="C109" s="49" t="s">
        <v>38</v>
      </c>
      <c r="D109" s="50"/>
    </row>
    <row r="110" spans="1:8" ht="19.350000000000001" customHeight="1">
      <c r="A110" s="478"/>
      <c r="B110" s="463"/>
      <c r="C110" s="21" t="s">
        <v>70</v>
      </c>
      <c r="D110" s="44">
        <f>+D117+D123</f>
        <v>142460.70000000001</v>
      </c>
      <c r="E110" s="51"/>
    </row>
    <row r="111" spans="1:8">
      <c r="A111" s="478"/>
      <c r="B111" s="463"/>
      <c r="C111" s="52" t="s">
        <v>39</v>
      </c>
      <c r="D111" s="53"/>
    </row>
    <row r="112" spans="1:8" ht="78.75" customHeight="1">
      <c r="A112" s="478"/>
      <c r="B112" s="463"/>
      <c r="C112" s="61" t="s">
        <v>71</v>
      </c>
      <c r="D112" s="53"/>
    </row>
    <row r="113" spans="1:5">
      <c r="A113" s="478"/>
      <c r="B113" s="463"/>
      <c r="C113" s="52" t="s">
        <v>40</v>
      </c>
      <c r="D113" s="53"/>
    </row>
    <row r="114" spans="1:5" ht="34.5">
      <c r="A114" s="478"/>
      <c r="B114" s="464"/>
      <c r="C114" s="416" t="s">
        <v>72</v>
      </c>
      <c r="D114" s="53"/>
    </row>
    <row r="115" spans="1:5" ht="24" customHeight="1">
      <c r="A115" s="478"/>
      <c r="B115" s="54"/>
      <c r="C115" s="70" t="s">
        <v>18</v>
      </c>
      <c r="D115" s="55"/>
    </row>
    <row r="116" spans="1:5">
      <c r="A116" s="479"/>
      <c r="B116" s="477">
        <v>12001</v>
      </c>
      <c r="C116" s="52" t="s">
        <v>41</v>
      </c>
      <c r="D116" s="56"/>
    </row>
    <row r="117" spans="1:5" ht="51.75">
      <c r="A117" s="479"/>
      <c r="B117" s="477"/>
      <c r="C117" s="57" t="s">
        <v>73</v>
      </c>
      <c r="D117" s="58">
        <f>+'Havelvats 2 '!G176</f>
        <v>-1218.3</v>
      </c>
      <c r="E117" s="51"/>
    </row>
    <row r="118" spans="1:5">
      <c r="A118" s="479"/>
      <c r="B118" s="477"/>
      <c r="C118" s="52" t="s">
        <v>42</v>
      </c>
      <c r="D118" s="346"/>
    </row>
    <row r="119" spans="1:5" ht="38.25" customHeight="1">
      <c r="A119" s="479"/>
      <c r="B119" s="477"/>
      <c r="C119" s="61" t="s">
        <v>74</v>
      </c>
      <c r="D119" s="346"/>
    </row>
    <row r="120" spans="1:5">
      <c r="A120" s="479"/>
      <c r="B120" s="477"/>
      <c r="C120" s="52" t="s">
        <v>43</v>
      </c>
      <c r="D120" s="62"/>
    </row>
    <row r="121" spans="1:5">
      <c r="A121" s="479"/>
      <c r="B121" s="477"/>
      <c r="C121" s="61" t="s">
        <v>75</v>
      </c>
      <c r="D121" s="62"/>
    </row>
    <row r="122" spans="1:5">
      <c r="A122" s="478"/>
      <c r="B122" s="477">
        <v>32001</v>
      </c>
      <c r="C122" s="52" t="s">
        <v>41</v>
      </c>
      <c r="D122" s="56"/>
    </row>
    <row r="123" spans="1:5">
      <c r="A123" s="478"/>
      <c r="B123" s="477"/>
      <c r="C123" s="57" t="s">
        <v>105</v>
      </c>
      <c r="D123" s="58">
        <f>+'Havelvats 2 '!G185</f>
        <v>143679</v>
      </c>
      <c r="E123" s="51"/>
    </row>
    <row r="124" spans="1:5">
      <c r="A124" s="478"/>
      <c r="B124" s="477"/>
      <c r="C124" s="52" t="s">
        <v>42</v>
      </c>
      <c r="D124" s="346"/>
    </row>
    <row r="125" spans="1:5" ht="77.25" customHeight="1">
      <c r="A125" s="478"/>
      <c r="B125" s="477"/>
      <c r="C125" s="61" t="s">
        <v>227</v>
      </c>
      <c r="D125" s="346"/>
    </row>
    <row r="126" spans="1:5">
      <c r="A126" s="478"/>
      <c r="B126" s="477"/>
      <c r="C126" s="52" t="s">
        <v>43</v>
      </c>
      <c r="D126" s="62"/>
    </row>
    <row r="127" spans="1:5" ht="51.75">
      <c r="A127" s="478"/>
      <c r="B127" s="477"/>
      <c r="C127" s="61" t="s">
        <v>104</v>
      </c>
      <c r="D127" s="62"/>
    </row>
    <row r="128" spans="1:5" ht="15" customHeight="1">
      <c r="A128" s="461">
        <v>1168</v>
      </c>
      <c r="B128" s="462"/>
      <c r="C128" s="49" t="s">
        <v>38</v>
      </c>
      <c r="D128" s="50"/>
    </row>
    <row r="129" spans="1:5" ht="19.350000000000001" customHeight="1">
      <c r="A129" s="453"/>
      <c r="B129" s="463"/>
      <c r="C129" s="21" t="s">
        <v>210</v>
      </c>
      <c r="D129" s="44">
        <f>+D136</f>
        <v>-30729.599999999999</v>
      </c>
      <c r="E129" s="51"/>
    </row>
    <row r="130" spans="1:5" ht="17.649999999999999" customHeight="1">
      <c r="A130" s="453"/>
      <c r="B130" s="463"/>
      <c r="C130" s="52" t="s">
        <v>39</v>
      </c>
      <c r="D130" s="53"/>
    </row>
    <row r="131" spans="1:5" ht="60" customHeight="1">
      <c r="A131" s="453"/>
      <c r="B131" s="463"/>
      <c r="C131" s="61" t="s">
        <v>211</v>
      </c>
      <c r="D131" s="53"/>
    </row>
    <row r="132" spans="1:5" ht="18" customHeight="1">
      <c r="A132" s="453"/>
      <c r="B132" s="463"/>
      <c r="C132" s="52" t="s">
        <v>40</v>
      </c>
      <c r="D132" s="53"/>
    </row>
    <row r="133" spans="1:5" ht="75" customHeight="1">
      <c r="A133" s="453"/>
      <c r="B133" s="464"/>
      <c r="C133" s="416" t="s">
        <v>212</v>
      </c>
      <c r="D133" s="53"/>
    </row>
    <row r="134" spans="1:5" ht="24" customHeight="1">
      <c r="A134" s="453"/>
      <c r="B134" s="54"/>
      <c r="C134" s="70" t="s">
        <v>18</v>
      </c>
      <c r="D134" s="55"/>
    </row>
    <row r="135" spans="1:5" ht="17.649999999999999" customHeight="1">
      <c r="A135" s="453"/>
      <c r="B135" s="477">
        <v>12001</v>
      </c>
      <c r="C135" s="52" t="s">
        <v>41</v>
      </c>
      <c r="D135" s="56"/>
    </row>
    <row r="136" spans="1:5" ht="19.899999999999999" customHeight="1">
      <c r="A136" s="453"/>
      <c r="B136" s="477"/>
      <c r="C136" s="47" t="s">
        <v>370</v>
      </c>
      <c r="D136" s="58">
        <f>+'Havelvats 2 '!G23</f>
        <v>-30729.599999999999</v>
      </c>
      <c r="E136" s="51"/>
    </row>
    <row r="137" spans="1:5">
      <c r="A137" s="453"/>
      <c r="B137" s="477"/>
      <c r="C137" s="52" t="s">
        <v>42</v>
      </c>
      <c r="D137" s="346"/>
    </row>
    <row r="138" spans="1:5" ht="86.25">
      <c r="A138" s="453"/>
      <c r="B138" s="477"/>
      <c r="C138" s="61" t="s">
        <v>386</v>
      </c>
      <c r="D138" s="346"/>
    </row>
    <row r="139" spans="1:5">
      <c r="A139" s="453"/>
      <c r="B139" s="477"/>
      <c r="C139" s="52" t="s">
        <v>43</v>
      </c>
      <c r="D139" s="62"/>
    </row>
    <row r="140" spans="1:5">
      <c r="A140" s="453"/>
      <c r="B140" s="477"/>
      <c r="C140" s="61" t="s">
        <v>75</v>
      </c>
      <c r="D140" s="62"/>
    </row>
    <row r="141" spans="1:5" ht="17.649999999999999" customHeight="1">
      <c r="A141" s="461">
        <v>1183</v>
      </c>
      <c r="B141" s="462"/>
      <c r="C141" s="49" t="s">
        <v>38</v>
      </c>
      <c r="D141" s="50"/>
    </row>
    <row r="142" spans="1:5" ht="19.350000000000001" customHeight="1">
      <c r="A142" s="453"/>
      <c r="B142" s="463"/>
      <c r="C142" s="21" t="s">
        <v>213</v>
      </c>
      <c r="D142" s="44">
        <f>+D149+D155+D161</f>
        <v>399422.80000000005</v>
      </c>
      <c r="E142" s="51"/>
    </row>
    <row r="143" spans="1:5" ht="17.649999999999999" customHeight="1">
      <c r="A143" s="453"/>
      <c r="B143" s="463"/>
      <c r="C143" s="52" t="s">
        <v>39</v>
      </c>
      <c r="D143" s="53"/>
    </row>
    <row r="144" spans="1:5" ht="91.5" customHeight="1">
      <c r="A144" s="453"/>
      <c r="B144" s="463"/>
      <c r="C144" s="61" t="s">
        <v>214</v>
      </c>
      <c r="D144" s="53"/>
    </row>
    <row r="145" spans="1:5" ht="17.649999999999999" customHeight="1">
      <c r="A145" s="453"/>
      <c r="B145" s="463"/>
      <c r="C145" s="52" t="s">
        <v>40</v>
      </c>
      <c r="D145" s="53"/>
    </row>
    <row r="146" spans="1:5">
      <c r="A146" s="453"/>
      <c r="B146" s="464"/>
      <c r="C146" s="416" t="s">
        <v>215</v>
      </c>
      <c r="D146" s="53"/>
    </row>
    <row r="147" spans="1:5" ht="24" customHeight="1">
      <c r="A147" s="453"/>
      <c r="B147" s="54"/>
      <c r="C147" s="70" t="s">
        <v>18</v>
      </c>
      <c r="D147" s="55"/>
    </row>
    <row r="148" spans="1:5" ht="17.649999999999999" customHeight="1">
      <c r="A148" s="453"/>
      <c r="B148" s="477">
        <v>32002</v>
      </c>
      <c r="C148" s="52" t="s">
        <v>41</v>
      </c>
      <c r="D148" s="56"/>
    </row>
    <row r="149" spans="1:5" ht="34.5">
      <c r="A149" s="453"/>
      <c r="B149" s="477"/>
      <c r="C149" s="47" t="s">
        <v>261</v>
      </c>
      <c r="D149" s="58">
        <f>+'Havelvats 2 '!G196</f>
        <v>99365.4</v>
      </c>
      <c r="E149" s="51"/>
    </row>
    <row r="150" spans="1:5">
      <c r="A150" s="453"/>
      <c r="B150" s="477"/>
      <c r="C150" s="52" t="s">
        <v>42</v>
      </c>
      <c r="D150" s="346"/>
    </row>
    <row r="151" spans="1:5" ht="75.75" customHeight="1">
      <c r="A151" s="453"/>
      <c r="B151" s="477"/>
      <c r="C151" s="61" t="s">
        <v>387</v>
      </c>
      <c r="D151" s="346"/>
    </row>
    <row r="152" spans="1:5">
      <c r="A152" s="453"/>
      <c r="B152" s="477"/>
      <c r="C152" s="52" t="s">
        <v>43</v>
      </c>
      <c r="D152" s="62"/>
    </row>
    <row r="153" spans="1:5" ht="51.75">
      <c r="A153" s="453"/>
      <c r="B153" s="477"/>
      <c r="C153" s="61" t="s">
        <v>104</v>
      </c>
      <c r="D153" s="62"/>
    </row>
    <row r="154" spans="1:5" ht="17.649999999999999" customHeight="1">
      <c r="A154" s="453"/>
      <c r="B154" s="477">
        <v>32003</v>
      </c>
      <c r="C154" s="52" t="s">
        <v>41</v>
      </c>
      <c r="D154" s="56"/>
    </row>
    <row r="155" spans="1:5" ht="51.75">
      <c r="A155" s="453"/>
      <c r="B155" s="477"/>
      <c r="C155" s="47" t="s">
        <v>314</v>
      </c>
      <c r="D155" s="58">
        <f>+'Havelvats 2 '!G205</f>
        <v>275700</v>
      </c>
      <c r="E155" s="51"/>
    </row>
    <row r="156" spans="1:5">
      <c r="A156" s="453"/>
      <c r="B156" s="477"/>
      <c r="C156" s="52" t="s">
        <v>42</v>
      </c>
      <c r="D156" s="346"/>
    </row>
    <row r="157" spans="1:5" ht="36.200000000000003" customHeight="1">
      <c r="A157" s="453"/>
      <c r="B157" s="477"/>
      <c r="C157" s="61" t="s">
        <v>389</v>
      </c>
      <c r="D157" s="346"/>
    </row>
    <row r="158" spans="1:5">
      <c r="A158" s="453"/>
      <c r="B158" s="477"/>
      <c r="C158" s="52" t="s">
        <v>43</v>
      </c>
      <c r="D158" s="62"/>
    </row>
    <row r="159" spans="1:5" ht="51.75">
      <c r="A159" s="453"/>
      <c r="B159" s="477"/>
      <c r="C159" s="61" t="s">
        <v>104</v>
      </c>
      <c r="D159" s="62"/>
    </row>
    <row r="160" spans="1:5" ht="17.649999999999999" customHeight="1">
      <c r="A160" s="453"/>
      <c r="B160" s="477">
        <v>32004</v>
      </c>
      <c r="C160" s="52" t="s">
        <v>41</v>
      </c>
      <c r="D160" s="56"/>
    </row>
    <row r="161" spans="1:5" ht="37.15" customHeight="1">
      <c r="A161" s="453"/>
      <c r="B161" s="477"/>
      <c r="C161" s="47" t="s">
        <v>186</v>
      </c>
      <c r="D161" s="58">
        <f>+'Havelvats 2 '!G214</f>
        <v>24357.399999999998</v>
      </c>
      <c r="E161" s="51"/>
    </row>
    <row r="162" spans="1:5">
      <c r="A162" s="453"/>
      <c r="B162" s="477"/>
      <c r="C162" s="52" t="s">
        <v>42</v>
      </c>
      <c r="D162" s="346"/>
    </row>
    <row r="163" spans="1:5">
      <c r="A163" s="453"/>
      <c r="B163" s="477"/>
      <c r="C163" s="61" t="s">
        <v>216</v>
      </c>
      <c r="D163" s="346"/>
    </row>
    <row r="164" spans="1:5">
      <c r="A164" s="453"/>
      <c r="B164" s="477"/>
      <c r="C164" s="52" t="s">
        <v>43</v>
      </c>
      <c r="D164" s="62"/>
    </row>
    <row r="165" spans="1:5" ht="51.75">
      <c r="A165" s="454"/>
      <c r="B165" s="477"/>
      <c r="C165" s="61" t="s">
        <v>104</v>
      </c>
      <c r="D165" s="62"/>
    </row>
    <row r="166" spans="1:5" ht="17.649999999999999" customHeight="1">
      <c r="A166" s="452">
        <v>1192</v>
      </c>
      <c r="B166" s="462"/>
      <c r="C166" s="49" t="s">
        <v>38</v>
      </c>
      <c r="D166" s="50"/>
    </row>
    <row r="167" spans="1:5" ht="19.350000000000001" customHeight="1">
      <c r="A167" s="453"/>
      <c r="B167" s="463"/>
      <c r="C167" s="21" t="s">
        <v>390</v>
      </c>
      <c r="D167" s="44">
        <f>+D174</f>
        <v>-42920.9</v>
      </c>
      <c r="E167" s="51"/>
    </row>
    <row r="168" spans="1:5" ht="17.649999999999999" customHeight="1">
      <c r="A168" s="453"/>
      <c r="B168" s="463"/>
      <c r="C168" s="52" t="s">
        <v>39</v>
      </c>
      <c r="D168" s="53"/>
    </row>
    <row r="169" spans="1:5" ht="91.5" customHeight="1">
      <c r="A169" s="453"/>
      <c r="B169" s="463"/>
      <c r="C169" s="61" t="s">
        <v>391</v>
      </c>
      <c r="D169" s="53"/>
    </row>
    <row r="170" spans="1:5" ht="17.649999999999999" customHeight="1">
      <c r="A170" s="453"/>
      <c r="B170" s="463"/>
      <c r="C170" s="52" t="s">
        <v>40</v>
      </c>
      <c r="D170" s="53"/>
    </row>
    <row r="171" spans="1:5" ht="114.75" customHeight="1">
      <c r="A171" s="453"/>
      <c r="B171" s="464"/>
      <c r="C171" s="416" t="s">
        <v>392</v>
      </c>
      <c r="D171" s="53"/>
    </row>
    <row r="172" spans="1:5" ht="24" customHeight="1">
      <c r="A172" s="453"/>
      <c r="B172" s="54"/>
      <c r="C172" s="70" t="s">
        <v>18</v>
      </c>
      <c r="D172" s="55"/>
    </row>
    <row r="173" spans="1:5" ht="17.649999999999999" customHeight="1">
      <c r="A173" s="453"/>
      <c r="B173" s="477">
        <v>11010</v>
      </c>
      <c r="C173" s="52" t="s">
        <v>41</v>
      </c>
      <c r="D173" s="56"/>
    </row>
    <row r="174" spans="1:5" ht="34.5">
      <c r="A174" s="453"/>
      <c r="B174" s="477"/>
      <c r="C174" s="47" t="s">
        <v>393</v>
      </c>
      <c r="D174" s="58">
        <f>+'Havelvats 2 '!G230</f>
        <v>-42920.9</v>
      </c>
      <c r="E174" s="51"/>
    </row>
    <row r="175" spans="1:5" ht="17.25" customHeight="1">
      <c r="A175" s="453"/>
      <c r="B175" s="477"/>
      <c r="C175" s="52" t="s">
        <v>42</v>
      </c>
      <c r="D175" s="346"/>
    </row>
    <row r="176" spans="1:5" ht="51.75">
      <c r="A176" s="453"/>
      <c r="B176" s="477"/>
      <c r="C176" s="61" t="s">
        <v>394</v>
      </c>
      <c r="D176" s="346"/>
    </row>
    <row r="177" spans="1:4" ht="17.25" customHeight="1">
      <c r="A177" s="453"/>
      <c r="B177" s="477"/>
      <c r="C177" s="52" t="s">
        <v>43</v>
      </c>
      <c r="D177" s="62"/>
    </row>
    <row r="178" spans="1:4">
      <c r="A178" s="454"/>
      <c r="B178" s="477"/>
      <c r="C178" s="61" t="s">
        <v>44</v>
      </c>
      <c r="D178" s="62"/>
    </row>
    <row r="179" spans="1:4" ht="7.9" customHeight="1">
      <c r="A179" s="419"/>
      <c r="B179" s="420"/>
      <c r="C179" s="418"/>
      <c r="D179" s="365"/>
    </row>
    <row r="180" spans="1:4" s="71" customFormat="1" ht="34.9" customHeight="1">
      <c r="A180" s="417"/>
      <c r="B180" s="421"/>
      <c r="C180" s="422" t="s">
        <v>175</v>
      </c>
      <c r="D180" s="424">
        <f t="shared" ref="D180" si="0">+D182</f>
        <v>0</v>
      </c>
    </row>
    <row r="181" spans="1:4">
      <c r="A181" s="471">
        <v>1139</v>
      </c>
      <c r="B181" s="474"/>
      <c r="C181" s="49" t="s">
        <v>38</v>
      </c>
      <c r="D181" s="63"/>
    </row>
    <row r="182" spans="1:4" ht="19.350000000000001" customHeight="1">
      <c r="A182" s="472"/>
      <c r="B182" s="475"/>
      <c r="C182" s="343" t="s">
        <v>20</v>
      </c>
      <c r="D182" s="64">
        <f t="shared" ref="D182" si="1">+D188+D194</f>
        <v>0</v>
      </c>
    </row>
    <row r="183" spans="1:4">
      <c r="A183" s="472"/>
      <c r="B183" s="475"/>
      <c r="C183" s="52" t="s">
        <v>39</v>
      </c>
      <c r="D183" s="63"/>
    </row>
    <row r="184" spans="1:4" ht="51.75">
      <c r="A184" s="472"/>
      <c r="B184" s="475"/>
      <c r="C184" s="61" t="s">
        <v>108</v>
      </c>
      <c r="D184" s="63"/>
    </row>
    <row r="185" spans="1:4">
      <c r="A185" s="472"/>
      <c r="B185" s="475"/>
      <c r="C185" s="52" t="s">
        <v>40</v>
      </c>
      <c r="D185" s="63"/>
    </row>
    <row r="186" spans="1:4" ht="39.75" customHeight="1">
      <c r="A186" s="472"/>
      <c r="B186" s="476"/>
      <c r="C186" s="416" t="s">
        <v>118</v>
      </c>
      <c r="D186" s="63"/>
    </row>
    <row r="187" spans="1:4" ht="18" customHeight="1">
      <c r="A187" s="472"/>
      <c r="B187" s="474" t="s">
        <v>109</v>
      </c>
      <c r="C187" s="52" t="s">
        <v>41</v>
      </c>
      <c r="D187" s="65"/>
    </row>
    <row r="188" spans="1:4" ht="19.350000000000001" customHeight="1">
      <c r="A188" s="472"/>
      <c r="B188" s="475"/>
      <c r="C188" s="57" t="s">
        <v>20</v>
      </c>
      <c r="D188" s="66">
        <f>+'Havelvats 2 '!G251</f>
        <v>119365.4</v>
      </c>
    </row>
    <row r="189" spans="1:4">
      <c r="A189" s="472"/>
      <c r="B189" s="475"/>
      <c r="C189" s="52" t="s">
        <v>42</v>
      </c>
      <c r="D189" s="67"/>
    </row>
    <row r="190" spans="1:4" ht="86.25">
      <c r="A190" s="472"/>
      <c r="B190" s="475"/>
      <c r="C190" s="61" t="s">
        <v>110</v>
      </c>
      <c r="D190" s="67"/>
    </row>
    <row r="191" spans="1:4">
      <c r="A191" s="472"/>
      <c r="B191" s="475"/>
      <c r="C191" s="52" t="s">
        <v>43</v>
      </c>
      <c r="D191" s="67"/>
    </row>
    <row r="192" spans="1:4">
      <c r="A192" s="472"/>
      <c r="B192" s="476"/>
      <c r="C192" s="61" t="s">
        <v>44</v>
      </c>
      <c r="D192" s="67"/>
    </row>
    <row r="193" spans="1:4">
      <c r="A193" s="472"/>
      <c r="B193" s="474" t="s">
        <v>109</v>
      </c>
      <c r="C193" s="52" t="s">
        <v>41</v>
      </c>
      <c r="D193" s="65"/>
    </row>
    <row r="194" spans="1:4" ht="19.350000000000001" customHeight="1">
      <c r="A194" s="472"/>
      <c r="B194" s="475"/>
      <c r="C194" s="68" t="s">
        <v>20</v>
      </c>
      <c r="D194" s="66">
        <f>-D188</f>
        <v>-119365.4</v>
      </c>
    </row>
    <row r="195" spans="1:4">
      <c r="A195" s="472"/>
      <c r="B195" s="475"/>
      <c r="C195" s="52" t="s">
        <v>42</v>
      </c>
      <c r="D195" s="67"/>
    </row>
    <row r="196" spans="1:4" ht="86.25">
      <c r="A196" s="472"/>
      <c r="B196" s="475"/>
      <c r="C196" s="61" t="s">
        <v>110</v>
      </c>
      <c r="D196" s="67"/>
    </row>
    <row r="197" spans="1:4">
      <c r="A197" s="472"/>
      <c r="B197" s="475"/>
      <c r="C197" s="52" t="s">
        <v>43</v>
      </c>
      <c r="D197" s="67"/>
    </row>
    <row r="198" spans="1:4">
      <c r="A198" s="473"/>
      <c r="B198" s="476"/>
      <c r="C198" s="61" t="s">
        <v>44</v>
      </c>
      <c r="D198" s="67"/>
    </row>
  </sheetData>
  <mergeCells count="46">
    <mergeCell ref="A96:A108"/>
    <mergeCell ref="B141:B146"/>
    <mergeCell ref="B148:B153"/>
    <mergeCell ref="B160:B165"/>
    <mergeCell ref="A141:A165"/>
    <mergeCell ref="B128:B133"/>
    <mergeCell ref="B135:B140"/>
    <mergeCell ref="A128:A140"/>
    <mergeCell ref="A109:A127"/>
    <mergeCell ref="B116:B121"/>
    <mergeCell ref="B122:B127"/>
    <mergeCell ref="A181:A198"/>
    <mergeCell ref="B193:B198"/>
    <mergeCell ref="B187:B192"/>
    <mergeCell ref="B181:B186"/>
    <mergeCell ref="B154:B159"/>
    <mergeCell ref="B166:B171"/>
    <mergeCell ref="B173:B178"/>
    <mergeCell ref="A166:A178"/>
    <mergeCell ref="C2:D2"/>
    <mergeCell ref="C1:D1"/>
    <mergeCell ref="A26:A38"/>
    <mergeCell ref="B33:B38"/>
    <mergeCell ref="B109:B114"/>
    <mergeCell ref="C8:C9"/>
    <mergeCell ref="B103:B108"/>
    <mergeCell ref="B96:B101"/>
    <mergeCell ref="B39:B44"/>
    <mergeCell ref="B52:B57"/>
    <mergeCell ref="B71:B76"/>
    <mergeCell ref="B78:B83"/>
    <mergeCell ref="A5:D5"/>
    <mergeCell ref="A8:B8"/>
    <mergeCell ref="B13:B18"/>
    <mergeCell ref="B26:B31"/>
    <mergeCell ref="A39:A57"/>
    <mergeCell ref="B84:B89"/>
    <mergeCell ref="B90:B95"/>
    <mergeCell ref="A71:A95"/>
    <mergeCell ref="C3:D3"/>
    <mergeCell ref="B20:B25"/>
    <mergeCell ref="A13:A25"/>
    <mergeCell ref="B46:B51"/>
    <mergeCell ref="B58:B63"/>
    <mergeCell ref="B65:B70"/>
    <mergeCell ref="A58:A70"/>
  </mergeCells>
  <pageMargins left="0" right="0" top="0" bottom="0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view="pageBreakPreview" zoomScaleNormal="100" zoomScaleSheetLayoutView="100" workbookViewId="0">
      <selection activeCell="I15" sqref="I15"/>
    </sheetView>
  </sheetViews>
  <sheetFormatPr defaultColWidth="9.140625" defaultRowHeight="17.25"/>
  <cols>
    <col min="1" max="3" width="8.85546875" style="129" customWidth="1"/>
    <col min="4" max="4" width="10.42578125" style="129" customWidth="1"/>
    <col min="5" max="5" width="15.140625" style="129" customWidth="1"/>
    <col min="6" max="6" width="62.85546875" style="129" customWidth="1"/>
    <col min="7" max="7" width="22.28515625" style="129" customWidth="1"/>
    <col min="8" max="8" width="9.140625" style="129"/>
    <col min="9" max="9" width="49.85546875" style="129" customWidth="1"/>
    <col min="10" max="10" width="14.42578125" style="129" customWidth="1"/>
    <col min="11" max="16384" width="9.140625" style="129"/>
  </cols>
  <sheetData>
    <row r="1" spans="1:7" ht="18" customHeight="1">
      <c r="G1" s="437" t="s">
        <v>254</v>
      </c>
    </row>
    <row r="2" spans="1:7" ht="17.25" customHeight="1">
      <c r="G2" s="224" t="s">
        <v>155</v>
      </c>
    </row>
    <row r="3" spans="1:7" ht="17.25" customHeight="1">
      <c r="G3" s="224" t="s">
        <v>9</v>
      </c>
    </row>
    <row r="6" spans="1:7" ht="52.5" customHeight="1">
      <c r="A6" s="655" t="s">
        <v>253</v>
      </c>
      <c r="B6" s="655"/>
      <c r="C6" s="655"/>
      <c r="D6" s="655"/>
      <c r="E6" s="655"/>
      <c r="F6" s="655"/>
      <c r="G6" s="655"/>
    </row>
    <row r="8" spans="1:7">
      <c r="G8" s="447" t="s">
        <v>28</v>
      </c>
    </row>
    <row r="9" spans="1:7" s="34" customFormat="1" ht="126" customHeight="1">
      <c r="A9" s="666" t="s">
        <v>29</v>
      </c>
      <c r="B9" s="666"/>
      <c r="C9" s="666"/>
      <c r="D9" s="666" t="s">
        <v>13</v>
      </c>
      <c r="E9" s="666"/>
      <c r="F9" s="666" t="s">
        <v>19</v>
      </c>
      <c r="G9" s="438" t="s">
        <v>30</v>
      </c>
    </row>
    <row r="10" spans="1:7" s="34" customFormat="1" ht="45" customHeight="1">
      <c r="A10" s="31" t="s">
        <v>31</v>
      </c>
      <c r="B10" s="31" t="s">
        <v>32</v>
      </c>
      <c r="C10" s="31" t="s">
        <v>33</v>
      </c>
      <c r="D10" s="31" t="s">
        <v>16</v>
      </c>
      <c r="E10" s="31" t="s">
        <v>17</v>
      </c>
      <c r="F10" s="666"/>
      <c r="G10" s="31" t="s">
        <v>15</v>
      </c>
    </row>
    <row r="11" spans="1:7" s="34" customFormat="1" ht="22.5" customHeight="1">
      <c r="A11" s="32"/>
      <c r="B11" s="32"/>
      <c r="C11" s="32"/>
      <c r="D11" s="31"/>
      <c r="E11" s="31"/>
      <c r="F11" s="33" t="s">
        <v>27</v>
      </c>
      <c r="G11" s="29">
        <f t="shared" ref="G11" si="0">+G13+G32</f>
        <v>0</v>
      </c>
    </row>
    <row r="12" spans="1:7" s="34" customFormat="1" ht="22.5" customHeight="1">
      <c r="A12" s="32"/>
      <c r="B12" s="32"/>
      <c r="C12" s="32"/>
      <c r="D12" s="31"/>
      <c r="E12" s="31"/>
      <c r="F12" s="264" t="s">
        <v>54</v>
      </c>
      <c r="G12" s="29"/>
    </row>
    <row r="13" spans="1:7" s="30" customFormat="1" ht="27" customHeight="1">
      <c r="A13" s="27"/>
      <c r="B13" s="27"/>
      <c r="C13" s="27"/>
      <c r="D13" s="31"/>
      <c r="E13" s="31"/>
      <c r="F13" s="431" t="s">
        <v>175</v>
      </c>
      <c r="G13" s="29">
        <f t="shared" ref="G13" si="1">+G14</f>
        <v>-119365.4</v>
      </c>
    </row>
    <row r="14" spans="1:7" ht="34.5">
      <c r="A14" s="667" t="s">
        <v>111</v>
      </c>
      <c r="B14" s="667"/>
      <c r="C14" s="667"/>
      <c r="D14" s="667"/>
      <c r="E14" s="667"/>
      <c r="F14" s="28" t="s">
        <v>34</v>
      </c>
      <c r="G14" s="29">
        <f t="shared" ref="G14" si="2">+G16</f>
        <v>-119365.4</v>
      </c>
    </row>
    <row r="15" spans="1:7">
      <c r="A15" s="667"/>
      <c r="B15" s="667"/>
      <c r="C15" s="667"/>
      <c r="D15" s="667"/>
      <c r="E15" s="667"/>
      <c r="F15" s="264" t="s">
        <v>21</v>
      </c>
      <c r="G15" s="265"/>
    </row>
    <row r="16" spans="1:7" ht="34.5">
      <c r="A16" s="667"/>
      <c r="B16" s="667" t="s">
        <v>35</v>
      </c>
      <c r="C16" s="667"/>
      <c r="D16" s="667"/>
      <c r="E16" s="667"/>
      <c r="F16" s="28" t="s">
        <v>36</v>
      </c>
      <c r="G16" s="29">
        <f t="shared" ref="G16" si="3">+G18</f>
        <v>-119365.4</v>
      </c>
    </row>
    <row r="17" spans="1:7">
      <c r="A17" s="667"/>
      <c r="B17" s="667"/>
      <c r="C17" s="667"/>
      <c r="D17" s="667"/>
      <c r="E17" s="667"/>
      <c r="F17" s="264" t="s">
        <v>21</v>
      </c>
      <c r="G17" s="265"/>
    </row>
    <row r="18" spans="1:7">
      <c r="A18" s="667"/>
      <c r="B18" s="667"/>
      <c r="C18" s="667" t="s">
        <v>35</v>
      </c>
      <c r="D18" s="667"/>
      <c r="E18" s="667"/>
      <c r="F18" s="33" t="s">
        <v>20</v>
      </c>
      <c r="G18" s="266">
        <f t="shared" ref="G18" si="4">+G20</f>
        <v>-119365.4</v>
      </c>
    </row>
    <row r="19" spans="1:7" ht="18" customHeight="1">
      <c r="A19" s="667"/>
      <c r="B19" s="667"/>
      <c r="C19" s="667"/>
      <c r="D19" s="667"/>
      <c r="E19" s="667"/>
      <c r="F19" s="264" t="s">
        <v>21</v>
      </c>
      <c r="G19" s="267"/>
    </row>
    <row r="20" spans="1:7">
      <c r="A20" s="667"/>
      <c r="B20" s="667"/>
      <c r="C20" s="667"/>
      <c r="D20" s="667"/>
      <c r="E20" s="667"/>
      <c r="F20" s="264" t="s">
        <v>22</v>
      </c>
      <c r="G20" s="266">
        <f t="shared" ref="G20" si="5">+G22</f>
        <v>-119365.4</v>
      </c>
    </row>
    <row r="21" spans="1:7">
      <c r="A21" s="667"/>
      <c r="B21" s="667"/>
      <c r="C21" s="667"/>
      <c r="D21" s="667"/>
      <c r="E21" s="667"/>
      <c r="F21" s="264" t="s">
        <v>21</v>
      </c>
      <c r="G21" s="268"/>
    </row>
    <row r="22" spans="1:7" s="204" customFormat="1" ht="22.5" customHeight="1">
      <c r="A22" s="667"/>
      <c r="B22" s="667"/>
      <c r="C22" s="667"/>
      <c r="D22" s="667" t="s">
        <v>107</v>
      </c>
      <c r="E22" s="668" t="s">
        <v>113</v>
      </c>
      <c r="F22" s="668" t="s">
        <v>20</v>
      </c>
      <c r="G22" s="266">
        <f t="shared" ref="G22" si="6">+G24</f>
        <v>-119365.4</v>
      </c>
    </row>
    <row r="23" spans="1:7" ht="17.649999999999999" customHeight="1">
      <c r="A23" s="667"/>
      <c r="B23" s="667"/>
      <c r="C23" s="667"/>
      <c r="D23" s="667"/>
      <c r="E23" s="269"/>
      <c r="F23" s="270" t="s">
        <v>21</v>
      </c>
      <c r="G23" s="271"/>
    </row>
    <row r="24" spans="1:7" ht="20.100000000000001" customHeight="1">
      <c r="A24" s="667"/>
      <c r="B24" s="667"/>
      <c r="C24" s="667"/>
      <c r="D24" s="667"/>
      <c r="E24" s="272" t="s">
        <v>109</v>
      </c>
      <c r="F24" s="33" t="s">
        <v>20</v>
      </c>
      <c r="G24" s="273">
        <f t="shared" ref="G24" si="7">+G26</f>
        <v>-119365.4</v>
      </c>
    </row>
    <row r="25" spans="1:7" ht="17.649999999999999" customHeight="1">
      <c r="A25" s="667"/>
      <c r="B25" s="667"/>
      <c r="C25" s="667"/>
      <c r="D25" s="667"/>
      <c r="E25" s="669"/>
      <c r="F25" s="32" t="s">
        <v>90</v>
      </c>
      <c r="G25" s="274"/>
    </row>
    <row r="26" spans="1:7" ht="19.350000000000001" customHeight="1">
      <c r="A26" s="667"/>
      <c r="B26" s="667"/>
      <c r="C26" s="667"/>
      <c r="D26" s="667"/>
      <c r="E26" s="669"/>
      <c r="F26" s="275" t="s">
        <v>22</v>
      </c>
      <c r="G26" s="276">
        <f t="shared" ref="G26" si="8">+G28</f>
        <v>-119365.4</v>
      </c>
    </row>
    <row r="27" spans="1:7" ht="51.75">
      <c r="A27" s="667"/>
      <c r="B27" s="667"/>
      <c r="C27" s="667"/>
      <c r="D27" s="667"/>
      <c r="E27" s="669"/>
      <c r="F27" s="59" t="s">
        <v>62</v>
      </c>
      <c r="G27" s="274"/>
    </row>
    <row r="28" spans="1:7" ht="17.649999999999999" customHeight="1">
      <c r="A28" s="667"/>
      <c r="B28" s="667"/>
      <c r="C28" s="667"/>
      <c r="D28" s="667"/>
      <c r="E28" s="669"/>
      <c r="F28" s="277" t="s">
        <v>24</v>
      </c>
      <c r="G28" s="278">
        <f t="shared" ref="G28:G30" si="9">+G29</f>
        <v>-119365.4</v>
      </c>
    </row>
    <row r="29" spans="1:7" ht="17.649999999999999" customHeight="1">
      <c r="A29" s="667"/>
      <c r="B29" s="667"/>
      <c r="C29" s="667"/>
      <c r="D29" s="667"/>
      <c r="E29" s="669"/>
      <c r="F29" s="279" t="s">
        <v>25</v>
      </c>
      <c r="G29" s="274">
        <f t="shared" si="9"/>
        <v>-119365.4</v>
      </c>
    </row>
    <row r="30" spans="1:7" ht="17.649999999999999" customHeight="1">
      <c r="A30" s="667"/>
      <c r="B30" s="667"/>
      <c r="C30" s="667"/>
      <c r="D30" s="667"/>
      <c r="E30" s="669"/>
      <c r="F30" s="279" t="s">
        <v>56</v>
      </c>
      <c r="G30" s="274">
        <f t="shared" si="9"/>
        <v>-119365.4</v>
      </c>
    </row>
    <row r="31" spans="1:7" ht="17.649999999999999" customHeight="1">
      <c r="A31" s="667"/>
      <c r="B31" s="667"/>
      <c r="C31" s="667"/>
      <c r="D31" s="667"/>
      <c r="E31" s="669"/>
      <c r="F31" s="264" t="s">
        <v>26</v>
      </c>
      <c r="G31" s="274">
        <f>+'Havelvats 2 '!G266</f>
        <v>-119365.4</v>
      </c>
    </row>
    <row r="32" spans="1:7" s="30" customFormat="1" ht="34.5">
      <c r="A32" s="27"/>
      <c r="B32" s="27"/>
      <c r="C32" s="27"/>
      <c r="D32" s="27"/>
      <c r="E32" s="27"/>
      <c r="F32" s="431" t="s">
        <v>92</v>
      </c>
      <c r="G32" s="29">
        <f>+G33+G52</f>
        <v>119365.4</v>
      </c>
    </row>
    <row r="33" spans="1:15" s="71" customFormat="1">
      <c r="A33" s="665" t="s">
        <v>189</v>
      </c>
      <c r="B33" s="489"/>
      <c r="C33" s="670"/>
      <c r="D33" s="670"/>
      <c r="E33" s="670"/>
      <c r="F33" s="73" t="s">
        <v>190</v>
      </c>
      <c r="G33" s="24">
        <f t="shared" ref="G33" si="10">+G35</f>
        <v>20000</v>
      </c>
    </row>
    <row r="34" spans="1:15" s="71" customFormat="1">
      <c r="A34" s="665"/>
      <c r="B34" s="489"/>
      <c r="C34" s="670"/>
      <c r="D34" s="670"/>
      <c r="E34" s="670"/>
      <c r="F34" s="60" t="s">
        <v>21</v>
      </c>
      <c r="G34" s="280"/>
    </row>
    <row r="35" spans="1:15" s="71" customFormat="1">
      <c r="A35" s="665"/>
      <c r="B35" s="496" t="s">
        <v>37</v>
      </c>
      <c r="C35" s="670"/>
      <c r="D35" s="670"/>
      <c r="E35" s="670"/>
      <c r="F35" s="92" t="s">
        <v>201</v>
      </c>
      <c r="G35" s="24">
        <f>+G37</f>
        <v>20000</v>
      </c>
    </row>
    <row r="36" spans="1:15" s="71" customFormat="1">
      <c r="A36" s="665"/>
      <c r="B36" s="496"/>
      <c r="C36" s="670"/>
      <c r="D36" s="670"/>
      <c r="E36" s="670"/>
      <c r="F36" s="60" t="s">
        <v>21</v>
      </c>
      <c r="G36" s="280"/>
    </row>
    <row r="37" spans="1:15" s="78" customFormat="1">
      <c r="A37" s="665"/>
      <c r="B37" s="496"/>
      <c r="C37" s="496" t="s">
        <v>61</v>
      </c>
      <c r="D37" s="670"/>
      <c r="E37" s="670"/>
      <c r="F37" s="92" t="s">
        <v>353</v>
      </c>
      <c r="G37" s="83">
        <f t="shared" ref="G37" si="11">+G39</f>
        <v>20000</v>
      </c>
      <c r="H37" s="77"/>
      <c r="I37" s="77"/>
      <c r="J37" s="77"/>
      <c r="K37" s="77"/>
      <c r="L37" s="77"/>
      <c r="M37" s="77"/>
      <c r="N37" s="77"/>
      <c r="O37" s="77"/>
    </row>
    <row r="38" spans="1:15" s="78" customFormat="1">
      <c r="A38" s="665"/>
      <c r="B38" s="496"/>
      <c r="C38" s="496"/>
      <c r="D38" s="670"/>
      <c r="E38" s="670"/>
      <c r="F38" s="79" t="s">
        <v>21</v>
      </c>
      <c r="G38" s="80"/>
      <c r="H38" s="77"/>
      <c r="I38" s="77"/>
      <c r="J38" s="77"/>
      <c r="K38" s="77"/>
      <c r="L38" s="77"/>
      <c r="M38" s="77"/>
      <c r="N38" s="77"/>
      <c r="O38" s="77"/>
    </row>
    <row r="39" spans="1:15" s="78" customFormat="1" ht="34.5">
      <c r="A39" s="665"/>
      <c r="B39" s="496"/>
      <c r="C39" s="496"/>
      <c r="D39" s="670"/>
      <c r="E39" s="670"/>
      <c r="F39" s="81" t="s">
        <v>55</v>
      </c>
      <c r="G39" s="80">
        <f t="shared" ref="G39" si="12">+G41</f>
        <v>20000</v>
      </c>
      <c r="H39" s="77"/>
      <c r="I39" s="77"/>
      <c r="J39" s="77"/>
      <c r="K39" s="77"/>
      <c r="L39" s="77"/>
      <c r="M39" s="77"/>
      <c r="N39" s="77"/>
      <c r="O39" s="77"/>
    </row>
    <row r="40" spans="1:15" s="78" customFormat="1">
      <c r="A40" s="665"/>
      <c r="B40" s="496"/>
      <c r="C40" s="496"/>
      <c r="D40" s="670"/>
      <c r="E40" s="670"/>
      <c r="F40" s="79" t="s">
        <v>21</v>
      </c>
      <c r="G40" s="80"/>
      <c r="H40" s="77"/>
      <c r="I40" s="77"/>
      <c r="J40" s="77"/>
      <c r="K40" s="77"/>
      <c r="L40" s="77"/>
      <c r="M40" s="77"/>
      <c r="N40" s="77"/>
      <c r="O40" s="77"/>
    </row>
    <row r="41" spans="1:15" s="78" customFormat="1" ht="17.25" customHeight="1">
      <c r="A41" s="665"/>
      <c r="B41" s="496"/>
      <c r="C41" s="496"/>
      <c r="D41" s="494">
        <v>1056</v>
      </c>
      <c r="E41" s="484" t="s">
        <v>204</v>
      </c>
      <c r="F41" s="485"/>
      <c r="G41" s="82">
        <f t="shared" ref="G41" si="13">+G43</f>
        <v>20000</v>
      </c>
      <c r="H41" s="77"/>
      <c r="I41" s="77"/>
      <c r="J41" s="77"/>
      <c r="K41" s="77"/>
      <c r="L41" s="77"/>
      <c r="M41" s="77"/>
      <c r="N41" s="77"/>
      <c r="O41" s="77"/>
    </row>
    <row r="42" spans="1:15" s="78" customFormat="1" ht="16.899999999999999" customHeight="1">
      <c r="A42" s="665"/>
      <c r="B42" s="496"/>
      <c r="C42" s="496"/>
      <c r="D42" s="494"/>
      <c r="E42" s="392"/>
      <c r="F42" s="435" t="s">
        <v>21</v>
      </c>
      <c r="G42" s="80"/>
      <c r="H42" s="77"/>
      <c r="I42" s="77"/>
      <c r="J42" s="77"/>
      <c r="K42" s="77"/>
      <c r="L42" s="77"/>
      <c r="M42" s="77"/>
      <c r="N42" s="77"/>
      <c r="O42" s="77"/>
    </row>
    <row r="43" spans="1:15" s="78" customFormat="1" ht="34.5">
      <c r="A43" s="665"/>
      <c r="B43" s="496"/>
      <c r="C43" s="496"/>
      <c r="D43" s="494"/>
      <c r="E43" s="290">
        <v>32002</v>
      </c>
      <c r="F43" s="47" t="s">
        <v>335</v>
      </c>
      <c r="G43" s="84">
        <f t="shared" ref="G43" si="14">+G45</f>
        <v>20000</v>
      </c>
      <c r="H43" s="76"/>
      <c r="I43" s="77"/>
      <c r="J43" s="77"/>
      <c r="K43" s="77"/>
      <c r="L43" s="77"/>
      <c r="M43" s="77"/>
      <c r="N43" s="77"/>
      <c r="O43" s="77"/>
    </row>
    <row r="44" spans="1:15" s="71" customFormat="1" ht="16.899999999999999" customHeight="1">
      <c r="A44" s="665"/>
      <c r="B44" s="496"/>
      <c r="C44" s="496"/>
      <c r="D44" s="494"/>
      <c r="E44" s="490"/>
      <c r="F44" s="59" t="s">
        <v>90</v>
      </c>
      <c r="G44" s="74"/>
    </row>
    <row r="45" spans="1:15" s="87" customFormat="1" ht="34.5">
      <c r="A45" s="665"/>
      <c r="B45" s="496"/>
      <c r="C45" s="496"/>
      <c r="D45" s="494"/>
      <c r="E45" s="491"/>
      <c r="F45" s="85" t="s">
        <v>191</v>
      </c>
      <c r="G45" s="86">
        <f t="shared" ref="G45" si="15">+G47</f>
        <v>20000</v>
      </c>
      <c r="H45" s="93"/>
    </row>
    <row r="46" spans="1:15" s="71" customFormat="1" ht="51.75">
      <c r="A46" s="665"/>
      <c r="B46" s="496"/>
      <c r="C46" s="496"/>
      <c r="D46" s="494"/>
      <c r="E46" s="491"/>
      <c r="F46" s="59" t="s">
        <v>62</v>
      </c>
      <c r="G46" s="74"/>
    </row>
    <row r="47" spans="1:15" s="71" customFormat="1" ht="16.899999999999999" customHeight="1">
      <c r="A47" s="665"/>
      <c r="B47" s="496"/>
      <c r="C47" s="496"/>
      <c r="D47" s="494"/>
      <c r="E47" s="491"/>
      <c r="F47" s="72" t="s">
        <v>24</v>
      </c>
      <c r="G47" s="88">
        <f t="shared" ref="G47:G50" si="16">+G48</f>
        <v>20000</v>
      </c>
    </row>
    <row r="48" spans="1:15" s="71" customFormat="1" ht="16.899999999999999" customHeight="1">
      <c r="A48" s="665"/>
      <c r="B48" s="496"/>
      <c r="C48" s="496"/>
      <c r="D48" s="494"/>
      <c r="E48" s="491"/>
      <c r="F48" s="59" t="s">
        <v>64</v>
      </c>
      <c r="G48" s="89">
        <f t="shared" si="16"/>
        <v>20000</v>
      </c>
    </row>
    <row r="49" spans="1:15" s="71" customFormat="1" ht="16.899999999999999" customHeight="1">
      <c r="A49" s="665"/>
      <c r="B49" s="496"/>
      <c r="C49" s="496"/>
      <c r="D49" s="494"/>
      <c r="E49" s="491"/>
      <c r="F49" s="59" t="s">
        <v>350</v>
      </c>
      <c r="G49" s="89">
        <f t="shared" si="16"/>
        <v>20000</v>
      </c>
    </row>
    <row r="50" spans="1:15" s="71" customFormat="1" ht="16.899999999999999" customHeight="1">
      <c r="A50" s="665"/>
      <c r="B50" s="496"/>
      <c r="C50" s="496"/>
      <c r="D50" s="494"/>
      <c r="E50" s="491"/>
      <c r="F50" s="59" t="s">
        <v>351</v>
      </c>
      <c r="G50" s="89">
        <f t="shared" si="16"/>
        <v>20000</v>
      </c>
      <c r="H50" s="90"/>
    </row>
    <row r="51" spans="1:15" s="71" customFormat="1" ht="16.899999999999999" customHeight="1">
      <c r="A51" s="665"/>
      <c r="B51" s="496"/>
      <c r="C51" s="496"/>
      <c r="D51" s="494"/>
      <c r="E51" s="491"/>
      <c r="F51" s="59" t="s">
        <v>352</v>
      </c>
      <c r="G51" s="89">
        <f>+'Havelvats 2 '!G46</f>
        <v>20000</v>
      </c>
      <c r="H51" s="91"/>
    </row>
    <row r="52" spans="1:15" s="71" customFormat="1">
      <c r="A52" s="665" t="s">
        <v>60</v>
      </c>
      <c r="B52" s="671"/>
      <c r="C52" s="665"/>
      <c r="D52" s="670"/>
      <c r="E52" s="672"/>
      <c r="F52" s="281" t="s">
        <v>57</v>
      </c>
      <c r="G52" s="24">
        <f t="shared" ref="G52" si="17">+G54</f>
        <v>99365.4</v>
      </c>
    </row>
    <row r="53" spans="1:15" s="71" customFormat="1">
      <c r="A53" s="665"/>
      <c r="B53" s="671"/>
      <c r="C53" s="665"/>
      <c r="D53" s="670"/>
      <c r="E53" s="672"/>
      <c r="F53" s="282" t="s">
        <v>21</v>
      </c>
      <c r="G53" s="74"/>
    </row>
    <row r="54" spans="1:15" s="71" customFormat="1" ht="34.5">
      <c r="A54" s="665"/>
      <c r="B54" s="665" t="s">
        <v>61</v>
      </c>
      <c r="C54" s="673"/>
      <c r="D54" s="670"/>
      <c r="E54" s="672"/>
      <c r="F54" s="281" t="s">
        <v>58</v>
      </c>
      <c r="G54" s="75">
        <f t="shared" ref="G54" si="18">+G56</f>
        <v>99365.4</v>
      </c>
    </row>
    <row r="55" spans="1:15" s="71" customFormat="1">
      <c r="A55" s="665"/>
      <c r="B55" s="665"/>
      <c r="C55" s="673"/>
      <c r="D55" s="670"/>
      <c r="E55" s="672"/>
      <c r="F55" s="282" t="s">
        <v>21</v>
      </c>
      <c r="G55" s="75"/>
    </row>
    <row r="56" spans="1:15" s="78" customFormat="1" ht="34.5">
      <c r="A56" s="665"/>
      <c r="B56" s="665"/>
      <c r="C56" s="665" t="s">
        <v>148</v>
      </c>
      <c r="D56" s="670"/>
      <c r="E56" s="672"/>
      <c r="F56" s="283" t="s">
        <v>58</v>
      </c>
      <c r="G56" s="75">
        <f t="shared" ref="G56" si="19">+G58</f>
        <v>99365.4</v>
      </c>
      <c r="H56" s="77"/>
      <c r="I56" s="77"/>
      <c r="J56" s="77"/>
      <c r="K56" s="77"/>
      <c r="L56" s="77"/>
      <c r="M56" s="77"/>
      <c r="N56" s="77"/>
      <c r="O56" s="77"/>
    </row>
    <row r="57" spans="1:15" s="78" customFormat="1">
      <c r="A57" s="665"/>
      <c r="B57" s="665"/>
      <c r="C57" s="665"/>
      <c r="D57" s="670"/>
      <c r="E57" s="672"/>
      <c r="F57" s="284" t="s">
        <v>21</v>
      </c>
      <c r="G57" s="80"/>
      <c r="H57" s="77"/>
      <c r="I57" s="77"/>
      <c r="J57" s="77"/>
      <c r="K57" s="77"/>
      <c r="L57" s="77"/>
      <c r="M57" s="77"/>
      <c r="N57" s="77"/>
      <c r="O57" s="77"/>
    </row>
    <row r="58" spans="1:15" s="78" customFormat="1" ht="34.5">
      <c r="A58" s="665"/>
      <c r="B58" s="665"/>
      <c r="C58" s="665"/>
      <c r="D58" s="670"/>
      <c r="E58" s="672"/>
      <c r="F58" s="285" t="s">
        <v>55</v>
      </c>
      <c r="G58" s="97">
        <f>+G60</f>
        <v>99365.4</v>
      </c>
      <c r="H58" s="77"/>
      <c r="I58" s="77"/>
      <c r="J58" s="77"/>
      <c r="K58" s="77"/>
      <c r="L58" s="77"/>
      <c r="M58" s="77"/>
      <c r="N58" s="77"/>
      <c r="O58" s="77"/>
    </row>
    <row r="59" spans="1:15" s="78" customFormat="1">
      <c r="A59" s="665"/>
      <c r="B59" s="665"/>
      <c r="C59" s="665"/>
      <c r="D59" s="670"/>
      <c r="E59" s="672"/>
      <c r="F59" s="285" t="s">
        <v>96</v>
      </c>
      <c r="G59" s="286"/>
      <c r="H59" s="287"/>
      <c r="I59" s="77"/>
      <c r="J59" s="77"/>
      <c r="K59" s="77"/>
      <c r="L59" s="77"/>
      <c r="M59" s="77"/>
      <c r="N59" s="77"/>
      <c r="O59" s="77"/>
    </row>
    <row r="60" spans="1:15" s="78" customFormat="1">
      <c r="A60" s="665"/>
      <c r="B60" s="665"/>
      <c r="C60" s="665"/>
      <c r="D60" s="494">
        <v>1183</v>
      </c>
      <c r="E60" s="484" t="s">
        <v>200</v>
      </c>
      <c r="F60" s="485"/>
      <c r="G60" s="82">
        <f t="shared" ref="G60" si="20">+G62</f>
        <v>99365.4</v>
      </c>
      <c r="H60" s="77"/>
      <c r="I60" s="77"/>
      <c r="J60" s="77"/>
      <c r="K60" s="77"/>
      <c r="L60" s="77"/>
      <c r="M60" s="77"/>
      <c r="N60" s="77"/>
      <c r="O60" s="77"/>
    </row>
    <row r="61" spans="1:15" s="78" customFormat="1" ht="16.899999999999999" customHeight="1">
      <c r="A61" s="665"/>
      <c r="B61" s="665"/>
      <c r="C61" s="665"/>
      <c r="D61" s="494"/>
      <c r="E61" s="391"/>
      <c r="F61" s="435" t="s">
        <v>21</v>
      </c>
      <c r="G61" s="80"/>
      <c r="H61" s="77"/>
      <c r="I61" s="77"/>
      <c r="J61" s="77"/>
      <c r="K61" s="77"/>
      <c r="L61" s="77"/>
      <c r="M61" s="77"/>
      <c r="N61" s="77"/>
      <c r="O61" s="77"/>
    </row>
    <row r="62" spans="1:15" s="78" customFormat="1" ht="34.5">
      <c r="A62" s="665"/>
      <c r="B62" s="665"/>
      <c r="C62" s="665"/>
      <c r="D62" s="494"/>
      <c r="E62" s="433">
        <v>32002</v>
      </c>
      <c r="F62" s="47" t="s">
        <v>261</v>
      </c>
      <c r="G62" s="84">
        <f t="shared" ref="G62" si="21">G64</f>
        <v>99365.4</v>
      </c>
      <c r="H62" s="77"/>
      <c r="I62" s="77"/>
      <c r="J62" s="77"/>
      <c r="K62" s="77"/>
      <c r="L62" s="77"/>
      <c r="M62" s="77"/>
      <c r="N62" s="77"/>
      <c r="O62" s="77"/>
    </row>
    <row r="63" spans="1:15" s="71" customFormat="1" ht="16.899999999999999" customHeight="1">
      <c r="A63" s="665"/>
      <c r="B63" s="665"/>
      <c r="C63" s="665"/>
      <c r="D63" s="494"/>
      <c r="E63" s="503"/>
      <c r="F63" s="59" t="s">
        <v>90</v>
      </c>
      <c r="G63" s="74"/>
    </row>
    <row r="64" spans="1:15" s="87" customFormat="1">
      <c r="A64" s="665"/>
      <c r="B64" s="665"/>
      <c r="C64" s="665"/>
      <c r="D64" s="494"/>
      <c r="E64" s="503"/>
      <c r="F64" s="85" t="s">
        <v>106</v>
      </c>
      <c r="G64" s="86">
        <f t="shared" ref="G64" si="22">G66</f>
        <v>99365.4</v>
      </c>
    </row>
    <row r="65" spans="1:8" s="71" customFormat="1" ht="51.75">
      <c r="A65" s="665"/>
      <c r="B65" s="665"/>
      <c r="C65" s="665"/>
      <c r="D65" s="494"/>
      <c r="E65" s="503"/>
      <c r="F65" s="59" t="s">
        <v>62</v>
      </c>
      <c r="G65" s="74"/>
    </row>
    <row r="66" spans="1:8" s="71" customFormat="1" ht="16.899999999999999" customHeight="1">
      <c r="A66" s="665"/>
      <c r="B66" s="665"/>
      <c r="C66" s="665"/>
      <c r="D66" s="494"/>
      <c r="E66" s="503"/>
      <c r="F66" s="72" t="s">
        <v>63</v>
      </c>
      <c r="G66" s="74">
        <f t="shared" ref="G66:G67" si="23">G67</f>
        <v>99365.4</v>
      </c>
    </row>
    <row r="67" spans="1:8" s="71" customFormat="1" ht="16.899999999999999" customHeight="1">
      <c r="A67" s="665"/>
      <c r="B67" s="665"/>
      <c r="C67" s="665"/>
      <c r="D67" s="494"/>
      <c r="E67" s="503"/>
      <c r="F67" s="59" t="s">
        <v>195</v>
      </c>
      <c r="G67" s="89">
        <f t="shared" si="23"/>
        <v>99365.4</v>
      </c>
    </row>
    <row r="68" spans="1:8" s="71" customFormat="1" ht="16.899999999999999" customHeight="1">
      <c r="A68" s="665"/>
      <c r="B68" s="665"/>
      <c r="C68" s="665"/>
      <c r="D68" s="494"/>
      <c r="E68" s="503"/>
      <c r="F68" s="59" t="s">
        <v>196</v>
      </c>
      <c r="G68" s="89">
        <f t="shared" ref="G68:G69" si="24">+G69</f>
        <v>99365.4</v>
      </c>
    </row>
    <row r="69" spans="1:8" s="71" customFormat="1" ht="16.899999999999999" customHeight="1">
      <c r="A69" s="665"/>
      <c r="B69" s="665"/>
      <c r="C69" s="665"/>
      <c r="D69" s="494"/>
      <c r="E69" s="503"/>
      <c r="F69" s="59" t="s">
        <v>197</v>
      </c>
      <c r="G69" s="89">
        <f t="shared" si="24"/>
        <v>99365.4</v>
      </c>
      <c r="H69" s="90"/>
    </row>
    <row r="70" spans="1:8" s="71" customFormat="1" ht="16.899999999999999" customHeight="1">
      <c r="A70" s="665"/>
      <c r="B70" s="665"/>
      <c r="C70" s="665"/>
      <c r="D70" s="494"/>
      <c r="E70" s="503"/>
      <c r="F70" s="96" t="s">
        <v>69</v>
      </c>
      <c r="G70" s="89">
        <f>+'Havelvats 2 '!G204</f>
        <v>99365.4</v>
      </c>
      <c r="H70" s="91"/>
    </row>
  </sheetData>
  <mergeCells count="34">
    <mergeCell ref="A52:A70"/>
    <mergeCell ref="B54:B70"/>
    <mergeCell ref="C56:C70"/>
    <mergeCell ref="B52:B53"/>
    <mergeCell ref="E52:E59"/>
    <mergeCell ref="D52:D59"/>
    <mergeCell ref="C52:C55"/>
    <mergeCell ref="E63:E70"/>
    <mergeCell ref="D60:D70"/>
    <mergeCell ref="E60:F60"/>
    <mergeCell ref="B35:B51"/>
    <mergeCell ref="C37:C51"/>
    <mergeCell ref="D41:D51"/>
    <mergeCell ref="E41:F41"/>
    <mergeCell ref="E44:E51"/>
    <mergeCell ref="C33:C36"/>
    <mergeCell ref="D33:D40"/>
    <mergeCell ref="E33:E40"/>
    <mergeCell ref="A33:A51"/>
    <mergeCell ref="A6:G6"/>
    <mergeCell ref="A9:C9"/>
    <mergeCell ref="D9:E9"/>
    <mergeCell ref="F9:F10"/>
    <mergeCell ref="B33:B34"/>
    <mergeCell ref="A14:A31"/>
    <mergeCell ref="B14:B15"/>
    <mergeCell ref="C14:C17"/>
    <mergeCell ref="D14:D21"/>
    <mergeCell ref="E14:E21"/>
    <mergeCell ref="B16:B31"/>
    <mergeCell ref="C18:C31"/>
    <mergeCell ref="D22:D31"/>
    <mergeCell ref="E22:F22"/>
    <mergeCell ref="E25:E31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6"/>
  <sheetViews>
    <sheetView view="pageBreakPreview" zoomScaleNormal="100" zoomScaleSheetLayoutView="100" workbookViewId="0">
      <selection activeCell="M56" sqref="M56"/>
    </sheetView>
  </sheetViews>
  <sheetFormatPr defaultColWidth="9.140625" defaultRowHeight="17.25"/>
  <cols>
    <col min="1" max="3" width="8.140625" style="35" customWidth="1"/>
    <col min="4" max="4" width="11.5703125" style="35" customWidth="1"/>
    <col min="5" max="5" width="13.85546875" style="35" customWidth="1"/>
    <col min="6" max="6" width="62.140625" style="35" customWidth="1"/>
    <col min="7" max="7" width="22.28515625" style="35" customWidth="1"/>
    <col min="8" max="10" width="15" style="35" customWidth="1"/>
    <col min="11" max="16384" width="9.140625" style="35"/>
  </cols>
  <sheetData>
    <row r="1" spans="1:7" ht="37.5" customHeight="1">
      <c r="F1" s="456" t="s">
        <v>137</v>
      </c>
      <c r="G1" s="456"/>
    </row>
    <row r="2" spans="1:7" ht="17.25" customHeight="1">
      <c r="F2" s="456" t="s">
        <v>155</v>
      </c>
      <c r="G2" s="456"/>
    </row>
    <row r="3" spans="1:7" ht="17.25" customHeight="1">
      <c r="F3" s="456" t="s">
        <v>9</v>
      </c>
      <c r="G3" s="456"/>
    </row>
    <row r="4" spans="1:7" ht="13.5" customHeight="1"/>
    <row r="5" spans="1:7" ht="52.5" customHeight="1">
      <c r="A5" s="509" t="s">
        <v>205</v>
      </c>
      <c r="B5" s="509"/>
      <c r="C5" s="509"/>
      <c r="D5" s="509"/>
      <c r="E5" s="509"/>
      <c r="F5" s="509"/>
      <c r="G5" s="509"/>
    </row>
    <row r="8" spans="1:7" s="71" customFormat="1" ht="120.75">
      <c r="A8" s="508" t="s">
        <v>29</v>
      </c>
      <c r="B8" s="508"/>
      <c r="C8" s="508"/>
      <c r="D8" s="508" t="s">
        <v>13</v>
      </c>
      <c r="E8" s="508"/>
      <c r="F8" s="508" t="s">
        <v>19</v>
      </c>
      <c r="G8" s="393" t="s">
        <v>251</v>
      </c>
    </row>
    <row r="9" spans="1:7" s="71" customFormat="1" ht="34.5">
      <c r="A9" s="295" t="s">
        <v>255</v>
      </c>
      <c r="B9" s="295" t="s">
        <v>256</v>
      </c>
      <c r="C9" s="295" t="s">
        <v>33</v>
      </c>
      <c r="D9" s="295" t="s">
        <v>16</v>
      </c>
      <c r="E9" s="295" t="s">
        <v>87</v>
      </c>
      <c r="F9" s="508"/>
      <c r="G9" s="295" t="s">
        <v>15</v>
      </c>
    </row>
    <row r="10" spans="1:7" s="71" customFormat="1" ht="38.1" customHeight="1">
      <c r="A10" s="59"/>
      <c r="B10" s="59"/>
      <c r="C10" s="59"/>
      <c r="D10" s="72"/>
      <c r="E10" s="72"/>
      <c r="F10" s="343" t="s">
        <v>27</v>
      </c>
      <c r="G10" s="423">
        <f>+G12+G240</f>
        <v>2.400000007764902E-2</v>
      </c>
    </row>
    <row r="11" spans="1:7" s="71" customFormat="1">
      <c r="A11" s="59"/>
      <c r="B11" s="59"/>
      <c r="C11" s="59"/>
      <c r="D11" s="295"/>
      <c r="E11" s="295"/>
      <c r="F11" s="59" t="s">
        <v>54</v>
      </c>
      <c r="G11" s="24"/>
    </row>
    <row r="12" spans="1:7" s="71" customFormat="1" ht="34.5">
      <c r="A12" s="59"/>
      <c r="B12" s="59"/>
      <c r="C12" s="59"/>
      <c r="D12" s="295"/>
      <c r="E12" s="295"/>
      <c r="F12" s="431" t="s">
        <v>92</v>
      </c>
      <c r="G12" s="423">
        <f>+G13+G75</f>
        <v>2.400000007764902E-2</v>
      </c>
    </row>
    <row r="13" spans="1:7" s="71" customFormat="1" ht="17.25" customHeight="1">
      <c r="A13" s="510" t="s">
        <v>189</v>
      </c>
      <c r="B13" s="489"/>
      <c r="C13" s="486"/>
      <c r="D13" s="520"/>
      <c r="E13" s="486" t="s">
        <v>77</v>
      </c>
      <c r="F13" s="294" t="s">
        <v>190</v>
      </c>
      <c r="G13" s="395">
        <f>+G15</f>
        <v>-30320.399999999994</v>
      </c>
    </row>
    <row r="14" spans="1:7" s="71" customFormat="1" ht="16.899999999999999" customHeight="1">
      <c r="A14" s="511"/>
      <c r="B14" s="489"/>
      <c r="C14" s="487"/>
      <c r="D14" s="521"/>
      <c r="E14" s="487"/>
      <c r="F14" s="307" t="s">
        <v>21</v>
      </c>
      <c r="G14" s="396"/>
    </row>
    <row r="15" spans="1:7" s="71" customFormat="1">
      <c r="A15" s="511"/>
      <c r="B15" s="510" t="s">
        <v>37</v>
      </c>
      <c r="C15" s="487"/>
      <c r="D15" s="521"/>
      <c r="E15" s="487"/>
      <c r="F15" s="92" t="s">
        <v>201</v>
      </c>
      <c r="G15" s="397">
        <f>+G17+G32+G47</f>
        <v>-30320.399999999994</v>
      </c>
    </row>
    <row r="16" spans="1:7" s="71" customFormat="1" ht="16.899999999999999" customHeight="1">
      <c r="A16" s="511"/>
      <c r="B16" s="511"/>
      <c r="C16" s="488"/>
      <c r="D16" s="521"/>
      <c r="E16" s="487"/>
      <c r="F16" s="307" t="s">
        <v>21</v>
      </c>
      <c r="G16" s="397"/>
    </row>
    <row r="17" spans="1:15" s="78" customFormat="1">
      <c r="A17" s="511"/>
      <c r="B17" s="511"/>
      <c r="C17" s="496" t="s">
        <v>76</v>
      </c>
      <c r="D17" s="521"/>
      <c r="E17" s="487"/>
      <c r="F17" s="92" t="s">
        <v>203</v>
      </c>
      <c r="G17" s="398">
        <f t="shared" ref="G17" si="0">+G19</f>
        <v>-30729.599999999999</v>
      </c>
      <c r="H17" s="77"/>
      <c r="I17" s="77"/>
      <c r="J17" s="77"/>
      <c r="K17" s="77"/>
      <c r="L17" s="77"/>
      <c r="M17" s="77"/>
      <c r="N17" s="77"/>
      <c r="O17" s="77"/>
    </row>
    <row r="18" spans="1:15" s="78" customFormat="1" ht="16.899999999999999" customHeight="1">
      <c r="A18" s="511"/>
      <c r="B18" s="511"/>
      <c r="C18" s="496"/>
      <c r="D18" s="521"/>
      <c r="E18" s="487"/>
      <c r="F18" s="303" t="s">
        <v>21</v>
      </c>
      <c r="G18" s="399"/>
      <c r="H18" s="77"/>
      <c r="I18" s="77"/>
      <c r="J18" s="77"/>
      <c r="K18" s="77"/>
      <c r="L18" s="77"/>
      <c r="M18" s="77"/>
      <c r="N18" s="77"/>
      <c r="O18" s="77"/>
    </row>
    <row r="19" spans="1:15" s="78" customFormat="1" ht="34.5">
      <c r="A19" s="511"/>
      <c r="B19" s="511"/>
      <c r="C19" s="496"/>
      <c r="D19" s="521"/>
      <c r="E19" s="487"/>
      <c r="F19" s="81" t="s">
        <v>55</v>
      </c>
      <c r="G19" s="400">
        <f t="shared" ref="G19" si="1">+G21</f>
        <v>-30729.599999999999</v>
      </c>
      <c r="H19" s="77"/>
      <c r="I19" s="77"/>
      <c r="J19" s="77"/>
      <c r="K19" s="77"/>
      <c r="L19" s="77"/>
      <c r="M19" s="77"/>
      <c r="N19" s="77"/>
      <c r="O19" s="77"/>
    </row>
    <row r="20" spans="1:15" s="78" customFormat="1" ht="16.899999999999999" customHeight="1">
      <c r="A20" s="511"/>
      <c r="B20" s="511"/>
      <c r="C20" s="496"/>
      <c r="D20" s="522"/>
      <c r="E20" s="488"/>
      <c r="F20" s="303" t="s">
        <v>21</v>
      </c>
      <c r="G20" s="399"/>
      <c r="H20" s="77"/>
      <c r="I20" s="77"/>
      <c r="J20" s="77"/>
      <c r="K20" s="77"/>
      <c r="L20" s="77"/>
      <c r="M20" s="77"/>
      <c r="N20" s="77"/>
      <c r="O20" s="77"/>
    </row>
    <row r="21" spans="1:15" s="78" customFormat="1">
      <c r="A21" s="511"/>
      <c r="B21" s="511"/>
      <c r="C21" s="496"/>
      <c r="D21" s="494">
        <v>1168</v>
      </c>
      <c r="E21" s="484" t="s">
        <v>204</v>
      </c>
      <c r="F21" s="485"/>
      <c r="G21" s="401">
        <f>+G23</f>
        <v>-30729.599999999999</v>
      </c>
      <c r="H21" s="77"/>
      <c r="I21" s="77"/>
      <c r="J21" s="77"/>
      <c r="K21" s="77"/>
      <c r="L21" s="77"/>
      <c r="M21" s="77"/>
      <c r="N21" s="77"/>
      <c r="O21" s="77"/>
    </row>
    <row r="22" spans="1:15" s="78" customFormat="1" ht="16.899999999999999" customHeight="1">
      <c r="A22" s="511"/>
      <c r="B22" s="511"/>
      <c r="C22" s="496"/>
      <c r="D22" s="494"/>
      <c r="E22" s="392"/>
      <c r="F22" s="303" t="s">
        <v>21</v>
      </c>
      <c r="G22" s="399"/>
      <c r="H22" s="77"/>
      <c r="I22" s="77"/>
      <c r="J22" s="77"/>
      <c r="K22" s="77"/>
      <c r="L22" s="77"/>
      <c r="M22" s="77"/>
      <c r="N22" s="77"/>
      <c r="O22" s="77"/>
    </row>
    <row r="23" spans="1:15" s="78" customFormat="1" ht="34.5">
      <c r="A23" s="511"/>
      <c r="B23" s="511"/>
      <c r="C23" s="497"/>
      <c r="D23" s="495"/>
      <c r="E23" s="290">
        <v>12001</v>
      </c>
      <c r="F23" s="47" t="s">
        <v>370</v>
      </c>
      <c r="G23" s="402">
        <f t="shared" ref="G23" si="2">+G25</f>
        <v>-30729.599999999999</v>
      </c>
      <c r="H23" s="77"/>
      <c r="I23" s="77"/>
      <c r="J23" s="77"/>
      <c r="K23" s="77"/>
      <c r="L23" s="77"/>
      <c r="M23" s="77"/>
      <c r="N23" s="77"/>
      <c r="O23" s="77"/>
    </row>
    <row r="24" spans="1:15" s="71" customFormat="1" ht="16.899999999999999" customHeight="1">
      <c r="A24" s="511"/>
      <c r="B24" s="511"/>
      <c r="C24" s="497"/>
      <c r="D24" s="495"/>
      <c r="E24" s="490"/>
      <c r="F24" s="59" t="s">
        <v>90</v>
      </c>
      <c r="G24" s="74"/>
    </row>
    <row r="25" spans="1:15" s="87" customFormat="1" ht="51.75">
      <c r="A25" s="511"/>
      <c r="B25" s="511"/>
      <c r="C25" s="497"/>
      <c r="D25" s="495"/>
      <c r="E25" s="491"/>
      <c r="F25" s="85" t="s">
        <v>465</v>
      </c>
      <c r="G25" s="86">
        <f t="shared" ref="G25" si="3">+G27</f>
        <v>-30729.599999999999</v>
      </c>
    </row>
    <row r="26" spans="1:15" s="71" customFormat="1" ht="51.75">
      <c r="A26" s="511"/>
      <c r="B26" s="511"/>
      <c r="C26" s="497"/>
      <c r="D26" s="495"/>
      <c r="E26" s="491"/>
      <c r="F26" s="59" t="s">
        <v>62</v>
      </c>
      <c r="G26" s="74"/>
    </row>
    <row r="27" spans="1:15" s="71" customFormat="1" ht="16.899999999999999" customHeight="1">
      <c r="A27" s="511"/>
      <c r="B27" s="511"/>
      <c r="C27" s="497"/>
      <c r="D27" s="495"/>
      <c r="E27" s="491"/>
      <c r="F27" s="72" t="s">
        <v>24</v>
      </c>
      <c r="G27" s="88">
        <f t="shared" ref="G27:G30" si="4">+G28</f>
        <v>-30729.599999999999</v>
      </c>
    </row>
    <row r="28" spans="1:15" s="71" customFormat="1" ht="16.899999999999999" customHeight="1">
      <c r="A28" s="511"/>
      <c r="B28" s="511"/>
      <c r="C28" s="497"/>
      <c r="D28" s="495"/>
      <c r="E28" s="491"/>
      <c r="F28" s="59" t="s">
        <v>25</v>
      </c>
      <c r="G28" s="89">
        <f t="shared" si="4"/>
        <v>-30729.599999999999</v>
      </c>
    </row>
    <row r="29" spans="1:15" s="71" customFormat="1" ht="16.899999999999999" customHeight="1">
      <c r="A29" s="511"/>
      <c r="B29" s="511"/>
      <c r="C29" s="497"/>
      <c r="D29" s="495"/>
      <c r="E29" s="491"/>
      <c r="F29" s="59" t="s">
        <v>371</v>
      </c>
      <c r="G29" s="89">
        <f t="shared" si="4"/>
        <v>-30729.599999999999</v>
      </c>
    </row>
    <row r="30" spans="1:15" s="71" customFormat="1" ht="34.5">
      <c r="A30" s="511"/>
      <c r="B30" s="511"/>
      <c r="C30" s="497"/>
      <c r="D30" s="495"/>
      <c r="E30" s="491"/>
      <c r="F30" s="59" t="s">
        <v>372</v>
      </c>
      <c r="G30" s="89">
        <f t="shared" si="4"/>
        <v>-30729.599999999999</v>
      </c>
      <c r="H30" s="90"/>
    </row>
    <row r="31" spans="1:15" s="71" customFormat="1" ht="34.5">
      <c r="A31" s="511"/>
      <c r="B31" s="511"/>
      <c r="C31" s="497"/>
      <c r="D31" s="495"/>
      <c r="E31" s="491"/>
      <c r="F31" s="59" t="s">
        <v>373</v>
      </c>
      <c r="G31" s="89">
        <v>-30729.599999999999</v>
      </c>
      <c r="H31" s="91"/>
    </row>
    <row r="32" spans="1:15" s="78" customFormat="1">
      <c r="A32" s="511"/>
      <c r="B32" s="511"/>
      <c r="C32" s="496" t="s">
        <v>61</v>
      </c>
      <c r="D32" s="461"/>
      <c r="E32" s="513"/>
      <c r="F32" s="92" t="s">
        <v>353</v>
      </c>
      <c r="G32" s="398">
        <f t="shared" ref="G32" si="5">+G34</f>
        <v>20000</v>
      </c>
      <c r="H32" s="77"/>
      <c r="I32" s="77"/>
      <c r="J32" s="77"/>
      <c r="K32" s="77"/>
      <c r="L32" s="77"/>
      <c r="M32" s="77"/>
      <c r="N32" s="77"/>
      <c r="O32" s="77"/>
    </row>
    <row r="33" spans="1:15" s="78" customFormat="1" ht="17.25" customHeight="1">
      <c r="A33" s="511"/>
      <c r="B33" s="511"/>
      <c r="C33" s="496"/>
      <c r="D33" s="453"/>
      <c r="E33" s="514"/>
      <c r="F33" s="303" t="s">
        <v>21</v>
      </c>
      <c r="G33" s="399"/>
      <c r="H33" s="77"/>
      <c r="I33" s="77"/>
      <c r="J33" s="77"/>
      <c r="K33" s="77"/>
      <c r="L33" s="77"/>
      <c r="M33" s="77"/>
      <c r="N33" s="77"/>
      <c r="O33" s="77"/>
    </row>
    <row r="34" spans="1:15" s="78" customFormat="1" ht="34.5">
      <c r="A34" s="511"/>
      <c r="B34" s="511"/>
      <c r="C34" s="496"/>
      <c r="D34" s="453"/>
      <c r="E34" s="514"/>
      <c r="F34" s="81" t="s">
        <v>55</v>
      </c>
      <c r="G34" s="400">
        <f t="shared" ref="G34" si="6">+G36</f>
        <v>20000</v>
      </c>
      <c r="H34" s="77"/>
      <c r="I34" s="77"/>
      <c r="J34" s="77"/>
      <c r="K34" s="77"/>
      <c r="L34" s="77"/>
      <c r="M34" s="77"/>
      <c r="N34" s="77"/>
      <c r="O34" s="77"/>
    </row>
    <row r="35" spans="1:15" s="78" customFormat="1" ht="17.25" customHeight="1">
      <c r="A35" s="511"/>
      <c r="B35" s="511"/>
      <c r="C35" s="496"/>
      <c r="D35" s="454"/>
      <c r="E35" s="515"/>
      <c r="F35" s="303" t="s">
        <v>21</v>
      </c>
      <c r="G35" s="399"/>
      <c r="H35" s="77"/>
      <c r="I35" s="77"/>
      <c r="J35" s="77"/>
      <c r="K35" s="77"/>
      <c r="L35" s="77"/>
      <c r="M35" s="77"/>
      <c r="N35" s="77"/>
      <c r="O35" s="77"/>
    </row>
    <row r="36" spans="1:15" s="78" customFormat="1">
      <c r="A36" s="511"/>
      <c r="B36" s="511"/>
      <c r="C36" s="496"/>
      <c r="D36" s="494">
        <v>1056</v>
      </c>
      <c r="E36" s="484" t="s">
        <v>204</v>
      </c>
      <c r="F36" s="485"/>
      <c r="G36" s="401">
        <f>+G38</f>
        <v>20000</v>
      </c>
      <c r="H36" s="77"/>
      <c r="I36" s="77"/>
      <c r="J36" s="77"/>
      <c r="K36" s="77"/>
      <c r="L36" s="77"/>
      <c r="M36" s="77"/>
      <c r="N36" s="77"/>
      <c r="O36" s="77"/>
    </row>
    <row r="37" spans="1:15" s="78" customFormat="1" ht="16.899999999999999" customHeight="1">
      <c r="A37" s="511"/>
      <c r="B37" s="511"/>
      <c r="C37" s="496"/>
      <c r="D37" s="494"/>
      <c r="E37" s="392"/>
      <c r="F37" s="303" t="s">
        <v>21</v>
      </c>
      <c r="G37" s="399"/>
      <c r="H37" s="77"/>
      <c r="I37" s="77"/>
      <c r="J37" s="77"/>
      <c r="K37" s="77"/>
      <c r="L37" s="77"/>
      <c r="M37" s="77"/>
      <c r="N37" s="77"/>
      <c r="O37" s="77"/>
    </row>
    <row r="38" spans="1:15" s="78" customFormat="1" ht="34.5">
      <c r="A38" s="511"/>
      <c r="B38" s="511"/>
      <c r="C38" s="496"/>
      <c r="D38" s="494"/>
      <c r="E38" s="290">
        <v>32002</v>
      </c>
      <c r="F38" s="47" t="s">
        <v>335</v>
      </c>
      <c r="G38" s="402">
        <f t="shared" ref="G38" si="7">+G40</f>
        <v>20000</v>
      </c>
      <c r="H38" s="77"/>
      <c r="I38" s="77"/>
      <c r="J38" s="77"/>
      <c r="K38" s="77"/>
      <c r="L38" s="77"/>
      <c r="M38" s="77"/>
      <c r="N38" s="77"/>
      <c r="O38" s="77"/>
    </row>
    <row r="39" spans="1:15" s="71" customFormat="1" ht="16.899999999999999" customHeight="1">
      <c r="A39" s="511"/>
      <c r="B39" s="511"/>
      <c r="C39" s="496"/>
      <c r="D39" s="494"/>
      <c r="E39" s="490"/>
      <c r="F39" s="59" t="s">
        <v>90</v>
      </c>
      <c r="G39" s="74"/>
    </row>
    <row r="40" spans="1:15" s="87" customFormat="1" ht="34.5">
      <c r="A40" s="511"/>
      <c r="B40" s="511"/>
      <c r="C40" s="496"/>
      <c r="D40" s="494"/>
      <c r="E40" s="491"/>
      <c r="F40" s="85" t="s">
        <v>191</v>
      </c>
      <c r="G40" s="86">
        <f t="shared" ref="G40" si="8">+G42</f>
        <v>20000</v>
      </c>
    </row>
    <row r="41" spans="1:15" s="71" customFormat="1" ht="51.75">
      <c r="A41" s="511"/>
      <c r="B41" s="511"/>
      <c r="C41" s="496"/>
      <c r="D41" s="494"/>
      <c r="E41" s="491"/>
      <c r="F41" s="59" t="s">
        <v>62</v>
      </c>
      <c r="G41" s="74"/>
    </row>
    <row r="42" spans="1:15" s="71" customFormat="1" ht="17.25" customHeight="1">
      <c r="A42" s="511"/>
      <c r="B42" s="511"/>
      <c r="C42" s="496"/>
      <c r="D42" s="494"/>
      <c r="E42" s="491"/>
      <c r="F42" s="72" t="s">
        <v>24</v>
      </c>
      <c r="G42" s="88">
        <f t="shared" ref="G42:G45" si="9">+G43</f>
        <v>20000</v>
      </c>
    </row>
    <row r="43" spans="1:15" s="71" customFormat="1" ht="17.25" customHeight="1">
      <c r="A43" s="511"/>
      <c r="B43" s="511"/>
      <c r="C43" s="496"/>
      <c r="D43" s="494"/>
      <c r="E43" s="491"/>
      <c r="F43" s="59" t="s">
        <v>64</v>
      </c>
      <c r="G43" s="89">
        <f t="shared" si="9"/>
        <v>20000</v>
      </c>
    </row>
    <row r="44" spans="1:15" s="71" customFormat="1" ht="17.25" customHeight="1">
      <c r="A44" s="511"/>
      <c r="B44" s="511"/>
      <c r="C44" s="496"/>
      <c r="D44" s="494"/>
      <c r="E44" s="491"/>
      <c r="F44" s="59" t="s">
        <v>350</v>
      </c>
      <c r="G44" s="89">
        <f t="shared" si="9"/>
        <v>20000</v>
      </c>
    </row>
    <row r="45" spans="1:15" s="71" customFormat="1" ht="34.5">
      <c r="A45" s="511"/>
      <c r="B45" s="511"/>
      <c r="C45" s="496"/>
      <c r="D45" s="494"/>
      <c r="E45" s="491"/>
      <c r="F45" s="59" t="s">
        <v>351</v>
      </c>
      <c r="G45" s="89">
        <f t="shared" si="9"/>
        <v>20000</v>
      </c>
      <c r="H45" s="90"/>
    </row>
    <row r="46" spans="1:15" s="71" customFormat="1" ht="51.75">
      <c r="A46" s="511"/>
      <c r="B46" s="511"/>
      <c r="C46" s="496"/>
      <c r="D46" s="494"/>
      <c r="E46" s="491"/>
      <c r="F46" s="59" t="s">
        <v>352</v>
      </c>
      <c r="G46" s="89">
        <f>+'Havelvats 5'!G16</f>
        <v>20000</v>
      </c>
      <c r="H46" s="91"/>
    </row>
    <row r="47" spans="1:15" s="78" customFormat="1" ht="34.5">
      <c r="A47" s="511"/>
      <c r="B47" s="511"/>
      <c r="C47" s="510" t="s">
        <v>354</v>
      </c>
      <c r="D47" s="461"/>
      <c r="E47" s="513"/>
      <c r="F47" s="92" t="s">
        <v>271</v>
      </c>
      <c r="G47" s="398">
        <f t="shared" ref="G47" si="10">+G49</f>
        <v>-19590.799999999996</v>
      </c>
      <c r="H47" s="77"/>
      <c r="I47" s="77"/>
      <c r="J47" s="77"/>
      <c r="K47" s="77"/>
      <c r="L47" s="77"/>
      <c r="M47" s="77"/>
      <c r="N47" s="77"/>
      <c r="O47" s="77"/>
    </row>
    <row r="48" spans="1:15" s="78" customFormat="1" ht="17.25" customHeight="1">
      <c r="A48" s="511"/>
      <c r="B48" s="511"/>
      <c r="C48" s="511"/>
      <c r="D48" s="453"/>
      <c r="E48" s="514"/>
      <c r="F48" s="303" t="s">
        <v>21</v>
      </c>
      <c r="G48" s="399"/>
      <c r="H48" s="77"/>
      <c r="I48" s="77"/>
      <c r="J48" s="77"/>
      <c r="K48" s="77"/>
      <c r="L48" s="77"/>
      <c r="M48" s="77"/>
      <c r="N48" s="77"/>
      <c r="O48" s="77"/>
    </row>
    <row r="49" spans="1:15" s="78" customFormat="1" ht="34.5">
      <c r="A49" s="511"/>
      <c r="B49" s="511"/>
      <c r="C49" s="511"/>
      <c r="D49" s="453"/>
      <c r="E49" s="514"/>
      <c r="F49" s="81" t="s">
        <v>55</v>
      </c>
      <c r="G49" s="400">
        <f t="shared" ref="G49" si="11">+G51</f>
        <v>-19590.799999999996</v>
      </c>
      <c r="H49" s="77"/>
      <c r="I49" s="77"/>
      <c r="J49" s="77"/>
      <c r="K49" s="77"/>
      <c r="L49" s="77"/>
      <c r="M49" s="77"/>
      <c r="N49" s="77"/>
      <c r="O49" s="77"/>
    </row>
    <row r="50" spans="1:15" s="78" customFormat="1" ht="17.25" customHeight="1">
      <c r="A50" s="511"/>
      <c r="B50" s="511"/>
      <c r="C50" s="511"/>
      <c r="D50" s="454"/>
      <c r="E50" s="515"/>
      <c r="F50" s="303" t="s">
        <v>21</v>
      </c>
      <c r="G50" s="399"/>
      <c r="H50" s="77"/>
      <c r="I50" s="77"/>
      <c r="J50" s="77"/>
      <c r="K50" s="77"/>
      <c r="L50" s="77"/>
      <c r="M50" s="77"/>
      <c r="N50" s="77"/>
      <c r="O50" s="77"/>
    </row>
    <row r="51" spans="1:15" s="78" customFormat="1">
      <c r="A51" s="511"/>
      <c r="B51" s="511"/>
      <c r="C51" s="511"/>
      <c r="D51" s="461">
        <v>1075</v>
      </c>
      <c r="E51" s="484" t="s">
        <v>202</v>
      </c>
      <c r="F51" s="485"/>
      <c r="G51" s="401">
        <f>+G53+G66</f>
        <v>-19590.799999999996</v>
      </c>
      <c r="H51" s="77"/>
      <c r="I51" s="77"/>
      <c r="J51" s="77"/>
      <c r="K51" s="77"/>
      <c r="L51" s="77"/>
      <c r="M51" s="77"/>
      <c r="N51" s="77"/>
      <c r="O51" s="77"/>
    </row>
    <row r="52" spans="1:15" s="78" customFormat="1" ht="16.899999999999999" customHeight="1">
      <c r="A52" s="511"/>
      <c r="B52" s="511"/>
      <c r="C52" s="511"/>
      <c r="D52" s="453"/>
      <c r="E52" s="392"/>
      <c r="F52" s="303" t="s">
        <v>21</v>
      </c>
      <c r="G52" s="399"/>
      <c r="H52" s="77"/>
      <c r="I52" s="77"/>
      <c r="J52" s="77"/>
      <c r="K52" s="77"/>
      <c r="L52" s="77"/>
      <c r="M52" s="77"/>
      <c r="N52" s="77"/>
      <c r="O52" s="77"/>
    </row>
    <row r="53" spans="1:15" s="78" customFormat="1" ht="34.5">
      <c r="A53" s="511"/>
      <c r="B53" s="511"/>
      <c r="C53" s="511"/>
      <c r="D53" s="453"/>
      <c r="E53" s="290">
        <v>21001</v>
      </c>
      <c r="F53" s="47" t="s">
        <v>262</v>
      </c>
      <c r="G53" s="402">
        <f t="shared" ref="G53" si="12">+G55</f>
        <v>-1298.8999999999996</v>
      </c>
      <c r="H53" s="77"/>
      <c r="I53" s="77"/>
      <c r="J53" s="77"/>
      <c r="K53" s="77"/>
      <c r="L53" s="77"/>
      <c r="M53" s="77"/>
      <c r="N53" s="77"/>
      <c r="O53" s="77"/>
    </row>
    <row r="54" spans="1:15" s="71" customFormat="1" ht="17.25" customHeight="1">
      <c r="A54" s="511"/>
      <c r="B54" s="511"/>
      <c r="C54" s="511"/>
      <c r="D54" s="453"/>
      <c r="E54" s="504"/>
      <c r="F54" s="59" t="s">
        <v>90</v>
      </c>
      <c r="G54" s="74"/>
    </row>
    <row r="55" spans="1:15" s="87" customFormat="1" ht="34.5">
      <c r="A55" s="511"/>
      <c r="B55" s="511"/>
      <c r="C55" s="511"/>
      <c r="D55" s="453"/>
      <c r="E55" s="505"/>
      <c r="F55" s="85" t="s">
        <v>191</v>
      </c>
      <c r="G55" s="86">
        <f t="shared" ref="G55" si="13">+G57</f>
        <v>-1298.8999999999996</v>
      </c>
    </row>
    <row r="56" spans="1:15" s="71" customFormat="1" ht="51.75">
      <c r="A56" s="511"/>
      <c r="B56" s="511"/>
      <c r="C56" s="511"/>
      <c r="D56" s="453"/>
      <c r="E56" s="505"/>
      <c r="F56" s="59" t="s">
        <v>62</v>
      </c>
      <c r="G56" s="74"/>
    </row>
    <row r="57" spans="1:15" s="71" customFormat="1" ht="17.25" customHeight="1">
      <c r="A57" s="511"/>
      <c r="B57" s="511"/>
      <c r="C57" s="511"/>
      <c r="D57" s="453"/>
      <c r="E57" s="505"/>
      <c r="F57" s="72" t="s">
        <v>24</v>
      </c>
      <c r="G57" s="88">
        <f>+G58+G62</f>
        <v>-1298.8999999999996</v>
      </c>
    </row>
    <row r="58" spans="1:15" s="71" customFormat="1" ht="17.25" customHeight="1">
      <c r="A58" s="511"/>
      <c r="B58" s="511"/>
      <c r="C58" s="511"/>
      <c r="D58" s="453"/>
      <c r="E58" s="505"/>
      <c r="F58" s="59" t="s">
        <v>64</v>
      </c>
      <c r="G58" s="89">
        <f t="shared" ref="G58:G60" si="14">+G59</f>
        <v>5000</v>
      </c>
    </row>
    <row r="59" spans="1:15" s="71" customFormat="1" ht="17.25" customHeight="1">
      <c r="A59" s="511"/>
      <c r="B59" s="511"/>
      <c r="C59" s="511"/>
      <c r="D59" s="453"/>
      <c r="E59" s="505"/>
      <c r="F59" s="59" t="s">
        <v>350</v>
      </c>
      <c r="G59" s="89">
        <f t="shared" si="14"/>
        <v>5000</v>
      </c>
    </row>
    <row r="60" spans="1:15" s="71" customFormat="1" ht="34.5">
      <c r="A60" s="511"/>
      <c r="B60" s="511"/>
      <c r="C60" s="511"/>
      <c r="D60" s="453"/>
      <c r="E60" s="505"/>
      <c r="F60" s="59" t="s">
        <v>351</v>
      </c>
      <c r="G60" s="89">
        <f t="shared" si="14"/>
        <v>5000</v>
      </c>
      <c r="H60" s="90"/>
    </row>
    <row r="61" spans="1:15" s="71" customFormat="1" ht="51.75">
      <c r="A61" s="511"/>
      <c r="B61" s="511"/>
      <c r="C61" s="511"/>
      <c r="D61" s="453"/>
      <c r="E61" s="505"/>
      <c r="F61" s="59" t="s">
        <v>352</v>
      </c>
      <c r="G61" s="89">
        <f>+'Havelvats 5'!G19</f>
        <v>5000</v>
      </c>
      <c r="H61" s="91"/>
    </row>
    <row r="62" spans="1:15" s="71" customFormat="1" ht="17.25" customHeight="1">
      <c r="A62" s="511"/>
      <c r="B62" s="511"/>
      <c r="C62" s="511"/>
      <c r="D62" s="453"/>
      <c r="E62" s="505"/>
      <c r="F62" s="59" t="s">
        <v>195</v>
      </c>
      <c r="G62" s="89">
        <f t="shared" ref="G62:G63" si="15">G63</f>
        <v>-6298.9</v>
      </c>
    </row>
    <row r="63" spans="1:15" s="71" customFormat="1" ht="16.899999999999999" customHeight="1">
      <c r="A63" s="511"/>
      <c r="B63" s="511"/>
      <c r="C63" s="511"/>
      <c r="D63" s="453"/>
      <c r="E63" s="505"/>
      <c r="F63" s="59" t="s">
        <v>196</v>
      </c>
      <c r="G63" s="89">
        <f t="shared" si="15"/>
        <v>-6298.9</v>
      </c>
    </row>
    <row r="64" spans="1:15" s="71" customFormat="1" ht="16.899999999999999" customHeight="1">
      <c r="A64" s="511"/>
      <c r="B64" s="511"/>
      <c r="C64" s="511"/>
      <c r="D64" s="453"/>
      <c r="E64" s="505"/>
      <c r="F64" s="59" t="s">
        <v>197</v>
      </c>
      <c r="G64" s="89">
        <f t="shared" ref="G64" si="16">+G65</f>
        <v>-6298.9</v>
      </c>
      <c r="H64" s="90"/>
    </row>
    <row r="65" spans="1:15" s="71" customFormat="1" ht="16.899999999999999" customHeight="1">
      <c r="A65" s="511"/>
      <c r="B65" s="511"/>
      <c r="C65" s="511"/>
      <c r="D65" s="453"/>
      <c r="E65" s="516"/>
      <c r="F65" s="96" t="s">
        <v>198</v>
      </c>
      <c r="G65" s="89">
        <f>+'Havelvats 4'!E21</f>
        <v>-6298.9</v>
      </c>
      <c r="H65" s="91"/>
    </row>
    <row r="66" spans="1:15" s="78" customFormat="1" ht="34.5">
      <c r="A66" s="511"/>
      <c r="B66" s="511"/>
      <c r="C66" s="511"/>
      <c r="D66" s="453"/>
      <c r="E66" s="290">
        <v>21004</v>
      </c>
      <c r="F66" s="47" t="s">
        <v>266</v>
      </c>
      <c r="G66" s="402">
        <f t="shared" ref="G66" si="17">+G68</f>
        <v>-18291.899999999998</v>
      </c>
      <c r="H66" s="77"/>
      <c r="I66" s="77"/>
      <c r="J66" s="77"/>
      <c r="K66" s="77"/>
      <c r="L66" s="77"/>
      <c r="M66" s="77"/>
      <c r="N66" s="77"/>
      <c r="O66" s="77"/>
    </row>
    <row r="67" spans="1:15" s="71" customFormat="1" ht="17.25" customHeight="1">
      <c r="A67" s="511"/>
      <c r="B67" s="511"/>
      <c r="C67" s="511"/>
      <c r="D67" s="453"/>
      <c r="E67" s="504"/>
      <c r="F67" s="59" t="s">
        <v>90</v>
      </c>
      <c r="G67" s="74"/>
    </row>
    <row r="68" spans="1:15" s="87" customFormat="1" ht="34.5">
      <c r="A68" s="511"/>
      <c r="B68" s="511"/>
      <c r="C68" s="511"/>
      <c r="D68" s="453"/>
      <c r="E68" s="505"/>
      <c r="F68" s="85" t="s">
        <v>191</v>
      </c>
      <c r="G68" s="86">
        <f t="shared" ref="G68" si="18">+G70</f>
        <v>-18291.899999999998</v>
      </c>
    </row>
    <row r="69" spans="1:15" s="71" customFormat="1" ht="51.75">
      <c r="A69" s="511"/>
      <c r="B69" s="511"/>
      <c r="C69" s="511"/>
      <c r="D69" s="453"/>
      <c r="E69" s="505"/>
      <c r="F69" s="59" t="s">
        <v>62</v>
      </c>
      <c r="G69" s="74"/>
    </row>
    <row r="70" spans="1:15" s="71" customFormat="1" ht="17.25" customHeight="1">
      <c r="A70" s="511"/>
      <c r="B70" s="511"/>
      <c r="C70" s="511"/>
      <c r="D70" s="453"/>
      <c r="E70" s="505"/>
      <c r="F70" s="72" t="s">
        <v>24</v>
      </c>
      <c r="G70" s="88">
        <f>+G71</f>
        <v>-18291.899999999998</v>
      </c>
    </row>
    <row r="71" spans="1:15" s="71" customFormat="1" ht="17.25" customHeight="1">
      <c r="A71" s="511"/>
      <c r="B71" s="511"/>
      <c r="C71" s="511"/>
      <c r="D71" s="453"/>
      <c r="E71" s="505"/>
      <c r="F71" s="59" t="s">
        <v>195</v>
      </c>
      <c r="G71" s="89">
        <f t="shared" ref="G71:G73" si="19">+G72</f>
        <v>-18291.899999999998</v>
      </c>
    </row>
    <row r="72" spans="1:15" s="71" customFormat="1" ht="17.25" customHeight="1">
      <c r="A72" s="511"/>
      <c r="B72" s="511"/>
      <c r="C72" s="511"/>
      <c r="D72" s="453"/>
      <c r="E72" s="505"/>
      <c r="F72" s="59" t="s">
        <v>196</v>
      </c>
      <c r="G72" s="89">
        <f t="shared" si="19"/>
        <v>-18291.899999999998</v>
      </c>
    </row>
    <row r="73" spans="1:15" s="71" customFormat="1" ht="17.25" customHeight="1">
      <c r="A73" s="511"/>
      <c r="B73" s="511"/>
      <c r="C73" s="511"/>
      <c r="D73" s="453"/>
      <c r="E73" s="505"/>
      <c r="F73" s="59" t="s">
        <v>197</v>
      </c>
      <c r="G73" s="89">
        <f t="shared" si="19"/>
        <v>-18291.899999999998</v>
      </c>
      <c r="H73" s="90"/>
    </row>
    <row r="74" spans="1:15" s="71" customFormat="1" ht="17.25" customHeight="1">
      <c r="A74" s="512"/>
      <c r="B74" s="512"/>
      <c r="C74" s="512"/>
      <c r="D74" s="454"/>
      <c r="E74" s="516"/>
      <c r="F74" s="96" t="s">
        <v>198</v>
      </c>
      <c r="G74" s="89">
        <f>+'Havelvats 4'!E29</f>
        <v>-18291.899999999998</v>
      </c>
      <c r="H74" s="91"/>
    </row>
    <row r="75" spans="1:15" s="71" customFormat="1">
      <c r="A75" s="480" t="s">
        <v>60</v>
      </c>
      <c r="B75" s="492"/>
      <c r="C75" s="483"/>
      <c r="D75" s="493"/>
      <c r="E75" s="94"/>
      <c r="F75" s="294" t="s">
        <v>57</v>
      </c>
      <c r="G75" s="24">
        <f>+G77+G94+G111+G128</f>
        <v>30320.424000000072</v>
      </c>
    </row>
    <row r="76" spans="1:15" s="71" customFormat="1" ht="16.899999999999999" customHeight="1">
      <c r="A76" s="480"/>
      <c r="B76" s="492"/>
      <c r="C76" s="483"/>
      <c r="D76" s="493"/>
      <c r="E76" s="95"/>
      <c r="F76" s="307" t="s">
        <v>21</v>
      </c>
      <c r="G76" s="74"/>
    </row>
    <row r="77" spans="1:15" s="71" customFormat="1">
      <c r="A77" s="480"/>
      <c r="B77" s="480" t="s">
        <v>441</v>
      </c>
      <c r="C77" s="481"/>
      <c r="D77" s="455"/>
      <c r="E77" s="483"/>
      <c r="F77" s="294" t="s">
        <v>443</v>
      </c>
      <c r="G77" s="75">
        <f t="shared" ref="G77" si="20">+G79</f>
        <v>-8690.7000000000007</v>
      </c>
    </row>
    <row r="78" spans="1:15" s="71" customFormat="1" ht="16.899999999999999" customHeight="1">
      <c r="A78" s="480"/>
      <c r="B78" s="480"/>
      <c r="C78" s="481"/>
      <c r="D78" s="455"/>
      <c r="E78" s="483"/>
      <c r="F78" s="436" t="s">
        <v>21</v>
      </c>
      <c r="G78" s="75"/>
    </row>
    <row r="79" spans="1:15" s="78" customFormat="1">
      <c r="A79" s="480"/>
      <c r="B79" s="480"/>
      <c r="C79" s="480" t="s">
        <v>148</v>
      </c>
      <c r="D79" s="482"/>
      <c r="E79" s="483"/>
      <c r="F79" s="47" t="s">
        <v>444</v>
      </c>
      <c r="G79" s="75">
        <f t="shared" ref="G79" si="21">+G81</f>
        <v>-8690.7000000000007</v>
      </c>
      <c r="H79" s="77"/>
      <c r="I79" s="77"/>
      <c r="J79" s="77"/>
      <c r="K79" s="77"/>
      <c r="L79" s="77"/>
      <c r="M79" s="77"/>
      <c r="N79" s="77"/>
      <c r="O79" s="77"/>
    </row>
    <row r="80" spans="1:15" s="78" customFormat="1" ht="16.899999999999999" customHeight="1">
      <c r="A80" s="480"/>
      <c r="B80" s="480"/>
      <c r="C80" s="480"/>
      <c r="D80" s="482"/>
      <c r="E80" s="483"/>
      <c r="F80" s="435" t="s">
        <v>21</v>
      </c>
      <c r="G80" s="80"/>
      <c r="H80" s="77"/>
      <c r="I80" s="77"/>
      <c r="J80" s="77"/>
      <c r="K80" s="77"/>
      <c r="L80" s="77"/>
      <c r="M80" s="77"/>
      <c r="N80" s="77"/>
      <c r="O80" s="77"/>
    </row>
    <row r="81" spans="1:15" s="78" customFormat="1" ht="34.5">
      <c r="A81" s="480"/>
      <c r="B81" s="480"/>
      <c r="C81" s="480"/>
      <c r="D81" s="482"/>
      <c r="E81" s="483"/>
      <c r="F81" s="81" t="s">
        <v>55</v>
      </c>
      <c r="G81" s="97">
        <f>+G83</f>
        <v>-8690.7000000000007</v>
      </c>
      <c r="H81" s="77"/>
      <c r="I81" s="77"/>
      <c r="J81" s="77"/>
      <c r="K81" s="77"/>
      <c r="L81" s="77"/>
      <c r="M81" s="77"/>
      <c r="N81" s="77"/>
      <c r="O81" s="77"/>
    </row>
    <row r="82" spans="1:15" s="78" customFormat="1" ht="16.899999999999999" customHeight="1">
      <c r="A82" s="480"/>
      <c r="B82" s="480"/>
      <c r="C82" s="480"/>
      <c r="D82" s="482"/>
      <c r="E82" s="483"/>
      <c r="F82" s="81" t="s">
        <v>96</v>
      </c>
      <c r="G82" s="97"/>
      <c r="H82" s="77"/>
      <c r="I82" s="77"/>
      <c r="J82" s="77"/>
      <c r="K82" s="77"/>
      <c r="L82" s="77"/>
      <c r="M82" s="77"/>
      <c r="N82" s="77"/>
      <c r="O82" s="77"/>
    </row>
    <row r="83" spans="1:15" s="78" customFormat="1">
      <c r="A83" s="480"/>
      <c r="B83" s="480"/>
      <c r="C83" s="480"/>
      <c r="D83" s="461">
        <v>1111</v>
      </c>
      <c r="E83" s="484" t="s">
        <v>442</v>
      </c>
      <c r="F83" s="485"/>
      <c r="G83" s="82">
        <f t="shared" ref="G83" si="22">+G85</f>
        <v>-8690.7000000000007</v>
      </c>
      <c r="H83" s="77"/>
      <c r="I83" s="77"/>
      <c r="J83" s="77"/>
      <c r="K83" s="77"/>
      <c r="L83" s="77"/>
      <c r="M83" s="77"/>
      <c r="N83" s="77"/>
      <c r="O83" s="77"/>
    </row>
    <row r="84" spans="1:15" s="78" customFormat="1" ht="16.899999999999999" customHeight="1">
      <c r="A84" s="480"/>
      <c r="B84" s="480"/>
      <c r="C84" s="480"/>
      <c r="D84" s="453"/>
      <c r="E84" s="290"/>
      <c r="F84" s="435" t="s">
        <v>21</v>
      </c>
      <c r="G84" s="80"/>
      <c r="H84" s="77"/>
      <c r="I84" s="77"/>
      <c r="J84" s="77"/>
      <c r="K84" s="77"/>
      <c r="L84" s="77"/>
      <c r="M84" s="77"/>
      <c r="N84" s="77"/>
      <c r="O84" s="77"/>
    </row>
    <row r="85" spans="1:15" s="78" customFormat="1" ht="34.5">
      <c r="A85" s="480"/>
      <c r="B85" s="480"/>
      <c r="C85" s="480"/>
      <c r="D85" s="453"/>
      <c r="E85" s="290">
        <v>12004</v>
      </c>
      <c r="F85" s="47" t="s">
        <v>448</v>
      </c>
      <c r="G85" s="84">
        <f>+G87</f>
        <v>-8690.7000000000007</v>
      </c>
      <c r="H85" s="77"/>
      <c r="I85" s="77"/>
      <c r="J85" s="77"/>
      <c r="K85" s="77"/>
      <c r="L85" s="77"/>
      <c r="M85" s="77"/>
      <c r="N85" s="77"/>
      <c r="O85" s="77"/>
    </row>
    <row r="86" spans="1:15" s="71" customFormat="1" ht="16.899999999999999" customHeight="1">
      <c r="A86" s="480"/>
      <c r="B86" s="480"/>
      <c r="C86" s="480"/>
      <c r="D86" s="453"/>
      <c r="E86" s="486"/>
      <c r="F86" s="59" t="s">
        <v>90</v>
      </c>
      <c r="G86" s="74"/>
    </row>
    <row r="87" spans="1:15" s="87" customFormat="1" ht="34.5">
      <c r="A87" s="480"/>
      <c r="B87" s="480"/>
      <c r="C87" s="480"/>
      <c r="D87" s="453"/>
      <c r="E87" s="487"/>
      <c r="F87" s="85" t="s">
        <v>55</v>
      </c>
      <c r="G87" s="86">
        <f t="shared" ref="G87" si="23">G89</f>
        <v>-8690.7000000000007</v>
      </c>
    </row>
    <row r="88" spans="1:15" s="71" customFormat="1" ht="51.75">
      <c r="A88" s="480"/>
      <c r="B88" s="480"/>
      <c r="C88" s="480"/>
      <c r="D88" s="453"/>
      <c r="E88" s="487"/>
      <c r="F88" s="59" t="s">
        <v>62</v>
      </c>
      <c r="G88" s="74"/>
    </row>
    <row r="89" spans="1:15" s="71" customFormat="1" ht="16.899999999999999" customHeight="1">
      <c r="A89" s="480"/>
      <c r="B89" s="480"/>
      <c r="C89" s="480"/>
      <c r="D89" s="453"/>
      <c r="E89" s="487"/>
      <c r="F89" s="72" t="s">
        <v>24</v>
      </c>
      <c r="G89" s="74">
        <f t="shared" ref="G89:G91" si="24">G90</f>
        <v>-8690.7000000000007</v>
      </c>
    </row>
    <row r="90" spans="1:15" s="71" customFormat="1" ht="16.899999999999999" customHeight="1">
      <c r="A90" s="480"/>
      <c r="B90" s="480"/>
      <c r="C90" s="480"/>
      <c r="D90" s="453"/>
      <c r="E90" s="487"/>
      <c r="F90" s="59" t="s">
        <v>25</v>
      </c>
      <c r="G90" s="89">
        <f t="shared" si="24"/>
        <v>-8690.7000000000007</v>
      </c>
    </row>
    <row r="91" spans="1:15" s="71" customFormat="1" ht="16.899999999999999" customHeight="1">
      <c r="A91" s="480"/>
      <c r="B91" s="480"/>
      <c r="C91" s="480"/>
      <c r="D91" s="453"/>
      <c r="E91" s="487"/>
      <c r="F91" s="59" t="s">
        <v>371</v>
      </c>
      <c r="G91" s="89">
        <f t="shared" si="24"/>
        <v>-8690.7000000000007</v>
      </c>
    </row>
    <row r="92" spans="1:15" s="71" customFormat="1" ht="17.25" customHeight="1">
      <c r="A92" s="480"/>
      <c r="B92" s="480"/>
      <c r="C92" s="480"/>
      <c r="D92" s="453"/>
      <c r="E92" s="487"/>
      <c r="F92" s="59" t="s">
        <v>372</v>
      </c>
      <c r="G92" s="89">
        <f t="shared" ref="G92" si="25">+G93</f>
        <v>-8690.7000000000007</v>
      </c>
      <c r="H92" s="90"/>
    </row>
    <row r="93" spans="1:15" s="71" customFormat="1">
      <c r="A93" s="480"/>
      <c r="B93" s="480"/>
      <c r="C93" s="480"/>
      <c r="D93" s="454"/>
      <c r="E93" s="488"/>
      <c r="F93" s="59" t="s">
        <v>445</v>
      </c>
      <c r="G93" s="89">
        <v>-8690.7000000000007</v>
      </c>
      <c r="H93" s="91"/>
    </row>
    <row r="94" spans="1:15" s="71" customFormat="1" ht="34.5">
      <c r="A94" s="480"/>
      <c r="B94" s="480" t="s">
        <v>148</v>
      </c>
      <c r="C94" s="481"/>
      <c r="D94" s="455"/>
      <c r="E94" s="483"/>
      <c r="F94" s="294" t="s">
        <v>359</v>
      </c>
      <c r="G94" s="75">
        <f t="shared" ref="G94" si="26">+G96</f>
        <v>-83438.899999999994</v>
      </c>
    </row>
    <row r="95" spans="1:15" s="71" customFormat="1" ht="16.899999999999999" customHeight="1">
      <c r="A95" s="480"/>
      <c r="B95" s="480"/>
      <c r="C95" s="481"/>
      <c r="D95" s="455"/>
      <c r="E95" s="483"/>
      <c r="F95" s="307" t="s">
        <v>21</v>
      </c>
      <c r="G95" s="75"/>
    </row>
    <row r="96" spans="1:15" s="78" customFormat="1">
      <c r="A96" s="480"/>
      <c r="B96" s="480"/>
      <c r="C96" s="480" t="s">
        <v>37</v>
      </c>
      <c r="D96" s="482"/>
      <c r="E96" s="483"/>
      <c r="F96" s="47" t="s">
        <v>360</v>
      </c>
      <c r="G96" s="75">
        <f t="shared" ref="G96" si="27">+G98</f>
        <v>-83438.899999999994</v>
      </c>
      <c r="H96" s="77"/>
      <c r="I96" s="77"/>
      <c r="J96" s="77"/>
      <c r="K96" s="77"/>
      <c r="L96" s="77"/>
      <c r="M96" s="77"/>
      <c r="N96" s="77"/>
      <c r="O96" s="77"/>
    </row>
    <row r="97" spans="1:15" s="78" customFormat="1" ht="16.899999999999999" customHeight="1">
      <c r="A97" s="480"/>
      <c r="B97" s="480"/>
      <c r="C97" s="480"/>
      <c r="D97" s="482"/>
      <c r="E97" s="483"/>
      <c r="F97" s="303" t="s">
        <v>21</v>
      </c>
      <c r="G97" s="80"/>
      <c r="H97" s="77"/>
      <c r="I97" s="77"/>
      <c r="J97" s="77"/>
      <c r="K97" s="77"/>
      <c r="L97" s="77"/>
      <c r="M97" s="77"/>
      <c r="N97" s="77"/>
      <c r="O97" s="77"/>
    </row>
    <row r="98" spans="1:15" s="78" customFormat="1" ht="34.5">
      <c r="A98" s="480"/>
      <c r="B98" s="480"/>
      <c r="C98" s="480"/>
      <c r="D98" s="482"/>
      <c r="E98" s="483"/>
      <c r="F98" s="81" t="s">
        <v>55</v>
      </c>
      <c r="G98" s="97">
        <f>+G100</f>
        <v>-83438.899999999994</v>
      </c>
      <c r="H98" s="77"/>
      <c r="I98" s="77"/>
      <c r="J98" s="77"/>
      <c r="K98" s="77"/>
      <c r="L98" s="77"/>
      <c r="M98" s="77"/>
      <c r="N98" s="77"/>
      <c r="O98" s="77"/>
    </row>
    <row r="99" spans="1:15" s="78" customFormat="1" ht="16.899999999999999" customHeight="1">
      <c r="A99" s="480"/>
      <c r="B99" s="480"/>
      <c r="C99" s="480"/>
      <c r="D99" s="482"/>
      <c r="E99" s="483"/>
      <c r="F99" s="81" t="s">
        <v>96</v>
      </c>
      <c r="G99" s="97"/>
      <c r="H99" s="77"/>
      <c r="I99" s="77"/>
      <c r="J99" s="77"/>
      <c r="K99" s="77"/>
      <c r="L99" s="77"/>
      <c r="M99" s="77"/>
      <c r="N99" s="77"/>
      <c r="O99" s="77"/>
    </row>
    <row r="100" spans="1:15" s="78" customFormat="1">
      <c r="A100" s="480"/>
      <c r="B100" s="480"/>
      <c r="C100" s="480"/>
      <c r="D100" s="461">
        <v>1146</v>
      </c>
      <c r="E100" s="484" t="s">
        <v>355</v>
      </c>
      <c r="F100" s="485"/>
      <c r="G100" s="82">
        <f t="shared" ref="G100" si="28">+G102</f>
        <v>-83438.899999999994</v>
      </c>
      <c r="H100" s="77"/>
      <c r="I100" s="77"/>
      <c r="J100" s="77"/>
      <c r="K100" s="77"/>
      <c r="L100" s="77"/>
      <c r="M100" s="77"/>
      <c r="N100" s="77"/>
      <c r="O100" s="77"/>
    </row>
    <row r="101" spans="1:15" s="78" customFormat="1" ht="16.899999999999999" customHeight="1">
      <c r="A101" s="480"/>
      <c r="B101" s="480"/>
      <c r="C101" s="480"/>
      <c r="D101" s="453"/>
      <c r="E101" s="290"/>
      <c r="F101" s="303" t="s">
        <v>21</v>
      </c>
      <c r="G101" s="80"/>
      <c r="H101" s="77"/>
      <c r="I101" s="77"/>
      <c r="J101" s="77"/>
      <c r="K101" s="77"/>
      <c r="L101" s="77"/>
      <c r="M101" s="77"/>
      <c r="N101" s="77"/>
      <c r="O101" s="77"/>
    </row>
    <row r="102" spans="1:15" s="78" customFormat="1">
      <c r="A102" s="480"/>
      <c r="B102" s="480"/>
      <c r="C102" s="480"/>
      <c r="D102" s="453"/>
      <c r="E102" s="290">
        <v>11001</v>
      </c>
      <c r="F102" s="47" t="s">
        <v>362</v>
      </c>
      <c r="G102" s="84">
        <f>+G104</f>
        <v>-83438.899999999994</v>
      </c>
      <c r="H102" s="77"/>
      <c r="I102" s="77"/>
      <c r="J102" s="77"/>
      <c r="K102" s="77"/>
      <c r="L102" s="77"/>
      <c r="M102" s="77"/>
      <c r="N102" s="77"/>
      <c r="O102" s="77"/>
    </row>
    <row r="103" spans="1:15" s="71" customFormat="1" ht="16.899999999999999" customHeight="1">
      <c r="A103" s="480"/>
      <c r="B103" s="480"/>
      <c r="C103" s="480"/>
      <c r="D103" s="453"/>
      <c r="E103" s="486"/>
      <c r="F103" s="59" t="s">
        <v>90</v>
      </c>
      <c r="G103" s="74"/>
    </row>
    <row r="104" spans="1:15" s="87" customFormat="1" ht="17.25" customHeight="1">
      <c r="A104" s="480"/>
      <c r="B104" s="480"/>
      <c r="C104" s="480"/>
      <c r="D104" s="453"/>
      <c r="E104" s="487"/>
      <c r="F104" s="85" t="s">
        <v>361</v>
      </c>
      <c r="G104" s="86">
        <f t="shared" ref="G104" si="29">G106</f>
        <v>-83438.899999999994</v>
      </c>
    </row>
    <row r="105" spans="1:15" s="71" customFormat="1" ht="51.75">
      <c r="A105" s="480"/>
      <c r="B105" s="480"/>
      <c r="C105" s="480"/>
      <c r="D105" s="453"/>
      <c r="E105" s="487"/>
      <c r="F105" s="59" t="s">
        <v>62</v>
      </c>
      <c r="G105" s="74"/>
    </row>
    <row r="106" spans="1:15" s="71" customFormat="1" ht="16.899999999999999" customHeight="1">
      <c r="A106" s="480"/>
      <c r="B106" s="480"/>
      <c r="C106" s="480"/>
      <c r="D106" s="453"/>
      <c r="E106" s="487"/>
      <c r="F106" s="72" t="s">
        <v>24</v>
      </c>
      <c r="G106" s="74">
        <f t="shared" ref="G106:G108" si="30">G107</f>
        <v>-83438.899999999994</v>
      </c>
    </row>
    <row r="107" spans="1:15" s="71" customFormat="1" ht="16.899999999999999" customHeight="1">
      <c r="A107" s="480"/>
      <c r="B107" s="480"/>
      <c r="C107" s="480"/>
      <c r="D107" s="453"/>
      <c r="E107" s="487"/>
      <c r="F107" s="59" t="s">
        <v>25</v>
      </c>
      <c r="G107" s="89">
        <f t="shared" si="30"/>
        <v>-83438.899999999994</v>
      </c>
    </row>
    <row r="108" spans="1:15" s="71" customFormat="1" ht="16.899999999999999" customHeight="1">
      <c r="A108" s="480"/>
      <c r="B108" s="480"/>
      <c r="C108" s="480"/>
      <c r="D108" s="453"/>
      <c r="E108" s="487"/>
      <c r="F108" s="59" t="s">
        <v>363</v>
      </c>
      <c r="G108" s="89">
        <f t="shared" si="30"/>
        <v>-83438.899999999994</v>
      </c>
    </row>
    <row r="109" spans="1:15" s="71" customFormat="1" ht="17.25" customHeight="1">
      <c r="A109" s="480"/>
      <c r="B109" s="480"/>
      <c r="C109" s="480"/>
      <c r="D109" s="453"/>
      <c r="E109" s="487"/>
      <c r="F109" s="59" t="s">
        <v>364</v>
      </c>
      <c r="G109" s="89">
        <f t="shared" ref="G109" si="31">+G110</f>
        <v>-83438.899999999994</v>
      </c>
      <c r="H109" s="90"/>
    </row>
    <row r="110" spans="1:15" s="71" customFormat="1" ht="34.5">
      <c r="A110" s="480"/>
      <c r="B110" s="480"/>
      <c r="C110" s="480"/>
      <c r="D110" s="454"/>
      <c r="E110" s="488"/>
      <c r="F110" s="59" t="s">
        <v>365</v>
      </c>
      <c r="G110" s="89">
        <v>-83438.899999999994</v>
      </c>
      <c r="H110" s="91"/>
    </row>
    <row r="111" spans="1:15" s="71" customFormat="1">
      <c r="A111" s="480"/>
      <c r="B111" s="480" t="s">
        <v>76</v>
      </c>
      <c r="C111" s="481"/>
      <c r="D111" s="455"/>
      <c r="E111" s="483"/>
      <c r="F111" s="294" t="s">
        <v>368</v>
      </c>
      <c r="G111" s="75">
        <f t="shared" ref="G111" si="32">+G113</f>
        <v>3596</v>
      </c>
    </row>
    <row r="112" spans="1:15" s="71" customFormat="1" ht="16.899999999999999" customHeight="1">
      <c r="A112" s="480"/>
      <c r="B112" s="480"/>
      <c r="C112" s="481"/>
      <c r="D112" s="455"/>
      <c r="E112" s="483"/>
      <c r="F112" s="346" t="s">
        <v>21</v>
      </c>
      <c r="G112" s="75"/>
    </row>
    <row r="113" spans="1:15" s="78" customFormat="1">
      <c r="A113" s="480"/>
      <c r="B113" s="480"/>
      <c r="C113" s="480" t="s">
        <v>148</v>
      </c>
      <c r="D113" s="482"/>
      <c r="E113" s="483"/>
      <c r="F113" s="47" t="s">
        <v>369</v>
      </c>
      <c r="G113" s="75">
        <f t="shared" ref="G113" si="33">+G115</f>
        <v>3596</v>
      </c>
      <c r="H113" s="77"/>
      <c r="I113" s="77"/>
      <c r="J113" s="77"/>
      <c r="K113" s="77"/>
      <c r="L113" s="77"/>
      <c r="M113" s="77"/>
      <c r="N113" s="77"/>
      <c r="O113" s="77"/>
    </row>
    <row r="114" spans="1:15" s="78" customFormat="1" ht="16.899999999999999" customHeight="1">
      <c r="A114" s="480"/>
      <c r="B114" s="480"/>
      <c r="C114" s="480"/>
      <c r="D114" s="482"/>
      <c r="E114" s="483"/>
      <c r="F114" s="347" t="s">
        <v>21</v>
      </c>
      <c r="G114" s="80"/>
      <c r="H114" s="77"/>
      <c r="I114" s="77"/>
      <c r="J114" s="77"/>
      <c r="K114" s="77"/>
      <c r="L114" s="77"/>
      <c r="M114" s="77"/>
      <c r="N114" s="77"/>
      <c r="O114" s="77"/>
    </row>
    <row r="115" spans="1:15" s="78" customFormat="1" ht="34.5">
      <c r="A115" s="480"/>
      <c r="B115" s="480"/>
      <c r="C115" s="480"/>
      <c r="D115" s="482"/>
      <c r="E115" s="483"/>
      <c r="F115" s="81" t="s">
        <v>55</v>
      </c>
      <c r="G115" s="97">
        <f>+G117</f>
        <v>3596</v>
      </c>
      <c r="H115" s="77"/>
      <c r="I115" s="77"/>
      <c r="J115" s="77"/>
      <c r="K115" s="77"/>
      <c r="L115" s="77"/>
      <c r="M115" s="77"/>
      <c r="N115" s="77"/>
      <c r="O115" s="77"/>
    </row>
    <row r="116" spans="1:15" s="78" customFormat="1" ht="16.899999999999999" customHeight="1">
      <c r="A116" s="480"/>
      <c r="B116" s="480"/>
      <c r="C116" s="480"/>
      <c r="D116" s="482"/>
      <c r="E116" s="483"/>
      <c r="F116" s="81" t="s">
        <v>96</v>
      </c>
      <c r="G116" s="97"/>
      <c r="H116" s="77"/>
      <c r="I116" s="77"/>
      <c r="J116" s="77"/>
      <c r="K116" s="77"/>
      <c r="L116" s="77"/>
      <c r="M116" s="77"/>
      <c r="N116" s="77"/>
      <c r="O116" s="77"/>
    </row>
    <row r="117" spans="1:15" s="78" customFormat="1">
      <c r="A117" s="480"/>
      <c r="B117" s="480"/>
      <c r="C117" s="480"/>
      <c r="D117" s="461">
        <v>1148</v>
      </c>
      <c r="E117" s="484" t="s">
        <v>366</v>
      </c>
      <c r="F117" s="485"/>
      <c r="G117" s="82">
        <f t="shared" ref="G117" si="34">+G119</f>
        <v>3596</v>
      </c>
      <c r="H117" s="77"/>
      <c r="I117" s="77"/>
      <c r="J117" s="77"/>
      <c r="K117" s="77"/>
      <c r="L117" s="77"/>
      <c r="M117" s="77"/>
      <c r="N117" s="77"/>
      <c r="O117" s="77"/>
    </row>
    <row r="118" spans="1:15" s="78" customFormat="1" ht="16.899999999999999" customHeight="1">
      <c r="A118" s="480"/>
      <c r="B118" s="480"/>
      <c r="C118" s="480"/>
      <c r="D118" s="453"/>
      <c r="E118" s="290"/>
      <c r="F118" s="347" t="s">
        <v>21</v>
      </c>
      <c r="G118" s="80"/>
      <c r="H118" s="77"/>
      <c r="I118" s="77"/>
      <c r="J118" s="77"/>
      <c r="K118" s="77"/>
      <c r="L118" s="77"/>
      <c r="M118" s="77"/>
      <c r="N118" s="77"/>
      <c r="O118" s="77"/>
    </row>
    <row r="119" spans="1:15" s="78" customFormat="1" ht="37.15" customHeight="1">
      <c r="A119" s="480"/>
      <c r="B119" s="480"/>
      <c r="C119" s="480"/>
      <c r="D119" s="453"/>
      <c r="E119" s="441">
        <v>32005</v>
      </c>
      <c r="F119" s="294" t="s">
        <v>438</v>
      </c>
      <c r="G119" s="84">
        <f>+G121</f>
        <v>3596</v>
      </c>
      <c r="H119" s="77"/>
      <c r="I119" s="77"/>
      <c r="J119" s="77"/>
      <c r="K119" s="77"/>
      <c r="L119" s="77"/>
      <c r="M119" s="77"/>
      <c r="N119" s="77"/>
      <c r="O119" s="77"/>
    </row>
    <row r="120" spans="1:15" s="71" customFormat="1" ht="16.899999999999999" customHeight="1">
      <c r="A120" s="480"/>
      <c r="B120" s="480"/>
      <c r="C120" s="480"/>
      <c r="D120" s="453"/>
      <c r="E120" s="486"/>
      <c r="F120" s="59" t="s">
        <v>90</v>
      </c>
      <c r="G120" s="74"/>
    </row>
    <row r="121" spans="1:15" s="87" customFormat="1" ht="34.5">
      <c r="A121" s="480"/>
      <c r="B121" s="480"/>
      <c r="C121" s="480"/>
      <c r="D121" s="453"/>
      <c r="E121" s="487"/>
      <c r="F121" s="85" t="s">
        <v>55</v>
      </c>
      <c r="G121" s="86">
        <f t="shared" ref="G121" si="35">G123</f>
        <v>3596</v>
      </c>
    </row>
    <row r="122" spans="1:15" s="71" customFormat="1" ht="51.75">
      <c r="A122" s="480"/>
      <c r="B122" s="480"/>
      <c r="C122" s="480"/>
      <c r="D122" s="453"/>
      <c r="E122" s="487"/>
      <c r="F122" s="59" t="s">
        <v>62</v>
      </c>
      <c r="G122" s="74"/>
    </row>
    <row r="123" spans="1:15" s="71" customFormat="1" ht="16.899999999999999" customHeight="1">
      <c r="A123" s="480"/>
      <c r="B123" s="480"/>
      <c r="C123" s="480"/>
      <c r="D123" s="453"/>
      <c r="E123" s="487"/>
      <c r="F123" s="72" t="s">
        <v>24</v>
      </c>
      <c r="G123" s="74">
        <f t="shared" ref="G123:G125" si="36">G124</f>
        <v>3596</v>
      </c>
    </row>
    <row r="124" spans="1:15" s="71" customFormat="1" ht="16.899999999999999" customHeight="1">
      <c r="A124" s="480"/>
      <c r="B124" s="480"/>
      <c r="C124" s="480"/>
      <c r="D124" s="453"/>
      <c r="E124" s="487"/>
      <c r="F124" s="59" t="s">
        <v>64</v>
      </c>
      <c r="G124" s="89">
        <f t="shared" si="36"/>
        <v>3596</v>
      </c>
    </row>
    <row r="125" spans="1:15" s="71" customFormat="1" ht="16.899999999999999" customHeight="1">
      <c r="A125" s="480"/>
      <c r="B125" s="480"/>
      <c r="C125" s="480"/>
      <c r="D125" s="453"/>
      <c r="E125" s="487"/>
      <c r="F125" s="59" t="s">
        <v>350</v>
      </c>
      <c r="G125" s="89">
        <f t="shared" si="36"/>
        <v>3596</v>
      </c>
    </row>
    <row r="126" spans="1:15" s="71" customFormat="1" ht="17.25" customHeight="1">
      <c r="A126" s="480"/>
      <c r="B126" s="480"/>
      <c r="C126" s="480"/>
      <c r="D126" s="453"/>
      <c r="E126" s="487"/>
      <c r="F126" s="59" t="s">
        <v>351</v>
      </c>
      <c r="G126" s="89">
        <f t="shared" ref="G126" si="37">+G127</f>
        <v>3596</v>
      </c>
      <c r="H126" s="90"/>
    </row>
    <row r="127" spans="1:15" s="71" customFormat="1" ht="34.5">
      <c r="A127" s="480"/>
      <c r="B127" s="480"/>
      <c r="C127" s="480"/>
      <c r="D127" s="454"/>
      <c r="E127" s="488"/>
      <c r="F127" s="59" t="s">
        <v>352</v>
      </c>
      <c r="G127" s="89">
        <f>+'Havelvats 5'!G22</f>
        <v>3596</v>
      </c>
      <c r="H127" s="91"/>
    </row>
    <row r="128" spans="1:15" s="71" customFormat="1" ht="34.5">
      <c r="A128" s="480"/>
      <c r="B128" s="480" t="s">
        <v>61</v>
      </c>
      <c r="C128" s="481"/>
      <c r="D128" s="455"/>
      <c r="E128" s="483"/>
      <c r="F128" s="294" t="s">
        <v>58</v>
      </c>
      <c r="G128" s="75">
        <f t="shared" ref="G128" si="38">+G130</f>
        <v>118854.02400000006</v>
      </c>
    </row>
    <row r="129" spans="1:15" s="71" customFormat="1" ht="16.899999999999999" customHeight="1">
      <c r="A129" s="480"/>
      <c r="B129" s="480"/>
      <c r="C129" s="481"/>
      <c r="D129" s="455"/>
      <c r="E129" s="483"/>
      <c r="F129" s="307" t="s">
        <v>21</v>
      </c>
      <c r="G129" s="75"/>
    </row>
    <row r="130" spans="1:15" s="78" customFormat="1" ht="34.5">
      <c r="A130" s="480"/>
      <c r="B130" s="480"/>
      <c r="C130" s="517" t="s">
        <v>35</v>
      </c>
      <c r="D130" s="482"/>
      <c r="E130" s="483"/>
      <c r="F130" s="47" t="s">
        <v>58</v>
      </c>
      <c r="G130" s="75">
        <f t="shared" ref="G130" si="39">+G132</f>
        <v>118854.02400000006</v>
      </c>
      <c r="H130" s="77"/>
      <c r="I130" s="77"/>
      <c r="J130" s="77"/>
      <c r="K130" s="77"/>
      <c r="L130" s="77"/>
      <c r="M130" s="77"/>
      <c r="N130" s="77"/>
      <c r="O130" s="77"/>
    </row>
    <row r="131" spans="1:15" s="78" customFormat="1" ht="16.899999999999999" customHeight="1">
      <c r="A131" s="480"/>
      <c r="B131" s="480"/>
      <c r="C131" s="517"/>
      <c r="D131" s="482"/>
      <c r="E131" s="483"/>
      <c r="F131" s="303" t="s">
        <v>21</v>
      </c>
      <c r="G131" s="80"/>
      <c r="H131" s="77"/>
      <c r="I131" s="77"/>
      <c r="J131" s="77"/>
      <c r="K131" s="77"/>
      <c r="L131" s="77"/>
      <c r="M131" s="77"/>
      <c r="N131" s="77"/>
      <c r="O131" s="77"/>
    </row>
    <row r="132" spans="1:15" s="78" customFormat="1" ht="34.5">
      <c r="A132" s="480"/>
      <c r="B132" s="480"/>
      <c r="C132" s="517"/>
      <c r="D132" s="482"/>
      <c r="E132" s="483"/>
      <c r="F132" s="81" t="s">
        <v>55</v>
      </c>
      <c r="G132" s="97">
        <f>+G134+G152+G174+G194+G228</f>
        <v>118854.02400000006</v>
      </c>
      <c r="H132" s="77"/>
      <c r="I132" s="77"/>
      <c r="J132" s="77"/>
      <c r="K132" s="77"/>
      <c r="L132" s="77"/>
      <c r="M132" s="77"/>
      <c r="N132" s="77"/>
      <c r="O132" s="77"/>
    </row>
    <row r="133" spans="1:15" s="78" customFormat="1" ht="16.899999999999999" customHeight="1">
      <c r="A133" s="480"/>
      <c r="B133" s="480"/>
      <c r="C133" s="517"/>
      <c r="D133" s="482"/>
      <c r="E133" s="483"/>
      <c r="F133" s="81" t="s">
        <v>96</v>
      </c>
      <c r="G133" s="97"/>
      <c r="H133" s="77"/>
      <c r="I133" s="77"/>
      <c r="J133" s="77"/>
      <c r="K133" s="77"/>
      <c r="L133" s="77"/>
      <c r="M133" s="77"/>
      <c r="N133" s="77"/>
      <c r="O133" s="77"/>
    </row>
    <row r="134" spans="1:15" s="78" customFormat="1">
      <c r="A134" s="480"/>
      <c r="B134" s="480"/>
      <c r="C134" s="517"/>
      <c r="D134" s="518">
        <v>1045</v>
      </c>
      <c r="E134" s="484" t="s">
        <v>150</v>
      </c>
      <c r="F134" s="485"/>
      <c r="G134" s="82">
        <f t="shared" ref="G134" si="40">+G136</f>
        <v>-57018.400000000001</v>
      </c>
      <c r="H134" s="77"/>
      <c r="I134" s="77"/>
      <c r="J134" s="77"/>
      <c r="K134" s="77"/>
      <c r="L134" s="77"/>
      <c r="M134" s="77"/>
      <c r="N134" s="77"/>
      <c r="O134" s="77"/>
    </row>
    <row r="135" spans="1:15" s="78" customFormat="1" ht="16.899999999999999" customHeight="1">
      <c r="A135" s="480"/>
      <c r="B135" s="480"/>
      <c r="C135" s="517"/>
      <c r="D135" s="519"/>
      <c r="E135" s="290"/>
      <c r="F135" s="303" t="s">
        <v>21</v>
      </c>
      <c r="G135" s="80"/>
      <c r="H135" s="77"/>
      <c r="I135" s="77"/>
      <c r="J135" s="77"/>
      <c r="K135" s="77"/>
      <c r="L135" s="77"/>
      <c r="M135" s="77"/>
      <c r="N135" s="77"/>
      <c r="O135" s="77"/>
    </row>
    <row r="136" spans="1:15" s="78" customFormat="1" ht="69">
      <c r="A136" s="480"/>
      <c r="B136" s="480"/>
      <c r="C136" s="517"/>
      <c r="D136" s="519"/>
      <c r="E136" s="290">
        <v>32001</v>
      </c>
      <c r="F136" s="47" t="s">
        <v>176</v>
      </c>
      <c r="G136" s="84">
        <f t="shared" ref="G136" si="41">+G138+G145</f>
        <v>-57018.400000000001</v>
      </c>
      <c r="H136" s="77"/>
      <c r="I136" s="77"/>
      <c r="J136" s="77"/>
      <c r="K136" s="77"/>
      <c r="L136" s="77"/>
      <c r="M136" s="77"/>
      <c r="N136" s="77"/>
      <c r="O136" s="77"/>
    </row>
    <row r="137" spans="1:15" s="71" customFormat="1" ht="16.899999999999999" customHeight="1">
      <c r="A137" s="480"/>
      <c r="B137" s="480"/>
      <c r="C137" s="517"/>
      <c r="D137" s="519"/>
      <c r="E137" s="504"/>
      <c r="F137" s="59" t="s">
        <v>90</v>
      </c>
      <c r="G137" s="74"/>
    </row>
    <row r="138" spans="1:15" s="87" customFormat="1" ht="34.5">
      <c r="A138" s="480"/>
      <c r="B138" s="480"/>
      <c r="C138" s="517"/>
      <c r="D138" s="519"/>
      <c r="E138" s="505"/>
      <c r="F138" s="85" t="s">
        <v>55</v>
      </c>
      <c r="G138" s="86">
        <f t="shared" ref="G138" si="42">G140</f>
        <v>56660.6</v>
      </c>
    </row>
    <row r="139" spans="1:15" s="71" customFormat="1" ht="51.75">
      <c r="A139" s="480"/>
      <c r="B139" s="480"/>
      <c r="C139" s="517"/>
      <c r="D139" s="519"/>
      <c r="E139" s="505"/>
      <c r="F139" s="59" t="s">
        <v>62</v>
      </c>
      <c r="G139" s="74"/>
    </row>
    <row r="140" spans="1:15" s="71" customFormat="1" ht="16.899999999999999" customHeight="1">
      <c r="A140" s="480"/>
      <c r="B140" s="480"/>
      <c r="C140" s="517"/>
      <c r="D140" s="519"/>
      <c r="E140" s="505"/>
      <c r="F140" s="72" t="s">
        <v>63</v>
      </c>
      <c r="G140" s="74">
        <f t="shared" ref="G140:G142" si="43">G141</f>
        <v>56660.6</v>
      </c>
    </row>
    <row r="141" spans="1:15" s="71" customFormat="1" ht="16.899999999999999" customHeight="1">
      <c r="A141" s="480"/>
      <c r="B141" s="480"/>
      <c r="C141" s="517"/>
      <c r="D141" s="519"/>
      <c r="E141" s="505"/>
      <c r="F141" s="59" t="s">
        <v>64</v>
      </c>
      <c r="G141" s="89">
        <f t="shared" si="43"/>
        <v>56660.6</v>
      </c>
    </row>
    <row r="142" spans="1:15" s="71" customFormat="1" ht="16.899999999999999" customHeight="1">
      <c r="A142" s="480"/>
      <c r="B142" s="480"/>
      <c r="C142" s="517"/>
      <c r="D142" s="519"/>
      <c r="E142" s="505"/>
      <c r="F142" s="59" t="s">
        <v>350</v>
      </c>
      <c r="G142" s="89">
        <f t="shared" si="43"/>
        <v>56660.6</v>
      </c>
    </row>
    <row r="143" spans="1:15" s="71" customFormat="1" ht="34.5">
      <c r="A143" s="480"/>
      <c r="B143" s="480"/>
      <c r="C143" s="517"/>
      <c r="D143" s="519"/>
      <c r="E143" s="505"/>
      <c r="F143" s="59" t="s">
        <v>351</v>
      </c>
      <c r="G143" s="89">
        <f t="shared" ref="G143" si="44">+G144</f>
        <v>56660.6</v>
      </c>
      <c r="H143" s="90"/>
    </row>
    <row r="144" spans="1:15" s="71" customFormat="1" ht="34.5">
      <c r="A144" s="480"/>
      <c r="B144" s="480"/>
      <c r="C144" s="517"/>
      <c r="D144" s="519"/>
      <c r="E144" s="505"/>
      <c r="F144" s="59" t="s">
        <v>352</v>
      </c>
      <c r="G144" s="89">
        <f>+'Havelvats 5'!G12</f>
        <v>56660.6</v>
      </c>
      <c r="H144" s="91"/>
    </row>
    <row r="145" spans="1:15" s="87" customFormat="1" ht="16.899999999999999" customHeight="1">
      <c r="A145" s="480"/>
      <c r="B145" s="480"/>
      <c r="C145" s="517"/>
      <c r="D145" s="519"/>
      <c r="E145" s="505"/>
      <c r="F145" s="85" t="s">
        <v>106</v>
      </c>
      <c r="G145" s="86">
        <f t="shared" ref="G145" si="45">G147</f>
        <v>-113679</v>
      </c>
    </row>
    <row r="146" spans="1:15" s="71" customFormat="1" ht="51.75">
      <c r="A146" s="480"/>
      <c r="B146" s="480"/>
      <c r="C146" s="517"/>
      <c r="D146" s="519"/>
      <c r="E146" s="505"/>
      <c r="F146" s="59" t="s">
        <v>62</v>
      </c>
      <c r="G146" s="74"/>
    </row>
    <row r="147" spans="1:15" s="71" customFormat="1" ht="16.899999999999999" customHeight="1">
      <c r="A147" s="480"/>
      <c r="B147" s="480"/>
      <c r="C147" s="517"/>
      <c r="D147" s="519"/>
      <c r="E147" s="505"/>
      <c r="F147" s="72" t="s">
        <v>63</v>
      </c>
      <c r="G147" s="74">
        <f t="shared" ref="G147:G148" si="46">G148</f>
        <v>-113679</v>
      </c>
    </row>
    <row r="148" spans="1:15" s="71" customFormat="1" ht="16.899999999999999" customHeight="1">
      <c r="A148" s="480"/>
      <c r="B148" s="480"/>
      <c r="C148" s="517"/>
      <c r="D148" s="519"/>
      <c r="E148" s="505"/>
      <c r="F148" s="59" t="s">
        <v>195</v>
      </c>
      <c r="G148" s="89">
        <f t="shared" si="46"/>
        <v>-113679</v>
      </c>
    </row>
    <row r="149" spans="1:15" s="71" customFormat="1" ht="16.899999999999999" customHeight="1">
      <c r="A149" s="480"/>
      <c r="B149" s="480"/>
      <c r="C149" s="517"/>
      <c r="D149" s="519"/>
      <c r="E149" s="505"/>
      <c r="F149" s="59" t="s">
        <v>196</v>
      </c>
      <c r="G149" s="89">
        <f>+G150</f>
        <v>-113679</v>
      </c>
    </row>
    <row r="150" spans="1:15" s="71" customFormat="1" ht="16.899999999999999" customHeight="1">
      <c r="A150" s="480"/>
      <c r="B150" s="480"/>
      <c r="C150" s="517"/>
      <c r="D150" s="519"/>
      <c r="E150" s="505"/>
      <c r="F150" s="59" t="s">
        <v>197</v>
      </c>
      <c r="G150" s="89">
        <f t="shared" ref="G150" si="47">+G151</f>
        <v>-113679</v>
      </c>
      <c r="H150" s="90"/>
    </row>
    <row r="151" spans="1:15" s="71" customFormat="1" ht="16.899999999999999" customHeight="1">
      <c r="A151" s="480"/>
      <c r="B151" s="480"/>
      <c r="C151" s="517"/>
      <c r="D151" s="519"/>
      <c r="E151" s="505"/>
      <c r="F151" s="96" t="s">
        <v>198</v>
      </c>
      <c r="G151" s="89">
        <f>+'Havelvats 4'!E15</f>
        <v>-113679</v>
      </c>
      <c r="H151" s="91"/>
    </row>
    <row r="152" spans="1:15" s="78" customFormat="1">
      <c r="A152" s="480"/>
      <c r="B152" s="480"/>
      <c r="C152" s="517"/>
      <c r="D152" s="518">
        <v>1146</v>
      </c>
      <c r="E152" s="484" t="s">
        <v>355</v>
      </c>
      <c r="F152" s="485"/>
      <c r="G152" s="82">
        <f>+G154+G163</f>
        <v>-323090.17599999998</v>
      </c>
      <c r="H152" s="77"/>
      <c r="I152" s="77"/>
      <c r="J152" s="77"/>
      <c r="K152" s="77"/>
      <c r="L152" s="77"/>
      <c r="M152" s="77"/>
      <c r="N152" s="77"/>
      <c r="O152" s="77"/>
    </row>
    <row r="153" spans="1:15" s="78" customFormat="1" ht="16.899999999999999" customHeight="1">
      <c r="A153" s="480"/>
      <c r="B153" s="480"/>
      <c r="C153" s="517"/>
      <c r="D153" s="519"/>
      <c r="E153" s="291"/>
      <c r="F153" s="303" t="s">
        <v>21</v>
      </c>
      <c r="G153" s="80"/>
      <c r="H153" s="77"/>
      <c r="I153" s="77"/>
      <c r="J153" s="77"/>
      <c r="K153" s="77"/>
      <c r="L153" s="77"/>
      <c r="M153" s="77"/>
      <c r="N153" s="77"/>
      <c r="O153" s="77"/>
    </row>
    <row r="154" spans="1:15" s="78" customFormat="1" ht="34.9" customHeight="1">
      <c r="A154" s="480"/>
      <c r="B154" s="480"/>
      <c r="C154" s="517"/>
      <c r="D154" s="519"/>
      <c r="E154" s="291">
        <v>11016</v>
      </c>
      <c r="F154" s="47" t="s">
        <v>356</v>
      </c>
      <c r="G154" s="84">
        <f t="shared" ref="G154" si="48">G156</f>
        <v>-19239.376</v>
      </c>
      <c r="H154" s="77"/>
      <c r="I154" s="77"/>
      <c r="J154" s="77"/>
      <c r="K154" s="77"/>
      <c r="L154" s="77"/>
      <c r="M154" s="77"/>
      <c r="N154" s="77"/>
      <c r="O154" s="77"/>
    </row>
    <row r="155" spans="1:15" s="71" customFormat="1" ht="16.899999999999999" customHeight="1">
      <c r="A155" s="480"/>
      <c r="B155" s="480"/>
      <c r="C155" s="517"/>
      <c r="D155" s="519"/>
      <c r="E155" s="490"/>
      <c r="F155" s="59" t="s">
        <v>90</v>
      </c>
      <c r="G155" s="74"/>
    </row>
    <row r="156" spans="1:15" s="87" customFormat="1" ht="34.5">
      <c r="A156" s="480"/>
      <c r="B156" s="480"/>
      <c r="C156" s="517"/>
      <c r="D156" s="519"/>
      <c r="E156" s="491"/>
      <c r="F156" s="85" t="s">
        <v>55</v>
      </c>
      <c r="G156" s="86">
        <f t="shared" ref="G156" si="49">G158</f>
        <v>-19239.376</v>
      </c>
    </row>
    <row r="157" spans="1:15" s="71" customFormat="1" ht="51.75">
      <c r="A157" s="480"/>
      <c r="B157" s="480"/>
      <c r="C157" s="517"/>
      <c r="D157" s="519"/>
      <c r="E157" s="491"/>
      <c r="F157" s="59" t="s">
        <v>62</v>
      </c>
      <c r="G157" s="74"/>
    </row>
    <row r="158" spans="1:15" s="71" customFormat="1" ht="16.899999999999999" customHeight="1">
      <c r="A158" s="480"/>
      <c r="B158" s="480"/>
      <c r="C158" s="517"/>
      <c r="D158" s="519"/>
      <c r="E158" s="491"/>
      <c r="F158" s="72" t="s">
        <v>63</v>
      </c>
      <c r="G158" s="74">
        <f t="shared" ref="G158:G160" si="50">G159</f>
        <v>-19239.376</v>
      </c>
    </row>
    <row r="159" spans="1:15" s="71" customFormat="1" ht="16.899999999999999" customHeight="1">
      <c r="A159" s="480"/>
      <c r="B159" s="480"/>
      <c r="C159" s="517"/>
      <c r="D159" s="519"/>
      <c r="E159" s="491"/>
      <c r="F159" s="59" t="s">
        <v>25</v>
      </c>
      <c r="G159" s="89">
        <f t="shared" si="50"/>
        <v>-19239.376</v>
      </c>
    </row>
    <row r="160" spans="1:15" s="71" customFormat="1" ht="34.5">
      <c r="A160" s="480"/>
      <c r="B160" s="480"/>
      <c r="C160" s="517"/>
      <c r="D160" s="519"/>
      <c r="E160" s="491"/>
      <c r="F160" s="59" t="s">
        <v>192</v>
      </c>
      <c r="G160" s="89">
        <f t="shared" si="50"/>
        <v>-19239.376</v>
      </c>
    </row>
    <row r="161" spans="1:15" s="71" customFormat="1" ht="16.899999999999999" customHeight="1">
      <c r="A161" s="480"/>
      <c r="B161" s="480"/>
      <c r="C161" s="517"/>
      <c r="D161" s="519"/>
      <c r="E161" s="491"/>
      <c r="F161" s="59" t="s">
        <v>193</v>
      </c>
      <c r="G161" s="89">
        <f t="shared" ref="G161" si="51">+G162</f>
        <v>-19239.376</v>
      </c>
      <c r="H161" s="90"/>
    </row>
    <row r="162" spans="1:15" s="71" customFormat="1" ht="16.899999999999999" customHeight="1">
      <c r="A162" s="480"/>
      <c r="B162" s="480"/>
      <c r="C162" s="517"/>
      <c r="D162" s="519"/>
      <c r="E162" s="491"/>
      <c r="F162" s="96" t="s">
        <v>194</v>
      </c>
      <c r="G162" s="89">
        <f>+'Havelvats 8'!I24</f>
        <v>-19239.376</v>
      </c>
      <c r="H162" s="91"/>
    </row>
    <row r="163" spans="1:15" s="78" customFormat="1" ht="34.9" customHeight="1">
      <c r="A163" s="480"/>
      <c r="B163" s="480"/>
      <c r="C163" s="517"/>
      <c r="D163" s="519"/>
      <c r="E163" s="291">
        <v>12010</v>
      </c>
      <c r="F163" s="47" t="s">
        <v>280</v>
      </c>
      <c r="G163" s="84">
        <f t="shared" ref="G163" si="52">G165</f>
        <v>-303850.8</v>
      </c>
      <c r="H163" s="77"/>
      <c r="I163" s="77"/>
      <c r="J163" s="77"/>
      <c r="K163" s="77"/>
      <c r="L163" s="77"/>
      <c r="M163" s="77"/>
      <c r="N163" s="77"/>
      <c r="O163" s="77"/>
    </row>
    <row r="164" spans="1:15" s="71" customFormat="1" ht="17.25" customHeight="1">
      <c r="A164" s="480"/>
      <c r="B164" s="480"/>
      <c r="C164" s="517"/>
      <c r="D164" s="519"/>
      <c r="E164" s="490"/>
      <c r="F164" s="59" t="s">
        <v>90</v>
      </c>
      <c r="G164" s="74"/>
    </row>
    <row r="165" spans="1:15" s="87" customFormat="1" ht="17.25" customHeight="1">
      <c r="A165" s="480"/>
      <c r="B165" s="480"/>
      <c r="C165" s="517"/>
      <c r="D165" s="519"/>
      <c r="E165" s="491"/>
      <c r="F165" s="85" t="s">
        <v>106</v>
      </c>
      <c r="G165" s="86">
        <f t="shared" ref="G165" si="53">G167</f>
        <v>-303850.8</v>
      </c>
    </row>
    <row r="166" spans="1:15" s="71" customFormat="1" ht="51.75">
      <c r="A166" s="480"/>
      <c r="B166" s="480"/>
      <c r="C166" s="517"/>
      <c r="D166" s="519"/>
      <c r="E166" s="491"/>
      <c r="F166" s="59" t="s">
        <v>62</v>
      </c>
      <c r="G166" s="74"/>
    </row>
    <row r="167" spans="1:15" s="71" customFormat="1" ht="17.25" customHeight="1">
      <c r="A167" s="480"/>
      <c r="B167" s="480"/>
      <c r="C167" s="517"/>
      <c r="D167" s="519"/>
      <c r="E167" s="491"/>
      <c r="F167" s="72" t="s">
        <v>63</v>
      </c>
      <c r="G167" s="74">
        <f>+G168</f>
        <v>-303850.8</v>
      </c>
    </row>
    <row r="168" spans="1:15" s="71" customFormat="1" ht="17.25" customHeight="1">
      <c r="A168" s="480"/>
      <c r="B168" s="480"/>
      <c r="C168" s="517"/>
      <c r="D168" s="519"/>
      <c r="E168" s="523"/>
      <c r="F168" s="301" t="s">
        <v>195</v>
      </c>
      <c r="G168" s="394">
        <f>+G169</f>
        <v>-303850.8</v>
      </c>
    </row>
    <row r="169" spans="1:15" s="71" customFormat="1" ht="17.25" customHeight="1">
      <c r="A169" s="480"/>
      <c r="B169" s="480"/>
      <c r="C169" s="517"/>
      <c r="D169" s="519"/>
      <c r="E169" s="523"/>
      <c r="F169" s="301" t="s">
        <v>196</v>
      </c>
      <c r="G169" s="394">
        <f>+G170+G172</f>
        <v>-303850.8</v>
      </c>
    </row>
    <row r="170" spans="1:15" s="71" customFormat="1" ht="17.25" customHeight="1">
      <c r="A170" s="480"/>
      <c r="B170" s="480"/>
      <c r="C170" s="517"/>
      <c r="D170" s="519"/>
      <c r="E170" s="523"/>
      <c r="F170" s="403" t="s">
        <v>197</v>
      </c>
      <c r="G170" s="394">
        <f>+G171</f>
        <v>-300050.8</v>
      </c>
    </row>
    <row r="171" spans="1:15" s="71" customFormat="1" ht="17.25" customHeight="1">
      <c r="A171" s="480"/>
      <c r="B171" s="480"/>
      <c r="C171" s="517"/>
      <c r="D171" s="519"/>
      <c r="E171" s="491"/>
      <c r="F171" s="404" t="s">
        <v>69</v>
      </c>
      <c r="G171" s="89">
        <f>+'Havelvats 4'!E38</f>
        <v>-300050.8</v>
      </c>
    </row>
    <row r="172" spans="1:15" s="71" customFormat="1" ht="17.25" customHeight="1">
      <c r="A172" s="480"/>
      <c r="B172" s="480"/>
      <c r="C172" s="517"/>
      <c r="D172" s="519"/>
      <c r="E172" s="491"/>
      <c r="F172" s="403" t="s">
        <v>357</v>
      </c>
      <c r="G172" s="89">
        <f t="shared" ref="G172" si="54">+G173</f>
        <v>-3800</v>
      </c>
      <c r="H172" s="90"/>
    </row>
    <row r="173" spans="1:15" s="71" customFormat="1" ht="17.25" customHeight="1">
      <c r="A173" s="480"/>
      <c r="B173" s="480"/>
      <c r="C173" s="517"/>
      <c r="D173" s="524"/>
      <c r="E173" s="491"/>
      <c r="F173" s="404" t="s">
        <v>199</v>
      </c>
      <c r="G173" s="89">
        <f>+'Havelvats 4'!E37</f>
        <v>-3800</v>
      </c>
      <c r="H173" s="91"/>
    </row>
    <row r="174" spans="1:15" s="78" customFormat="1">
      <c r="A174" s="480"/>
      <c r="B174" s="480"/>
      <c r="C174" s="517"/>
      <c r="D174" s="502">
        <v>1163</v>
      </c>
      <c r="E174" s="484" t="s">
        <v>65</v>
      </c>
      <c r="F174" s="485"/>
      <c r="G174" s="82">
        <f t="shared" ref="G174" si="55">+G176+G185</f>
        <v>142460.70000000001</v>
      </c>
      <c r="H174" s="77"/>
      <c r="I174" s="77"/>
      <c r="J174" s="77"/>
      <c r="K174" s="77"/>
      <c r="L174" s="77"/>
      <c r="M174" s="77"/>
      <c r="N174" s="77"/>
      <c r="O174" s="77"/>
    </row>
    <row r="175" spans="1:15" s="78" customFormat="1" ht="16.899999999999999" customHeight="1">
      <c r="A175" s="480"/>
      <c r="B175" s="480"/>
      <c r="C175" s="517"/>
      <c r="D175" s="502"/>
      <c r="E175" s="506">
        <v>12001</v>
      </c>
      <c r="F175" s="303" t="s">
        <v>21</v>
      </c>
      <c r="G175" s="80"/>
      <c r="H175" s="77"/>
      <c r="I175" s="77"/>
      <c r="J175" s="77"/>
      <c r="K175" s="77"/>
      <c r="L175" s="77"/>
      <c r="M175" s="77"/>
      <c r="N175" s="77"/>
      <c r="O175" s="77"/>
    </row>
    <row r="176" spans="1:15" s="78" customFormat="1" ht="52.9" customHeight="1">
      <c r="A176" s="480"/>
      <c r="B176" s="480"/>
      <c r="C176" s="517"/>
      <c r="D176" s="502"/>
      <c r="E176" s="507"/>
      <c r="F176" s="47" t="s">
        <v>154</v>
      </c>
      <c r="G176" s="84">
        <f t="shared" ref="G176" si="56">G178</f>
        <v>-1218.3</v>
      </c>
      <c r="H176" s="76"/>
      <c r="I176" s="77"/>
      <c r="J176" s="77"/>
      <c r="K176" s="77"/>
      <c r="L176" s="77"/>
      <c r="M176" s="77"/>
      <c r="N176" s="77"/>
      <c r="O176" s="77"/>
    </row>
    <row r="177" spans="1:15" s="71" customFormat="1" ht="16.899999999999999" customHeight="1">
      <c r="A177" s="480"/>
      <c r="B177" s="480"/>
      <c r="C177" s="517"/>
      <c r="D177" s="502"/>
      <c r="E177" s="490"/>
      <c r="F177" s="59" t="s">
        <v>90</v>
      </c>
      <c r="G177" s="74"/>
    </row>
    <row r="178" spans="1:15" s="87" customFormat="1" ht="16.899999999999999" customHeight="1">
      <c r="A178" s="480"/>
      <c r="B178" s="480"/>
      <c r="C178" s="517"/>
      <c r="D178" s="502"/>
      <c r="E178" s="491"/>
      <c r="F178" s="85" t="s">
        <v>106</v>
      </c>
      <c r="G178" s="86">
        <f t="shared" ref="G178" si="57">G180</f>
        <v>-1218.3</v>
      </c>
    </row>
    <row r="179" spans="1:15" s="71" customFormat="1" ht="51.75">
      <c r="A179" s="480"/>
      <c r="B179" s="480"/>
      <c r="C179" s="517"/>
      <c r="D179" s="502"/>
      <c r="E179" s="491"/>
      <c r="F179" s="59" t="s">
        <v>62</v>
      </c>
      <c r="G179" s="74"/>
    </row>
    <row r="180" spans="1:15" s="71" customFormat="1" ht="16.899999999999999" customHeight="1">
      <c r="A180" s="480"/>
      <c r="B180" s="480"/>
      <c r="C180" s="517"/>
      <c r="D180" s="502"/>
      <c r="E180" s="491"/>
      <c r="F180" s="72" t="s">
        <v>63</v>
      </c>
      <c r="G180" s="74">
        <f t="shared" ref="G180:G182" si="58">G181</f>
        <v>-1218.3</v>
      </c>
    </row>
    <row r="181" spans="1:15" s="71" customFormat="1" ht="16.899999999999999" customHeight="1">
      <c r="A181" s="480"/>
      <c r="B181" s="480"/>
      <c r="C181" s="517"/>
      <c r="D181" s="502"/>
      <c r="E181" s="491"/>
      <c r="F181" s="59" t="s">
        <v>66</v>
      </c>
      <c r="G181" s="89">
        <f t="shared" si="58"/>
        <v>-1218.3</v>
      </c>
    </row>
    <row r="182" spans="1:15" s="71" customFormat="1" ht="16.899999999999999" customHeight="1">
      <c r="A182" s="480"/>
      <c r="B182" s="480"/>
      <c r="C182" s="517"/>
      <c r="D182" s="502"/>
      <c r="E182" s="491"/>
      <c r="F182" s="59" t="s">
        <v>67</v>
      </c>
      <c r="G182" s="89">
        <f t="shared" si="58"/>
        <v>-1218.3</v>
      </c>
    </row>
    <row r="183" spans="1:15" s="71" customFormat="1" ht="16.899999999999999" customHeight="1">
      <c r="A183" s="480"/>
      <c r="B183" s="480"/>
      <c r="C183" s="517"/>
      <c r="D183" s="502"/>
      <c r="E183" s="491"/>
      <c r="F183" s="59" t="s">
        <v>68</v>
      </c>
      <c r="G183" s="89">
        <f t="shared" ref="G183" si="59">+G184</f>
        <v>-1218.3</v>
      </c>
      <c r="H183" s="90"/>
    </row>
    <row r="184" spans="1:15" s="71" customFormat="1" ht="16.899999999999999" customHeight="1">
      <c r="A184" s="480"/>
      <c r="B184" s="480"/>
      <c r="C184" s="517"/>
      <c r="D184" s="502"/>
      <c r="E184" s="491"/>
      <c r="F184" s="96" t="s">
        <v>69</v>
      </c>
      <c r="G184" s="89">
        <f>+'Havelvats 4'!E42</f>
        <v>-1218.3</v>
      </c>
      <c r="H184" s="91"/>
    </row>
    <row r="185" spans="1:15" s="78" customFormat="1">
      <c r="A185" s="480"/>
      <c r="B185" s="480"/>
      <c r="C185" s="517"/>
      <c r="D185" s="502"/>
      <c r="E185" s="296">
        <v>32001</v>
      </c>
      <c r="F185" s="47" t="s">
        <v>105</v>
      </c>
      <c r="G185" s="84">
        <f t="shared" ref="G185" si="60">G187</f>
        <v>143679</v>
      </c>
      <c r="H185" s="77"/>
      <c r="I185" s="77"/>
      <c r="J185" s="77"/>
      <c r="K185" s="77"/>
      <c r="L185" s="77"/>
      <c r="M185" s="77"/>
      <c r="N185" s="77"/>
      <c r="O185" s="77"/>
    </row>
    <row r="186" spans="1:15" s="71" customFormat="1" ht="16.899999999999999" customHeight="1">
      <c r="A186" s="480"/>
      <c r="B186" s="480"/>
      <c r="C186" s="517"/>
      <c r="D186" s="502"/>
      <c r="E186" s="501"/>
      <c r="F186" s="59" t="s">
        <v>90</v>
      </c>
      <c r="G186" s="74"/>
    </row>
    <row r="187" spans="1:15" s="87" customFormat="1" ht="16.899999999999999" customHeight="1">
      <c r="A187" s="480"/>
      <c r="B187" s="480"/>
      <c r="C187" s="517"/>
      <c r="D187" s="502"/>
      <c r="E187" s="501"/>
      <c r="F187" s="85" t="s">
        <v>106</v>
      </c>
      <c r="G187" s="86">
        <f t="shared" ref="G187" si="61">G189</f>
        <v>143679</v>
      </c>
    </row>
    <row r="188" spans="1:15" s="71" customFormat="1" ht="51.75">
      <c r="A188" s="480"/>
      <c r="B188" s="480"/>
      <c r="C188" s="517"/>
      <c r="D188" s="502"/>
      <c r="E188" s="501"/>
      <c r="F188" s="59" t="s">
        <v>62</v>
      </c>
      <c r="G188" s="74"/>
    </row>
    <row r="189" spans="1:15" s="71" customFormat="1" ht="16.899999999999999" customHeight="1">
      <c r="A189" s="480"/>
      <c r="B189" s="480"/>
      <c r="C189" s="517"/>
      <c r="D189" s="502"/>
      <c r="E189" s="501"/>
      <c r="F189" s="72" t="s">
        <v>63</v>
      </c>
      <c r="G189" s="74">
        <f t="shared" ref="G189:G190" si="62">G190</f>
        <v>143679</v>
      </c>
    </row>
    <row r="190" spans="1:15" s="71" customFormat="1" ht="16.899999999999999" customHeight="1">
      <c r="A190" s="480"/>
      <c r="B190" s="480"/>
      <c r="C190" s="517"/>
      <c r="D190" s="502"/>
      <c r="E190" s="501"/>
      <c r="F190" s="59" t="s">
        <v>195</v>
      </c>
      <c r="G190" s="89">
        <f t="shared" si="62"/>
        <v>143679</v>
      </c>
    </row>
    <row r="191" spans="1:15" s="71" customFormat="1" ht="16.899999999999999" customHeight="1">
      <c r="A191" s="480"/>
      <c r="B191" s="480"/>
      <c r="C191" s="517"/>
      <c r="D191" s="502"/>
      <c r="E191" s="501"/>
      <c r="F191" s="59" t="s">
        <v>196</v>
      </c>
      <c r="G191" s="89">
        <f>+G192</f>
        <v>143679</v>
      </c>
    </row>
    <row r="192" spans="1:15" s="71" customFormat="1" ht="16.899999999999999" customHeight="1">
      <c r="A192" s="480"/>
      <c r="B192" s="480"/>
      <c r="C192" s="517"/>
      <c r="D192" s="502"/>
      <c r="E192" s="501"/>
      <c r="F192" s="59" t="s">
        <v>197</v>
      </c>
      <c r="G192" s="89">
        <f t="shared" ref="G192" si="63">+G193</f>
        <v>143679</v>
      </c>
      <c r="H192" s="90"/>
    </row>
    <row r="193" spans="1:15" s="71" customFormat="1" ht="16.899999999999999" customHeight="1">
      <c r="A193" s="480"/>
      <c r="B193" s="480"/>
      <c r="C193" s="517"/>
      <c r="D193" s="502"/>
      <c r="E193" s="501"/>
      <c r="F193" s="96" t="s">
        <v>69</v>
      </c>
      <c r="G193" s="89">
        <f>+'Havelvats 4'!E48</f>
        <v>143679</v>
      </c>
      <c r="H193" s="91"/>
    </row>
    <row r="194" spans="1:15" s="78" customFormat="1">
      <c r="A194" s="480"/>
      <c r="B194" s="480"/>
      <c r="C194" s="517"/>
      <c r="D194" s="502">
        <v>1183</v>
      </c>
      <c r="E194" s="484" t="s">
        <v>200</v>
      </c>
      <c r="F194" s="485"/>
      <c r="G194" s="82">
        <f>+G196+G205+G214</f>
        <v>399422.80000000005</v>
      </c>
      <c r="H194" s="77"/>
      <c r="I194" s="77"/>
      <c r="J194" s="77"/>
      <c r="K194" s="77"/>
      <c r="L194" s="77"/>
      <c r="M194" s="77"/>
      <c r="N194" s="77"/>
      <c r="O194" s="77"/>
    </row>
    <row r="195" spans="1:15" s="78" customFormat="1" ht="16.899999999999999" customHeight="1">
      <c r="A195" s="480"/>
      <c r="B195" s="480"/>
      <c r="C195" s="517"/>
      <c r="D195" s="502"/>
      <c r="E195" s="391"/>
      <c r="F195" s="303" t="s">
        <v>21</v>
      </c>
      <c r="G195" s="80"/>
      <c r="H195" s="77"/>
      <c r="I195" s="77"/>
      <c r="J195" s="77"/>
      <c r="K195" s="77"/>
      <c r="L195" s="77"/>
      <c r="M195" s="77"/>
      <c r="N195" s="77"/>
      <c r="O195" s="77"/>
    </row>
    <row r="196" spans="1:15" s="78" customFormat="1" ht="51.75">
      <c r="A196" s="480"/>
      <c r="B196" s="480"/>
      <c r="C196" s="517"/>
      <c r="D196" s="502"/>
      <c r="E196" s="291">
        <v>32002</v>
      </c>
      <c r="F196" s="47" t="s">
        <v>358</v>
      </c>
      <c r="G196" s="84">
        <f>+G198</f>
        <v>99365.4</v>
      </c>
      <c r="H196" s="77"/>
      <c r="I196" s="77"/>
      <c r="J196" s="77"/>
      <c r="K196" s="77"/>
      <c r="L196" s="77"/>
      <c r="M196" s="77"/>
      <c r="N196" s="77"/>
      <c r="O196" s="77"/>
    </row>
    <row r="197" spans="1:15" s="71" customFormat="1" ht="16.899999999999999" customHeight="1">
      <c r="A197" s="480"/>
      <c r="B197" s="480"/>
      <c r="C197" s="517"/>
      <c r="D197" s="502"/>
      <c r="E197" s="504"/>
      <c r="F197" s="59" t="s">
        <v>90</v>
      </c>
      <c r="G197" s="74"/>
    </row>
    <row r="198" spans="1:15" s="87" customFormat="1" ht="16.899999999999999" customHeight="1">
      <c r="A198" s="480"/>
      <c r="B198" s="480"/>
      <c r="C198" s="517"/>
      <c r="D198" s="502"/>
      <c r="E198" s="505"/>
      <c r="F198" s="85" t="s">
        <v>106</v>
      </c>
      <c r="G198" s="86">
        <f t="shared" ref="G198" si="64">G200</f>
        <v>99365.4</v>
      </c>
    </row>
    <row r="199" spans="1:15" s="71" customFormat="1" ht="51.75">
      <c r="A199" s="480"/>
      <c r="B199" s="480"/>
      <c r="C199" s="517"/>
      <c r="D199" s="502"/>
      <c r="E199" s="505"/>
      <c r="F199" s="59" t="s">
        <v>62</v>
      </c>
      <c r="G199" s="74"/>
    </row>
    <row r="200" spans="1:15" s="71" customFormat="1" ht="16.899999999999999" customHeight="1">
      <c r="A200" s="480"/>
      <c r="B200" s="480"/>
      <c r="C200" s="517"/>
      <c r="D200" s="502"/>
      <c r="E200" s="505"/>
      <c r="F200" s="72" t="s">
        <v>63</v>
      </c>
      <c r="G200" s="74">
        <f t="shared" ref="G200:G201" si="65">G201</f>
        <v>99365.4</v>
      </c>
    </row>
    <row r="201" spans="1:15" s="71" customFormat="1" ht="16.899999999999999" customHeight="1">
      <c r="A201" s="480"/>
      <c r="B201" s="480"/>
      <c r="C201" s="517"/>
      <c r="D201" s="502"/>
      <c r="E201" s="505"/>
      <c r="F201" s="59" t="s">
        <v>195</v>
      </c>
      <c r="G201" s="89">
        <f t="shared" si="65"/>
        <v>99365.4</v>
      </c>
    </row>
    <row r="202" spans="1:15" s="71" customFormat="1" ht="16.899999999999999" customHeight="1">
      <c r="A202" s="480"/>
      <c r="B202" s="480"/>
      <c r="C202" s="517"/>
      <c r="D202" s="502"/>
      <c r="E202" s="505"/>
      <c r="F202" s="59" t="s">
        <v>196</v>
      </c>
      <c r="G202" s="89">
        <f t="shared" ref="G202" si="66">+G203</f>
        <v>99365.4</v>
      </c>
    </row>
    <row r="203" spans="1:15" s="71" customFormat="1" ht="16.899999999999999" customHeight="1">
      <c r="A203" s="480"/>
      <c r="B203" s="480"/>
      <c r="C203" s="517"/>
      <c r="D203" s="502"/>
      <c r="E203" s="505"/>
      <c r="F203" s="59" t="s">
        <v>197</v>
      </c>
      <c r="G203" s="89">
        <f t="shared" ref="G203" si="67">+G204</f>
        <v>99365.4</v>
      </c>
      <c r="H203" s="90"/>
    </row>
    <row r="204" spans="1:15" s="71" customFormat="1" ht="16.899999999999999" customHeight="1">
      <c r="A204" s="480"/>
      <c r="B204" s="480"/>
      <c r="C204" s="517"/>
      <c r="D204" s="502"/>
      <c r="E204" s="505"/>
      <c r="F204" s="96" t="s">
        <v>69</v>
      </c>
      <c r="G204" s="89">
        <f>+'Havelvats 4'!E54</f>
        <v>99365.4</v>
      </c>
      <c r="H204" s="91"/>
    </row>
    <row r="205" spans="1:15" s="78" customFormat="1" ht="37.15" customHeight="1">
      <c r="A205" s="480"/>
      <c r="B205" s="480"/>
      <c r="C205" s="517"/>
      <c r="D205" s="502"/>
      <c r="E205" s="291">
        <v>32003</v>
      </c>
      <c r="F205" s="47" t="s">
        <v>309</v>
      </c>
      <c r="G205" s="84">
        <f>+G207</f>
        <v>275700</v>
      </c>
      <c r="H205" s="77"/>
      <c r="I205" s="77"/>
      <c r="J205" s="77"/>
      <c r="K205" s="77"/>
      <c r="L205" s="77"/>
      <c r="M205" s="77"/>
      <c r="N205" s="77"/>
      <c r="O205" s="77"/>
    </row>
    <row r="206" spans="1:15" s="71" customFormat="1" ht="16.899999999999999" customHeight="1">
      <c r="A206" s="480"/>
      <c r="B206" s="480"/>
      <c r="C206" s="517"/>
      <c r="D206" s="502"/>
      <c r="E206" s="504"/>
      <c r="F206" s="59" t="s">
        <v>90</v>
      </c>
      <c r="G206" s="74"/>
    </row>
    <row r="207" spans="1:15" s="87" customFormat="1" ht="16.899999999999999" customHeight="1">
      <c r="A207" s="480"/>
      <c r="B207" s="480"/>
      <c r="C207" s="517"/>
      <c r="D207" s="502"/>
      <c r="E207" s="505"/>
      <c r="F207" s="85" t="s">
        <v>106</v>
      </c>
      <c r="G207" s="86">
        <f t="shared" ref="G207" si="68">G209</f>
        <v>275700</v>
      </c>
    </row>
    <row r="208" spans="1:15" s="71" customFormat="1" ht="51.75">
      <c r="A208" s="480"/>
      <c r="B208" s="480"/>
      <c r="C208" s="517"/>
      <c r="D208" s="502"/>
      <c r="E208" s="505"/>
      <c r="F208" s="59" t="s">
        <v>62</v>
      </c>
      <c r="G208" s="74"/>
    </row>
    <row r="209" spans="1:15" s="71" customFormat="1" ht="16.899999999999999" customHeight="1">
      <c r="A209" s="480"/>
      <c r="B209" s="480"/>
      <c r="C209" s="517"/>
      <c r="D209" s="502"/>
      <c r="E209" s="505"/>
      <c r="F209" s="72" t="s">
        <v>63</v>
      </c>
      <c r="G209" s="74">
        <f t="shared" ref="G209:G210" si="69">G210</f>
        <v>275700</v>
      </c>
    </row>
    <row r="210" spans="1:15" s="71" customFormat="1" ht="16.899999999999999" customHeight="1">
      <c r="A210" s="480"/>
      <c r="B210" s="480"/>
      <c r="C210" s="517"/>
      <c r="D210" s="502"/>
      <c r="E210" s="505"/>
      <c r="F210" s="59" t="s">
        <v>195</v>
      </c>
      <c r="G210" s="89">
        <f t="shared" si="69"/>
        <v>275700</v>
      </c>
    </row>
    <row r="211" spans="1:15" s="71" customFormat="1" ht="16.899999999999999" customHeight="1">
      <c r="A211" s="480"/>
      <c r="B211" s="480"/>
      <c r="C211" s="517"/>
      <c r="D211" s="502"/>
      <c r="E211" s="505"/>
      <c r="F211" s="59" t="s">
        <v>196</v>
      </c>
      <c r="G211" s="89">
        <f t="shared" ref="G211:G212" si="70">+G212</f>
        <v>275700</v>
      </c>
    </row>
    <row r="212" spans="1:15" s="71" customFormat="1" ht="16.899999999999999" customHeight="1">
      <c r="A212" s="480"/>
      <c r="B212" s="480"/>
      <c r="C212" s="517"/>
      <c r="D212" s="502"/>
      <c r="E212" s="505"/>
      <c r="F212" s="59" t="s">
        <v>197</v>
      </c>
      <c r="G212" s="89">
        <f t="shared" si="70"/>
        <v>275700</v>
      </c>
      <c r="H212" s="90"/>
    </row>
    <row r="213" spans="1:15" s="71" customFormat="1" ht="16.899999999999999" customHeight="1">
      <c r="A213" s="480"/>
      <c r="B213" s="480"/>
      <c r="C213" s="517"/>
      <c r="D213" s="502"/>
      <c r="E213" s="505"/>
      <c r="F213" s="96" t="s">
        <v>69</v>
      </c>
      <c r="G213" s="89">
        <f>+'Havelvats 4'!E62</f>
        <v>275700</v>
      </c>
      <c r="H213" s="91"/>
    </row>
    <row r="214" spans="1:15" s="78" customFormat="1" ht="35.450000000000003" customHeight="1">
      <c r="A214" s="480"/>
      <c r="B214" s="480"/>
      <c r="C214" s="517"/>
      <c r="D214" s="502"/>
      <c r="E214" s="296">
        <v>32004</v>
      </c>
      <c r="F214" s="47" t="s">
        <v>186</v>
      </c>
      <c r="G214" s="84">
        <f t="shared" ref="G214" si="71">G216</f>
        <v>24357.399999999998</v>
      </c>
      <c r="H214" s="77"/>
      <c r="I214" s="77"/>
      <c r="J214" s="77"/>
      <c r="K214" s="77"/>
      <c r="L214" s="77"/>
      <c r="M214" s="77"/>
      <c r="N214" s="77"/>
      <c r="O214" s="77"/>
    </row>
    <row r="215" spans="1:15" s="71" customFormat="1" ht="16.899999999999999" customHeight="1">
      <c r="A215" s="480"/>
      <c r="B215" s="480"/>
      <c r="C215" s="517"/>
      <c r="D215" s="502"/>
      <c r="E215" s="501"/>
      <c r="F215" s="59" t="s">
        <v>90</v>
      </c>
      <c r="G215" s="74"/>
    </row>
    <row r="216" spans="1:15" s="87" customFormat="1" ht="35.65" customHeight="1">
      <c r="A216" s="480"/>
      <c r="B216" s="480"/>
      <c r="C216" s="517"/>
      <c r="D216" s="502"/>
      <c r="E216" s="501"/>
      <c r="F216" s="85" t="s">
        <v>55</v>
      </c>
      <c r="G216" s="86">
        <f t="shared" ref="G216" si="72">G218</f>
        <v>24357.399999999998</v>
      </c>
    </row>
    <row r="217" spans="1:15" s="71" customFormat="1" ht="51.75">
      <c r="A217" s="480"/>
      <c r="B217" s="480"/>
      <c r="C217" s="517"/>
      <c r="D217" s="502"/>
      <c r="E217" s="501"/>
      <c r="F217" s="59" t="s">
        <v>62</v>
      </c>
      <c r="G217" s="74"/>
    </row>
    <row r="218" spans="1:15" s="71" customFormat="1" ht="16.899999999999999" customHeight="1">
      <c r="A218" s="480"/>
      <c r="B218" s="480"/>
      <c r="C218" s="517"/>
      <c r="D218" s="502"/>
      <c r="E218" s="501"/>
      <c r="F218" s="72" t="s">
        <v>63</v>
      </c>
      <c r="G218" s="74">
        <f>+G219+G224</f>
        <v>24357.399999999998</v>
      </c>
    </row>
    <row r="219" spans="1:15" s="71" customFormat="1" ht="16.899999999999999" customHeight="1">
      <c r="A219" s="480"/>
      <c r="B219" s="480"/>
      <c r="C219" s="517"/>
      <c r="D219" s="502"/>
      <c r="E219" s="503"/>
      <c r="F219" s="59" t="s">
        <v>64</v>
      </c>
      <c r="G219" s="89">
        <f t="shared" ref="G219" si="73">G220</f>
        <v>36375.5</v>
      </c>
    </row>
    <row r="220" spans="1:15" s="71" customFormat="1" ht="16.899999999999999" customHeight="1">
      <c r="A220" s="480"/>
      <c r="B220" s="480"/>
      <c r="C220" s="517"/>
      <c r="D220" s="502"/>
      <c r="E220" s="503"/>
      <c r="F220" s="59" t="s">
        <v>350</v>
      </c>
      <c r="G220" s="89">
        <f t="shared" ref="G220" si="74">+G221</f>
        <v>36375.5</v>
      </c>
    </row>
    <row r="221" spans="1:15" s="71" customFormat="1" ht="34.5">
      <c r="A221" s="480"/>
      <c r="B221" s="480"/>
      <c r="C221" s="517"/>
      <c r="D221" s="502"/>
      <c r="E221" s="503"/>
      <c r="F221" s="59" t="s">
        <v>351</v>
      </c>
      <c r="G221" s="89">
        <f>+G222+G223</f>
        <v>36375.5</v>
      </c>
      <c r="H221" s="90"/>
    </row>
    <row r="222" spans="1:15" s="71" customFormat="1" ht="34.5">
      <c r="A222" s="480"/>
      <c r="B222" s="480"/>
      <c r="C222" s="517"/>
      <c r="D222" s="502"/>
      <c r="E222" s="503"/>
      <c r="F222" s="59" t="s">
        <v>352</v>
      </c>
      <c r="G222" s="89">
        <f>+'Havelvats 5'!G26</f>
        <v>15006.1</v>
      </c>
      <c r="H222" s="91"/>
    </row>
    <row r="223" spans="1:15" s="71" customFormat="1">
      <c r="A223" s="480"/>
      <c r="B223" s="480"/>
      <c r="C223" s="517"/>
      <c r="D223" s="502"/>
      <c r="E223" s="503"/>
      <c r="F223" s="59" t="s">
        <v>451</v>
      </c>
      <c r="G223" s="394">
        <f>+'Havelvats 5'!G27</f>
        <v>21369.399999999998</v>
      </c>
      <c r="H223" s="91"/>
    </row>
    <row r="224" spans="1:15" s="71" customFormat="1" ht="16.899999999999999" customHeight="1">
      <c r="A224" s="480"/>
      <c r="B224" s="480"/>
      <c r="C224" s="517"/>
      <c r="D224" s="502"/>
      <c r="E224" s="501"/>
      <c r="F224" s="59" t="s">
        <v>195</v>
      </c>
      <c r="G224" s="89">
        <f t="shared" ref="G224" si="75">G225</f>
        <v>-12018.100000000002</v>
      </c>
    </row>
    <row r="225" spans="1:15" s="71" customFormat="1" ht="16.899999999999999" customHeight="1">
      <c r="A225" s="480"/>
      <c r="B225" s="480"/>
      <c r="C225" s="517"/>
      <c r="D225" s="502"/>
      <c r="E225" s="501"/>
      <c r="F225" s="59" t="s">
        <v>196</v>
      </c>
      <c r="G225" s="89">
        <f t="shared" ref="G225" si="76">+G226</f>
        <v>-12018.100000000002</v>
      </c>
    </row>
    <row r="226" spans="1:15" s="71" customFormat="1" ht="16.899999999999999" customHeight="1">
      <c r="A226" s="480"/>
      <c r="B226" s="480"/>
      <c r="C226" s="517"/>
      <c r="D226" s="502"/>
      <c r="E226" s="501"/>
      <c r="F226" s="59" t="s">
        <v>197</v>
      </c>
      <c r="G226" s="89">
        <f t="shared" ref="G226" si="77">+G227</f>
        <v>-12018.100000000002</v>
      </c>
      <c r="H226" s="90"/>
    </row>
    <row r="227" spans="1:15" s="71" customFormat="1" ht="16.899999999999999" customHeight="1">
      <c r="A227" s="480"/>
      <c r="B227" s="480"/>
      <c r="C227" s="517"/>
      <c r="D227" s="502"/>
      <c r="E227" s="501"/>
      <c r="F227" s="96" t="s">
        <v>198</v>
      </c>
      <c r="G227" s="89">
        <f>+'Havelvats 4'!E72</f>
        <v>-12018.100000000002</v>
      </c>
      <c r="H227" s="91"/>
    </row>
    <row r="228" spans="1:15" s="78" customFormat="1">
      <c r="A228" s="480"/>
      <c r="B228" s="480"/>
      <c r="C228" s="517"/>
      <c r="D228" s="502">
        <v>1192</v>
      </c>
      <c r="E228" s="484" t="s">
        <v>340</v>
      </c>
      <c r="F228" s="485"/>
      <c r="G228" s="82">
        <f>+G230+G239+G248</f>
        <v>-42920.9</v>
      </c>
      <c r="H228" s="77"/>
      <c r="I228" s="77"/>
      <c r="J228" s="77"/>
      <c r="K228" s="77"/>
      <c r="L228" s="77"/>
      <c r="M228" s="77"/>
      <c r="N228" s="77"/>
      <c r="O228" s="77"/>
    </row>
    <row r="229" spans="1:15" s="78" customFormat="1" ht="16.899999999999999" customHeight="1">
      <c r="A229" s="480"/>
      <c r="B229" s="480"/>
      <c r="C229" s="517"/>
      <c r="D229" s="502"/>
      <c r="E229" s="391"/>
      <c r="F229" s="303" t="s">
        <v>21</v>
      </c>
      <c r="G229" s="80"/>
      <c r="H229" s="77"/>
      <c r="I229" s="77"/>
      <c r="J229" s="77"/>
      <c r="K229" s="77"/>
      <c r="L229" s="77"/>
      <c r="M229" s="77"/>
      <c r="N229" s="77"/>
      <c r="O229" s="77"/>
    </row>
    <row r="230" spans="1:15" s="78" customFormat="1" ht="34.5">
      <c r="A230" s="480"/>
      <c r="B230" s="480"/>
      <c r="C230" s="517"/>
      <c r="D230" s="502"/>
      <c r="E230" s="291">
        <v>11010</v>
      </c>
      <c r="F230" s="47" t="s">
        <v>341</v>
      </c>
      <c r="G230" s="84">
        <f>+G232</f>
        <v>-42920.9</v>
      </c>
      <c r="H230" s="77"/>
      <c r="I230" s="77"/>
      <c r="J230" s="77"/>
      <c r="K230" s="77"/>
      <c r="L230" s="77"/>
      <c r="M230" s="77"/>
      <c r="N230" s="77"/>
      <c r="O230" s="77"/>
    </row>
    <row r="231" spans="1:15" s="71" customFormat="1" ht="17.25" customHeight="1">
      <c r="A231" s="480"/>
      <c r="B231" s="480"/>
      <c r="C231" s="517"/>
      <c r="D231" s="502"/>
      <c r="E231" s="503"/>
      <c r="F231" s="59" t="s">
        <v>90</v>
      </c>
      <c r="G231" s="74"/>
    </row>
    <row r="232" spans="1:15" s="87" customFormat="1" ht="34.5">
      <c r="A232" s="480"/>
      <c r="B232" s="480"/>
      <c r="C232" s="517"/>
      <c r="D232" s="502"/>
      <c r="E232" s="503"/>
      <c r="F232" s="85" t="s">
        <v>55</v>
      </c>
      <c r="G232" s="86">
        <f t="shared" ref="G232" si="78">G234</f>
        <v>-42920.9</v>
      </c>
    </row>
    <row r="233" spans="1:15" s="71" customFormat="1" ht="51.75">
      <c r="A233" s="480"/>
      <c r="B233" s="480"/>
      <c r="C233" s="517"/>
      <c r="D233" s="502"/>
      <c r="E233" s="503"/>
      <c r="F233" s="59" t="s">
        <v>62</v>
      </c>
      <c r="G233" s="74"/>
    </row>
    <row r="234" spans="1:15" s="71" customFormat="1" ht="17.25" customHeight="1">
      <c r="A234" s="480"/>
      <c r="B234" s="480"/>
      <c r="C234" s="517"/>
      <c r="D234" s="502"/>
      <c r="E234" s="503"/>
      <c r="F234" s="72" t="s">
        <v>63</v>
      </c>
      <c r="G234" s="74">
        <f t="shared" ref="G234:G235" si="79">G235</f>
        <v>-42920.9</v>
      </c>
    </row>
    <row r="235" spans="1:15" s="71" customFormat="1" ht="17.25" customHeight="1">
      <c r="A235" s="480"/>
      <c r="B235" s="480"/>
      <c r="C235" s="517"/>
      <c r="D235" s="502"/>
      <c r="E235" s="503"/>
      <c r="F235" s="264" t="s">
        <v>25</v>
      </c>
      <c r="G235" s="89">
        <f t="shared" si="79"/>
        <v>-42920.9</v>
      </c>
    </row>
    <row r="236" spans="1:15" s="71" customFormat="1" ht="17.25" customHeight="1">
      <c r="A236" s="480"/>
      <c r="B236" s="480"/>
      <c r="C236" s="517"/>
      <c r="D236" s="502"/>
      <c r="E236" s="503"/>
      <c r="F236" s="264" t="s">
        <v>149</v>
      </c>
      <c r="G236" s="89">
        <f t="shared" ref="G236:G237" si="80">+G237</f>
        <v>-42920.9</v>
      </c>
    </row>
    <row r="237" spans="1:15" s="71" customFormat="1" ht="34.5">
      <c r="A237" s="480"/>
      <c r="B237" s="480"/>
      <c r="C237" s="517"/>
      <c r="D237" s="502"/>
      <c r="E237" s="503"/>
      <c r="F237" s="264" t="s">
        <v>152</v>
      </c>
      <c r="G237" s="89">
        <f t="shared" si="80"/>
        <v>-42920.9</v>
      </c>
      <c r="H237" s="90"/>
    </row>
    <row r="238" spans="1:15" s="71" customFormat="1" ht="34.5">
      <c r="A238" s="480"/>
      <c r="B238" s="480"/>
      <c r="C238" s="517"/>
      <c r="D238" s="502"/>
      <c r="E238" s="503"/>
      <c r="F238" s="264" t="s">
        <v>153</v>
      </c>
      <c r="G238" s="89">
        <f>+'Havelvats 5'!G29</f>
        <v>-42920.9</v>
      </c>
      <c r="H238" s="91"/>
    </row>
    <row r="239" spans="1:15" s="71" customFormat="1">
      <c r="A239" s="98"/>
      <c r="B239" s="98"/>
      <c r="C239" s="99"/>
      <c r="D239" s="100"/>
      <c r="E239" s="101"/>
      <c r="F239" s="102"/>
      <c r="G239" s="103"/>
      <c r="H239" s="91"/>
    </row>
    <row r="240" spans="1:15" s="71" customFormat="1" ht="34.9" customHeight="1">
      <c r="A240" s="59"/>
      <c r="B240" s="59"/>
      <c r="C240" s="59"/>
      <c r="D240" s="72"/>
      <c r="E240" s="72"/>
      <c r="F240" s="343" t="s">
        <v>175</v>
      </c>
      <c r="G240" s="423">
        <f t="shared" ref="G240" si="81">+G241</f>
        <v>0</v>
      </c>
    </row>
    <row r="241" spans="1:7" ht="34.5">
      <c r="A241" s="498" t="s">
        <v>111</v>
      </c>
      <c r="B241" s="498"/>
      <c r="C241" s="498"/>
      <c r="D241" s="498"/>
      <c r="E241" s="498"/>
      <c r="F241" s="21" t="s">
        <v>34</v>
      </c>
      <c r="G241" s="64">
        <f t="shared" ref="G241" si="82">+G243</f>
        <v>0</v>
      </c>
    </row>
    <row r="242" spans="1:7">
      <c r="A242" s="498"/>
      <c r="B242" s="498"/>
      <c r="C242" s="498"/>
      <c r="D242" s="498"/>
      <c r="E242" s="498"/>
      <c r="F242" s="59" t="s">
        <v>21</v>
      </c>
      <c r="G242" s="104"/>
    </row>
    <row r="243" spans="1:7" ht="34.5">
      <c r="A243" s="498"/>
      <c r="B243" s="498" t="s">
        <v>35</v>
      </c>
      <c r="C243" s="498"/>
      <c r="D243" s="498"/>
      <c r="E243" s="498"/>
      <c r="F243" s="21" t="s">
        <v>36</v>
      </c>
      <c r="G243" s="105">
        <f t="shared" ref="G243" si="83">+G245</f>
        <v>0</v>
      </c>
    </row>
    <row r="244" spans="1:7">
      <c r="A244" s="498"/>
      <c r="B244" s="498"/>
      <c r="C244" s="498"/>
      <c r="D244" s="498"/>
      <c r="E244" s="498"/>
      <c r="F244" s="59" t="s">
        <v>21</v>
      </c>
      <c r="G244" s="106"/>
    </row>
    <row r="245" spans="1:7">
      <c r="A245" s="498"/>
      <c r="B245" s="498"/>
      <c r="C245" s="498" t="s">
        <v>35</v>
      </c>
      <c r="D245" s="498"/>
      <c r="E245" s="498"/>
      <c r="F245" s="288" t="s">
        <v>20</v>
      </c>
      <c r="G245" s="105">
        <f>+G258+G266</f>
        <v>0</v>
      </c>
    </row>
    <row r="246" spans="1:7">
      <c r="A246" s="498"/>
      <c r="B246" s="498"/>
      <c r="C246" s="498"/>
      <c r="D246" s="498"/>
      <c r="E246" s="498"/>
      <c r="F246" s="59" t="s">
        <v>21</v>
      </c>
      <c r="G246" s="106"/>
    </row>
    <row r="247" spans="1:7">
      <c r="A247" s="498"/>
      <c r="B247" s="498"/>
      <c r="C247" s="498"/>
      <c r="D247" s="498"/>
      <c r="E247" s="498"/>
      <c r="F247" s="59" t="s">
        <v>22</v>
      </c>
      <c r="G247" s="107">
        <f t="shared" ref="G247" si="84">+G249</f>
        <v>0</v>
      </c>
    </row>
    <row r="248" spans="1:7">
      <c r="A248" s="498"/>
      <c r="B248" s="498"/>
      <c r="C248" s="498"/>
      <c r="D248" s="498"/>
      <c r="E248" s="498"/>
      <c r="F248" s="59" t="s">
        <v>21</v>
      </c>
      <c r="G248" s="64"/>
    </row>
    <row r="249" spans="1:7">
      <c r="A249" s="498"/>
      <c r="B249" s="498"/>
      <c r="C249" s="498"/>
      <c r="D249" s="498" t="s">
        <v>107</v>
      </c>
      <c r="E249" s="499" t="s">
        <v>113</v>
      </c>
      <c r="F249" s="499" t="s">
        <v>20</v>
      </c>
      <c r="G249" s="64">
        <f>+G258+G266</f>
        <v>0</v>
      </c>
    </row>
    <row r="250" spans="1:7">
      <c r="A250" s="498"/>
      <c r="B250" s="498"/>
      <c r="C250" s="498"/>
      <c r="D250" s="498"/>
      <c r="E250" s="108"/>
      <c r="F250" s="307" t="s">
        <v>21</v>
      </c>
      <c r="G250" s="109"/>
    </row>
    <row r="251" spans="1:7">
      <c r="A251" s="498"/>
      <c r="B251" s="498"/>
      <c r="C251" s="498"/>
      <c r="D251" s="498"/>
      <c r="E251" s="293">
        <v>11001</v>
      </c>
      <c r="F251" s="288" t="s">
        <v>20</v>
      </c>
      <c r="G251" s="110">
        <f t="shared" ref="G251" si="85">+G253</f>
        <v>119365.4</v>
      </c>
    </row>
    <row r="252" spans="1:7">
      <c r="A252" s="498"/>
      <c r="B252" s="498"/>
      <c r="C252" s="498"/>
      <c r="D252" s="498"/>
      <c r="E252" s="500"/>
      <c r="F252" s="59" t="s">
        <v>90</v>
      </c>
      <c r="G252" s="107"/>
    </row>
    <row r="253" spans="1:7">
      <c r="A253" s="498"/>
      <c r="B253" s="498"/>
      <c r="C253" s="498"/>
      <c r="D253" s="498"/>
      <c r="E253" s="500"/>
      <c r="F253" s="42" t="s">
        <v>22</v>
      </c>
      <c r="G253" s="111">
        <f t="shared" ref="G253" si="86">+G255</f>
        <v>119365.4</v>
      </c>
    </row>
    <row r="254" spans="1:7" ht="34.5">
      <c r="A254" s="498"/>
      <c r="B254" s="498"/>
      <c r="C254" s="498"/>
      <c r="D254" s="498"/>
      <c r="E254" s="500"/>
      <c r="F254" s="59" t="s">
        <v>23</v>
      </c>
      <c r="G254" s="107"/>
    </row>
    <row r="255" spans="1:7">
      <c r="A255" s="498"/>
      <c r="B255" s="498"/>
      <c r="C255" s="498"/>
      <c r="D255" s="498"/>
      <c r="E255" s="500"/>
      <c r="F255" s="72" t="s">
        <v>24</v>
      </c>
      <c r="G255" s="105">
        <f t="shared" ref="G255:G256" si="87">+G256</f>
        <v>119365.4</v>
      </c>
    </row>
    <row r="256" spans="1:7">
      <c r="A256" s="498"/>
      <c r="B256" s="498"/>
      <c r="C256" s="498"/>
      <c r="D256" s="498"/>
      <c r="E256" s="500"/>
      <c r="F256" s="59" t="s">
        <v>25</v>
      </c>
      <c r="G256" s="107">
        <f t="shared" si="87"/>
        <v>119365.4</v>
      </c>
    </row>
    <row r="257" spans="1:7">
      <c r="A257" s="498"/>
      <c r="B257" s="498"/>
      <c r="C257" s="498"/>
      <c r="D257" s="498"/>
      <c r="E257" s="500"/>
      <c r="F257" s="59" t="s">
        <v>112</v>
      </c>
      <c r="G257" s="107">
        <f t="shared" ref="G257" si="88">+G258</f>
        <v>119365.4</v>
      </c>
    </row>
    <row r="258" spans="1:7">
      <c r="A258" s="498"/>
      <c r="B258" s="498"/>
      <c r="C258" s="498"/>
      <c r="D258" s="498"/>
      <c r="E258" s="500"/>
      <c r="F258" s="59" t="s">
        <v>26</v>
      </c>
      <c r="G258" s="107">
        <f>+G196+G38</f>
        <v>119365.4</v>
      </c>
    </row>
    <row r="259" spans="1:7">
      <c r="A259" s="498"/>
      <c r="B259" s="498"/>
      <c r="C259" s="498"/>
      <c r="D259" s="498"/>
      <c r="E259" s="293" t="s">
        <v>109</v>
      </c>
      <c r="F259" s="288" t="s">
        <v>20</v>
      </c>
      <c r="G259" s="46">
        <f t="shared" ref="G259" si="89">+G261</f>
        <v>-119365.4</v>
      </c>
    </row>
    <row r="260" spans="1:7">
      <c r="A260" s="498"/>
      <c r="B260" s="498"/>
      <c r="C260" s="498"/>
      <c r="D260" s="498"/>
      <c r="E260" s="500"/>
      <c r="F260" s="59" t="s">
        <v>90</v>
      </c>
      <c r="G260" s="112"/>
    </row>
    <row r="261" spans="1:7">
      <c r="A261" s="498"/>
      <c r="B261" s="498"/>
      <c r="C261" s="498"/>
      <c r="D261" s="498"/>
      <c r="E261" s="500"/>
      <c r="F261" s="42" t="s">
        <v>22</v>
      </c>
      <c r="G261" s="113">
        <f t="shared" ref="G261" si="90">+G263</f>
        <v>-119365.4</v>
      </c>
    </row>
    <row r="262" spans="1:7" ht="34.5">
      <c r="A262" s="498"/>
      <c r="B262" s="498"/>
      <c r="C262" s="498"/>
      <c r="D262" s="498"/>
      <c r="E262" s="500"/>
      <c r="F262" s="59" t="s">
        <v>23</v>
      </c>
      <c r="G262" s="112"/>
    </row>
    <row r="263" spans="1:7">
      <c r="A263" s="498"/>
      <c r="B263" s="498"/>
      <c r="C263" s="498"/>
      <c r="D263" s="498"/>
      <c r="E263" s="500"/>
      <c r="F263" s="72" t="s">
        <v>24</v>
      </c>
      <c r="G263" s="114">
        <f t="shared" ref="G263:G265" si="91">+G264</f>
        <v>-119365.4</v>
      </c>
    </row>
    <row r="264" spans="1:7">
      <c r="A264" s="498"/>
      <c r="B264" s="498"/>
      <c r="C264" s="498"/>
      <c r="D264" s="498"/>
      <c r="E264" s="500"/>
      <c r="F264" s="59" t="s">
        <v>25</v>
      </c>
      <c r="G264" s="112">
        <f t="shared" si="91"/>
        <v>-119365.4</v>
      </c>
    </row>
    <row r="265" spans="1:7">
      <c r="A265" s="498"/>
      <c r="B265" s="498"/>
      <c r="C265" s="498"/>
      <c r="D265" s="498"/>
      <c r="E265" s="500"/>
      <c r="F265" s="59" t="s">
        <v>56</v>
      </c>
      <c r="G265" s="112">
        <f t="shared" si="91"/>
        <v>-119365.4</v>
      </c>
    </row>
    <row r="266" spans="1:7">
      <c r="A266" s="498"/>
      <c r="B266" s="498"/>
      <c r="C266" s="498"/>
      <c r="D266" s="498"/>
      <c r="E266" s="500"/>
      <c r="F266" s="59" t="s">
        <v>26</v>
      </c>
      <c r="G266" s="112">
        <f>-G258</f>
        <v>-119365.4</v>
      </c>
    </row>
  </sheetData>
  <mergeCells count="94">
    <mergeCell ref="A13:A74"/>
    <mergeCell ref="E13:E20"/>
    <mergeCell ref="D13:D20"/>
    <mergeCell ref="C13:C16"/>
    <mergeCell ref="E164:E173"/>
    <mergeCell ref="D152:D173"/>
    <mergeCell ref="C94:C95"/>
    <mergeCell ref="D94:D99"/>
    <mergeCell ref="E94:E99"/>
    <mergeCell ref="E100:F100"/>
    <mergeCell ref="D100:D110"/>
    <mergeCell ref="E103:E110"/>
    <mergeCell ref="C96:C110"/>
    <mergeCell ref="B94:B110"/>
    <mergeCell ref="A75:A238"/>
    <mergeCell ref="E51:F51"/>
    <mergeCell ref="E206:E213"/>
    <mergeCell ref="E228:F228"/>
    <mergeCell ref="E231:E238"/>
    <mergeCell ref="D228:D238"/>
    <mergeCell ref="B128:B238"/>
    <mergeCell ref="C130:C238"/>
    <mergeCell ref="C128:C129"/>
    <mergeCell ref="E134:F134"/>
    <mergeCell ref="E137:E151"/>
    <mergeCell ref="D134:D151"/>
    <mergeCell ref="E128:E133"/>
    <mergeCell ref="D128:D133"/>
    <mergeCell ref="E152:F152"/>
    <mergeCell ref="E155:E162"/>
    <mergeCell ref="F8:F9"/>
    <mergeCell ref="A5:G5"/>
    <mergeCell ref="A8:C8"/>
    <mergeCell ref="F3:G3"/>
    <mergeCell ref="C47:C74"/>
    <mergeCell ref="B15:B74"/>
    <mergeCell ref="E32:E35"/>
    <mergeCell ref="E36:F36"/>
    <mergeCell ref="E39:E46"/>
    <mergeCell ref="E47:E50"/>
    <mergeCell ref="D32:D35"/>
    <mergeCell ref="D36:D46"/>
    <mergeCell ref="D47:D50"/>
    <mergeCell ref="E54:E65"/>
    <mergeCell ref="D51:D74"/>
    <mergeCell ref="E67:E74"/>
    <mergeCell ref="F2:G2"/>
    <mergeCell ref="F1:G1"/>
    <mergeCell ref="D249:D266"/>
    <mergeCell ref="C245:C266"/>
    <mergeCell ref="B243:B266"/>
    <mergeCell ref="E186:E193"/>
    <mergeCell ref="D174:D193"/>
    <mergeCell ref="D194:D227"/>
    <mergeCell ref="E194:F194"/>
    <mergeCell ref="E215:E227"/>
    <mergeCell ref="E197:E204"/>
    <mergeCell ref="E174:F174"/>
    <mergeCell ref="E175:E176"/>
    <mergeCell ref="E177:E184"/>
    <mergeCell ref="E21:F21"/>
    <mergeCell ref="D8:E8"/>
    <mergeCell ref="A241:A266"/>
    <mergeCell ref="E241:E248"/>
    <mergeCell ref="D241:D248"/>
    <mergeCell ref="C241:C244"/>
    <mergeCell ref="B241:B242"/>
    <mergeCell ref="E249:F249"/>
    <mergeCell ref="E260:E266"/>
    <mergeCell ref="E252:E258"/>
    <mergeCell ref="B13:B14"/>
    <mergeCell ref="B111:B127"/>
    <mergeCell ref="C111:C112"/>
    <mergeCell ref="D111:D116"/>
    <mergeCell ref="E111:E116"/>
    <mergeCell ref="C113:C127"/>
    <mergeCell ref="D117:D127"/>
    <mergeCell ref="E117:F117"/>
    <mergeCell ref="E120:E127"/>
    <mergeCell ref="E24:E31"/>
    <mergeCell ref="C75:C76"/>
    <mergeCell ref="B75:B76"/>
    <mergeCell ref="D75:D76"/>
    <mergeCell ref="D21:D31"/>
    <mergeCell ref="C17:C31"/>
    <mergeCell ref="C32:C46"/>
    <mergeCell ref="B77:B93"/>
    <mergeCell ref="C77:C78"/>
    <mergeCell ref="D77:D82"/>
    <mergeCell ref="E77:E82"/>
    <mergeCell ref="C79:C93"/>
    <mergeCell ref="D83:D93"/>
    <mergeCell ref="E83:F83"/>
    <mergeCell ref="E86:E93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view="pageBreakPreview" zoomScaleNormal="100" zoomScaleSheetLayoutView="100" workbookViewId="0">
      <selection activeCell="K63" sqref="K63"/>
    </sheetView>
  </sheetViews>
  <sheetFormatPr defaultColWidth="9.28515625" defaultRowHeight="17.25"/>
  <cols>
    <col min="1" max="2" width="9.28515625" style="35"/>
    <col min="3" max="3" width="54.28515625" style="35" customWidth="1"/>
    <col min="4" max="4" width="16.5703125" style="35" customWidth="1"/>
    <col min="5" max="5" width="18.85546875" style="35" customWidth="1"/>
    <col min="6" max="6" width="20.28515625" style="35" customWidth="1"/>
    <col min="7" max="8" width="18.85546875" style="35" customWidth="1"/>
    <col min="9" max="9" width="12.85546875" style="35" bestFit="1" customWidth="1"/>
    <col min="10" max="10" width="17.28515625" style="35" customWidth="1"/>
    <col min="11" max="16384" width="9.28515625" style="35"/>
  </cols>
  <sheetData>
    <row r="1" spans="1:10" ht="37.5" customHeight="1">
      <c r="B1" s="115"/>
      <c r="C1" s="115"/>
      <c r="D1" s="115"/>
      <c r="E1" s="115"/>
      <c r="F1" s="527" t="s">
        <v>139</v>
      </c>
      <c r="G1" s="527"/>
      <c r="H1" s="527"/>
    </row>
    <row r="2" spans="1:10" ht="17.25" customHeight="1">
      <c r="A2" s="115"/>
      <c r="B2" s="115"/>
      <c r="C2" s="115"/>
      <c r="D2" s="115"/>
      <c r="E2" s="115"/>
      <c r="F2" s="527" t="s">
        <v>147</v>
      </c>
      <c r="G2" s="527"/>
      <c r="H2" s="527"/>
    </row>
    <row r="3" spans="1:10" ht="17.25" customHeight="1">
      <c r="A3" s="115"/>
      <c r="B3" s="115"/>
      <c r="C3" s="115"/>
      <c r="D3" s="115"/>
      <c r="E3" s="115"/>
      <c r="F3" s="527" t="s">
        <v>138</v>
      </c>
      <c r="G3" s="527"/>
      <c r="H3" s="527"/>
    </row>
    <row r="4" spans="1:10" ht="14.25" customHeight="1">
      <c r="A4" s="116"/>
      <c r="B4" s="116"/>
      <c r="C4" s="308"/>
      <c r="E4" s="117"/>
      <c r="F4" s="117"/>
      <c r="G4" s="117"/>
      <c r="H4" s="117"/>
    </row>
    <row r="5" spans="1:10">
      <c r="A5" s="528" t="s">
        <v>333</v>
      </c>
      <c r="B5" s="529"/>
      <c r="C5" s="529"/>
      <c r="D5" s="529"/>
      <c r="E5" s="529"/>
      <c r="F5" s="529"/>
      <c r="G5" s="529"/>
      <c r="H5" s="529"/>
    </row>
    <row r="6" spans="1:10" ht="33.75" customHeight="1">
      <c r="A6" s="529"/>
      <c r="B6" s="529"/>
      <c r="C6" s="529"/>
      <c r="D6" s="529"/>
      <c r="E6" s="529"/>
      <c r="F6" s="529"/>
      <c r="G6" s="529"/>
      <c r="H6" s="529"/>
    </row>
    <row r="8" spans="1:10">
      <c r="G8" s="289"/>
      <c r="H8" s="289" t="s">
        <v>28</v>
      </c>
    </row>
    <row r="9" spans="1:10" ht="40.35" customHeight="1">
      <c r="A9" s="530" t="s">
        <v>83</v>
      </c>
      <c r="B9" s="531"/>
      <c r="C9" s="532" t="s">
        <v>94</v>
      </c>
      <c r="D9" s="534" t="s">
        <v>95</v>
      </c>
      <c r="E9" s="536" t="s">
        <v>251</v>
      </c>
      <c r="F9" s="537"/>
      <c r="G9" s="537"/>
      <c r="H9" s="538"/>
    </row>
    <row r="10" spans="1:10" ht="107.25" customHeight="1">
      <c r="A10" s="5" t="s">
        <v>86</v>
      </c>
      <c r="B10" s="5" t="s">
        <v>87</v>
      </c>
      <c r="C10" s="533"/>
      <c r="D10" s="535"/>
      <c r="E10" s="118" t="s">
        <v>97</v>
      </c>
      <c r="F10" s="118" t="s">
        <v>98</v>
      </c>
      <c r="G10" s="118" t="s">
        <v>99</v>
      </c>
      <c r="H10" s="118" t="s">
        <v>100</v>
      </c>
      <c r="I10" s="126"/>
    </row>
    <row r="11" spans="1:10">
      <c r="A11" s="5"/>
      <c r="B11" s="5"/>
      <c r="C11" s="6" t="s">
        <v>101</v>
      </c>
      <c r="D11" s="13">
        <f>SUM(E11:H11)</f>
        <v>63387.400000000023</v>
      </c>
      <c r="E11" s="13">
        <f t="shared" ref="E11:H11" si="0">+E13</f>
        <v>217475.30000000002</v>
      </c>
      <c r="F11" s="12">
        <f t="shared" si="0"/>
        <v>-150287.9</v>
      </c>
      <c r="G11" s="12">
        <f t="shared" si="0"/>
        <v>-3800</v>
      </c>
      <c r="H11" s="12">
        <f t="shared" si="0"/>
        <v>0</v>
      </c>
      <c r="I11" s="127"/>
      <c r="J11" s="51"/>
    </row>
    <row r="12" spans="1:10">
      <c r="A12" s="5"/>
      <c r="B12" s="5"/>
      <c r="C12" s="6" t="s">
        <v>102</v>
      </c>
      <c r="D12" s="297"/>
      <c r="E12" s="7"/>
      <c r="F12" s="12"/>
      <c r="G12" s="12"/>
      <c r="H12" s="12"/>
    </row>
    <row r="13" spans="1:10" ht="51.75">
      <c r="A13" s="8"/>
      <c r="B13" s="9"/>
      <c r="C13" s="9" t="s">
        <v>92</v>
      </c>
      <c r="D13" s="13">
        <f>SUM(E13:H13)</f>
        <v>63387.400000000023</v>
      </c>
      <c r="E13" s="13">
        <f>+E15+E19+E25+E29+E34+E38+E42+E48+E56</f>
        <v>217475.30000000002</v>
      </c>
      <c r="F13" s="13">
        <f>+F15+F19+F25+F29+F34+F38+F42+F48+F56</f>
        <v>-150287.9</v>
      </c>
      <c r="G13" s="13">
        <f>+G15+G19+G25+G29+G34+G38+G42+G48+G56</f>
        <v>-3800</v>
      </c>
      <c r="H13" s="13">
        <f>+H15+H19+H25+H29+H34+H38+H42+H48+H56</f>
        <v>0</v>
      </c>
      <c r="I13" s="128"/>
    </row>
    <row r="14" spans="1:10">
      <c r="A14" s="8"/>
      <c r="B14" s="8"/>
      <c r="C14" s="8" t="s">
        <v>103</v>
      </c>
      <c r="D14" s="10"/>
      <c r="E14" s="10"/>
      <c r="F14" s="10"/>
      <c r="G14" s="10"/>
      <c r="H14" s="10"/>
    </row>
    <row r="15" spans="1:10" ht="86.25">
      <c r="A15" s="3">
        <v>1045</v>
      </c>
      <c r="B15" s="3">
        <v>32001</v>
      </c>
      <c r="C15" s="4" t="s">
        <v>176</v>
      </c>
      <c r="D15" s="13">
        <f>+E15+F15+G15+H15</f>
        <v>-113679</v>
      </c>
      <c r="E15" s="13">
        <f>+E17</f>
        <v>0</v>
      </c>
      <c r="F15" s="13">
        <f t="shared" ref="F15:H15" si="1">+F17</f>
        <v>-113679</v>
      </c>
      <c r="G15" s="13">
        <f t="shared" si="1"/>
        <v>0</v>
      </c>
      <c r="H15" s="13">
        <f t="shared" si="1"/>
        <v>0</v>
      </c>
    </row>
    <row r="16" spans="1:10">
      <c r="A16" s="23"/>
      <c r="B16" s="23"/>
      <c r="C16" s="119" t="s">
        <v>21</v>
      </c>
      <c r="D16" s="120"/>
      <c r="E16" s="120"/>
      <c r="F16" s="120"/>
      <c r="G16" s="120"/>
      <c r="H16" s="120"/>
    </row>
    <row r="17" spans="1:9">
      <c r="A17" s="526"/>
      <c r="B17" s="526"/>
      <c r="C17" s="22" t="s">
        <v>177</v>
      </c>
      <c r="D17" s="121">
        <f>SUM(E17:H17)</f>
        <v>-113679</v>
      </c>
      <c r="E17" s="121">
        <f>+E18</f>
        <v>0</v>
      </c>
      <c r="F17" s="121">
        <f t="shared" ref="F17:H17" si="2">+F18</f>
        <v>-113679</v>
      </c>
      <c r="G17" s="121">
        <f t="shared" si="2"/>
        <v>0</v>
      </c>
      <c r="H17" s="121">
        <f t="shared" si="2"/>
        <v>0</v>
      </c>
    </row>
    <row r="18" spans="1:9" ht="34.5">
      <c r="A18" s="526"/>
      <c r="B18" s="526"/>
      <c r="C18" s="122" t="s">
        <v>249</v>
      </c>
      <c r="D18" s="123">
        <f t="shared" ref="D18" si="3">+E18+F18+G18+H18</f>
        <v>-113679</v>
      </c>
      <c r="E18" s="123"/>
      <c r="F18" s="123">
        <f>+'Havelvats 8'!I38</f>
        <v>-113679</v>
      </c>
      <c r="G18" s="123"/>
      <c r="H18" s="120"/>
    </row>
    <row r="19" spans="1:9" s="36" customFormat="1" ht="34.5">
      <c r="A19" s="332">
        <v>1075</v>
      </c>
      <c r="B19" s="332">
        <v>21001</v>
      </c>
      <c r="C19" s="329" t="s">
        <v>262</v>
      </c>
      <c r="D19" s="13">
        <f>+E19+F19+G19+H19</f>
        <v>-6298.9</v>
      </c>
      <c r="E19" s="13">
        <f>+E21</f>
        <v>0</v>
      </c>
      <c r="F19" s="13">
        <f t="shared" ref="F19:H19" si="4">+F21</f>
        <v>-6298.9</v>
      </c>
      <c r="G19" s="13">
        <f t="shared" si="4"/>
        <v>0</v>
      </c>
      <c r="H19" s="13">
        <f t="shared" si="4"/>
        <v>0</v>
      </c>
    </row>
    <row r="20" spans="1:9" s="36" customFormat="1">
      <c r="A20" s="333"/>
      <c r="B20" s="333"/>
      <c r="C20" s="334" t="s">
        <v>21</v>
      </c>
      <c r="D20" s="335"/>
      <c r="E20" s="335"/>
      <c r="F20" s="335"/>
      <c r="G20" s="335"/>
      <c r="H20" s="335"/>
    </row>
    <row r="21" spans="1:9" s="36" customFormat="1">
      <c r="A21" s="525"/>
      <c r="B21" s="525"/>
      <c r="C21" s="338" t="s">
        <v>264</v>
      </c>
      <c r="D21" s="339">
        <f>SUM(E21:H21)</f>
        <v>-6298.9</v>
      </c>
      <c r="E21" s="339">
        <f>+E23</f>
        <v>0</v>
      </c>
      <c r="F21" s="339">
        <f t="shared" ref="F21:H21" si="5">+F23</f>
        <v>-6298.9</v>
      </c>
      <c r="G21" s="339">
        <f t="shared" si="5"/>
        <v>0</v>
      </c>
      <c r="H21" s="339">
        <f t="shared" si="5"/>
        <v>0</v>
      </c>
    </row>
    <row r="22" spans="1:9" s="36" customFormat="1">
      <c r="A22" s="525"/>
      <c r="B22" s="525"/>
      <c r="C22" s="330" t="s">
        <v>263</v>
      </c>
      <c r="D22" s="336"/>
      <c r="E22" s="336"/>
      <c r="F22" s="336"/>
      <c r="G22" s="336"/>
      <c r="H22" s="336"/>
    </row>
    <row r="23" spans="1:9" s="36" customFormat="1">
      <c r="A23" s="525"/>
      <c r="B23" s="525"/>
      <c r="C23" s="331" t="s">
        <v>182</v>
      </c>
      <c r="D23" s="336">
        <f>SUM(E23:H23)</f>
        <v>-6298.9</v>
      </c>
      <c r="E23" s="336">
        <f>+E24</f>
        <v>0</v>
      </c>
      <c r="F23" s="336">
        <f t="shared" ref="F23:H23" si="6">+F24</f>
        <v>-6298.9</v>
      </c>
      <c r="G23" s="336">
        <f t="shared" si="6"/>
        <v>0</v>
      </c>
      <c r="H23" s="336">
        <f t="shared" si="6"/>
        <v>0</v>
      </c>
    </row>
    <row r="24" spans="1:9" s="36" customFormat="1" ht="55.7" customHeight="1">
      <c r="A24" s="525"/>
      <c r="B24" s="525"/>
      <c r="C24" s="340" t="s">
        <v>265</v>
      </c>
      <c r="D24" s="337">
        <f t="shared" ref="D24" si="7">+E24+F24+G24+H24</f>
        <v>-6298.9</v>
      </c>
      <c r="E24" s="337"/>
      <c r="F24" s="337">
        <f>+'Havelvats 8'!I12</f>
        <v>-6298.9</v>
      </c>
      <c r="G24" s="337"/>
      <c r="H24" s="335"/>
    </row>
    <row r="25" spans="1:9" s="36" customFormat="1" ht="51.75">
      <c r="A25" s="341">
        <v>1075</v>
      </c>
      <c r="B25" s="341">
        <v>21004</v>
      </c>
      <c r="C25" s="329" t="s">
        <v>266</v>
      </c>
      <c r="D25" s="314">
        <f t="shared" ref="D25" si="8">SUM(E25:H25)</f>
        <v>-18291.899999999998</v>
      </c>
      <c r="E25" s="314">
        <f>+E27</f>
        <v>0</v>
      </c>
      <c r="F25" s="314">
        <f t="shared" ref="F25:H25" si="9">+F27</f>
        <v>-18291.899999999998</v>
      </c>
      <c r="G25" s="314">
        <f t="shared" si="9"/>
        <v>0</v>
      </c>
      <c r="H25" s="314">
        <f t="shared" si="9"/>
        <v>0</v>
      </c>
    </row>
    <row r="26" spans="1:9" s="36" customFormat="1">
      <c r="A26" s="382"/>
      <c r="B26" s="382"/>
      <c r="C26" s="383" t="s">
        <v>21</v>
      </c>
      <c r="D26" s="384"/>
      <c r="E26" s="384"/>
      <c r="F26" s="384"/>
      <c r="G26" s="384"/>
      <c r="H26" s="384"/>
    </row>
    <row r="27" spans="1:9" s="386" customFormat="1">
      <c r="A27" s="525"/>
      <c r="B27" s="525"/>
      <c r="C27" s="331" t="s">
        <v>182</v>
      </c>
      <c r="D27" s="336">
        <f>SUM(E27:H27)</f>
        <v>-18291.899999999998</v>
      </c>
      <c r="E27" s="336">
        <f>+E28</f>
        <v>0</v>
      </c>
      <c r="F27" s="336">
        <f t="shared" ref="F27:H27" si="10">+F28</f>
        <v>-18291.899999999998</v>
      </c>
      <c r="G27" s="336">
        <f t="shared" si="10"/>
        <v>0</v>
      </c>
      <c r="H27" s="336">
        <f t="shared" si="10"/>
        <v>0</v>
      </c>
    </row>
    <row r="28" spans="1:9" s="36" customFormat="1" ht="34.5">
      <c r="A28" s="525"/>
      <c r="B28" s="525"/>
      <c r="C28" s="340" t="s">
        <v>267</v>
      </c>
      <c r="D28" s="385">
        <f>+E28+F28+G28+H28</f>
        <v>-18291.899999999998</v>
      </c>
      <c r="E28" s="337"/>
      <c r="F28" s="337">
        <f>+'Havelvats 8'!I17</f>
        <v>-18291.899999999998</v>
      </c>
      <c r="G28" s="337"/>
      <c r="H28" s="337"/>
    </row>
    <row r="29" spans="1:9" s="129" customFormat="1" ht="34.5">
      <c r="A29" s="326">
        <v>1146</v>
      </c>
      <c r="B29" s="326">
        <v>12010</v>
      </c>
      <c r="C29" s="312" t="s">
        <v>258</v>
      </c>
      <c r="D29" s="313">
        <f>SUM(E29:H29)</f>
        <v>-303850.8</v>
      </c>
      <c r="E29" s="314">
        <f>+E31+E32</f>
        <v>-300050.8</v>
      </c>
      <c r="F29" s="314">
        <f t="shared" ref="F29:H29" si="11">+F31+F32</f>
        <v>0</v>
      </c>
      <c r="G29" s="314">
        <f t="shared" si="11"/>
        <v>-3800</v>
      </c>
      <c r="H29" s="314">
        <f t="shared" si="11"/>
        <v>0</v>
      </c>
      <c r="I29" s="131"/>
    </row>
    <row r="30" spans="1:9" s="129" customFormat="1">
      <c r="A30" s="315"/>
      <c r="B30" s="315"/>
      <c r="C30" s="310" t="s">
        <v>21</v>
      </c>
      <c r="D30" s="316"/>
      <c r="E30" s="317"/>
      <c r="F30" s="317"/>
      <c r="G30" s="317"/>
      <c r="H30" s="316"/>
      <c r="I30" s="318"/>
    </row>
    <row r="31" spans="1:9" s="322" customFormat="1" ht="103.5">
      <c r="A31" s="542"/>
      <c r="B31" s="542"/>
      <c r="C31" s="387" t="s">
        <v>330</v>
      </c>
      <c r="D31" s="320">
        <f t="shared" ref="D31" si="12">SUM(E31:H31)</f>
        <v>-3800</v>
      </c>
      <c r="E31" s="388">
        <v>0</v>
      </c>
      <c r="F31" s="388">
        <v>0</v>
      </c>
      <c r="G31" s="388">
        <f>+SUM('Havelvats 8'!I50:I68)</f>
        <v>-3800</v>
      </c>
      <c r="H31" s="388">
        <v>0</v>
      </c>
    </row>
    <row r="32" spans="1:9" s="322" customFormat="1">
      <c r="A32" s="542"/>
      <c r="B32" s="542"/>
      <c r="C32" s="319" t="s">
        <v>184</v>
      </c>
      <c r="D32" s="320">
        <f t="shared" ref="D32:D33" si="13">SUM(E32:H32)</f>
        <v>-300050.8</v>
      </c>
      <c r="E32" s="321">
        <f>+E33</f>
        <v>-300050.8</v>
      </c>
      <c r="F32" s="321">
        <f t="shared" ref="F32:H32" si="14">+F33</f>
        <v>0</v>
      </c>
      <c r="G32" s="321">
        <f t="shared" si="14"/>
        <v>0</v>
      </c>
      <c r="H32" s="321">
        <f t="shared" si="14"/>
        <v>0</v>
      </c>
    </row>
    <row r="33" spans="1:8" s="129" customFormat="1" ht="36.4" customHeight="1">
      <c r="A33" s="542"/>
      <c r="B33" s="542"/>
      <c r="C33" s="323" t="s">
        <v>259</v>
      </c>
      <c r="D33" s="324">
        <f t="shared" si="13"/>
        <v>-300050.8</v>
      </c>
      <c r="E33" s="324">
        <f>+'Havelvats 8'!I46+'Havelvats 8'!I48+'Havelvats 8'!I49</f>
        <v>-300050.8</v>
      </c>
      <c r="F33" s="325"/>
      <c r="G33" s="317"/>
      <c r="H33" s="316"/>
    </row>
    <row r="34" spans="1:8" ht="51.75">
      <c r="A34" s="327">
        <v>1163</v>
      </c>
      <c r="B34" s="327">
        <v>12001</v>
      </c>
      <c r="C34" s="312" t="s">
        <v>89</v>
      </c>
      <c r="D34" s="13">
        <f>+E34+F34+G34+H34</f>
        <v>-1218.3</v>
      </c>
      <c r="E34" s="13">
        <f>+E36</f>
        <v>-1218.3</v>
      </c>
      <c r="F34" s="13">
        <f t="shared" ref="F34:H34" si="15">+F36</f>
        <v>0</v>
      </c>
      <c r="G34" s="13">
        <f t="shared" si="15"/>
        <v>0</v>
      </c>
      <c r="H34" s="13">
        <f t="shared" si="15"/>
        <v>0</v>
      </c>
    </row>
    <row r="35" spans="1:8" ht="17.25" customHeight="1">
      <c r="A35" s="543"/>
      <c r="B35" s="542"/>
      <c r="C35" s="119" t="s">
        <v>21</v>
      </c>
      <c r="D35" s="120"/>
      <c r="E35" s="120"/>
      <c r="F35" s="120"/>
      <c r="G35" s="120"/>
      <c r="H35" s="120"/>
    </row>
    <row r="36" spans="1:8">
      <c r="A36" s="544"/>
      <c r="B36" s="542"/>
      <c r="C36" s="22" t="s">
        <v>144</v>
      </c>
      <c r="D36" s="121">
        <f>SUM(E36:H36)</f>
        <v>-1218.3</v>
      </c>
      <c r="E36" s="121">
        <f>+E37</f>
        <v>-1218.3</v>
      </c>
      <c r="F36" s="121">
        <f t="shared" ref="F36:H36" si="16">+F37</f>
        <v>0</v>
      </c>
      <c r="G36" s="121">
        <f t="shared" si="16"/>
        <v>0</v>
      </c>
      <c r="H36" s="121">
        <f t="shared" si="16"/>
        <v>0</v>
      </c>
    </row>
    <row r="37" spans="1:8" ht="69">
      <c r="A37" s="545"/>
      <c r="B37" s="542"/>
      <c r="C37" s="363" t="s">
        <v>145</v>
      </c>
      <c r="D37" s="123">
        <f t="shared" ref="D37" si="17">+E37+F37+G37+H37</f>
        <v>-1218.3</v>
      </c>
      <c r="E37" s="123">
        <f>+'Havelvats 8'!I69</f>
        <v>-1218.3</v>
      </c>
      <c r="F37" s="123"/>
      <c r="G37" s="123"/>
      <c r="H37" s="120"/>
    </row>
    <row r="38" spans="1:8">
      <c r="A38" s="327">
        <v>1163</v>
      </c>
      <c r="B38" s="327">
        <v>32001</v>
      </c>
      <c r="C38" s="4" t="s">
        <v>105</v>
      </c>
      <c r="D38" s="13">
        <f>+E38+F38+G38+H38</f>
        <v>143679</v>
      </c>
      <c r="E38" s="13">
        <f>+E40</f>
        <v>143679</v>
      </c>
      <c r="F38" s="13">
        <f t="shared" ref="F38:H38" si="18">+F40</f>
        <v>0</v>
      </c>
      <c r="G38" s="13">
        <f t="shared" si="18"/>
        <v>0</v>
      </c>
      <c r="H38" s="13">
        <f t="shared" si="18"/>
        <v>0</v>
      </c>
    </row>
    <row r="39" spans="1:8" ht="17.25" customHeight="1">
      <c r="A39" s="362"/>
      <c r="B39" s="362"/>
      <c r="C39" s="119" t="s">
        <v>21</v>
      </c>
      <c r="D39" s="120"/>
      <c r="E39" s="120"/>
      <c r="F39" s="120"/>
      <c r="G39" s="120"/>
      <c r="H39" s="120"/>
    </row>
    <row r="40" spans="1:8">
      <c r="A40" s="542"/>
      <c r="B40" s="542"/>
      <c r="C40" s="22" t="s">
        <v>184</v>
      </c>
      <c r="D40" s="121">
        <f>SUM(E40:H40)</f>
        <v>143679</v>
      </c>
      <c r="E40" s="121">
        <f>+E41</f>
        <v>143679</v>
      </c>
      <c r="F40" s="121">
        <f t="shared" ref="F40:H40" si="19">+F41</f>
        <v>0</v>
      </c>
      <c r="G40" s="121">
        <f t="shared" si="19"/>
        <v>0</v>
      </c>
      <c r="H40" s="121">
        <f t="shared" si="19"/>
        <v>0</v>
      </c>
    </row>
    <row r="41" spans="1:8" ht="34.5" customHeight="1">
      <c r="A41" s="542"/>
      <c r="B41" s="542"/>
      <c r="C41" s="125" t="s">
        <v>183</v>
      </c>
      <c r="D41" s="123">
        <f t="shared" ref="D41" si="20">+E41+F41+G41+H41</f>
        <v>143679</v>
      </c>
      <c r="E41" s="123">
        <f>+'Havelvats 8'!I72</f>
        <v>143679</v>
      </c>
      <c r="F41" s="123"/>
      <c r="G41" s="123"/>
      <c r="H41" s="120"/>
    </row>
    <row r="42" spans="1:8" ht="34.5">
      <c r="A42" s="327">
        <v>1183</v>
      </c>
      <c r="B42" s="327">
        <v>32002</v>
      </c>
      <c r="C42" s="328" t="s">
        <v>261</v>
      </c>
      <c r="D42" s="13">
        <f>+E42+F42+G42+H42</f>
        <v>99365.4</v>
      </c>
      <c r="E42" s="13">
        <f>+E44+E46</f>
        <v>99365.4</v>
      </c>
      <c r="F42" s="13">
        <f t="shared" ref="F42:H42" si="21">+F44+F46</f>
        <v>0</v>
      </c>
      <c r="G42" s="13">
        <f t="shared" si="21"/>
        <v>0</v>
      </c>
      <c r="H42" s="13">
        <f t="shared" si="21"/>
        <v>0</v>
      </c>
    </row>
    <row r="43" spans="1:8">
      <c r="A43" s="23"/>
      <c r="B43" s="23"/>
      <c r="C43" s="119" t="s">
        <v>21</v>
      </c>
      <c r="D43" s="120"/>
      <c r="E43" s="120"/>
      <c r="F43" s="120"/>
      <c r="G43" s="120"/>
      <c r="H43" s="120"/>
    </row>
    <row r="44" spans="1:8">
      <c r="A44" s="526"/>
      <c r="B44" s="526"/>
      <c r="C44" s="22" t="s">
        <v>179</v>
      </c>
      <c r="D44" s="121">
        <f>SUM(E44:H44)</f>
        <v>41194</v>
      </c>
      <c r="E44" s="121">
        <f>+E45</f>
        <v>41194</v>
      </c>
      <c r="F44" s="121">
        <f t="shared" ref="F44:H44" si="22">+F45</f>
        <v>0</v>
      </c>
      <c r="G44" s="121">
        <f t="shared" si="22"/>
        <v>0</v>
      </c>
      <c r="H44" s="121">
        <f t="shared" si="22"/>
        <v>0</v>
      </c>
    </row>
    <row r="45" spans="1:8">
      <c r="A45" s="526"/>
      <c r="B45" s="526"/>
      <c r="C45" s="125" t="s">
        <v>260</v>
      </c>
      <c r="D45" s="123">
        <f t="shared" ref="D45" si="23">+E45+F45+G45+H45</f>
        <v>41194</v>
      </c>
      <c r="E45" s="123">
        <f>+'Havelvats 8'!I80+'Havelvats 8'!I83+'Havelvats 8'!I85</f>
        <v>41194</v>
      </c>
      <c r="F45" s="123"/>
      <c r="G45" s="123"/>
      <c r="H45" s="120"/>
    </row>
    <row r="46" spans="1:8">
      <c r="A46" s="526"/>
      <c r="B46" s="526"/>
      <c r="C46" s="22" t="s">
        <v>185</v>
      </c>
      <c r="D46" s="121">
        <f>SUM(E46:H46)</f>
        <v>58171.399999999994</v>
      </c>
      <c r="E46" s="121">
        <f>+E47</f>
        <v>58171.399999999994</v>
      </c>
      <c r="F46" s="121">
        <f t="shared" ref="F46" si="24">+F47</f>
        <v>0</v>
      </c>
      <c r="G46" s="121">
        <f t="shared" ref="G46" si="25">+G47</f>
        <v>0</v>
      </c>
      <c r="H46" s="121">
        <f t="shared" ref="H46" si="26">+H47</f>
        <v>0</v>
      </c>
    </row>
    <row r="47" spans="1:8" ht="26.25" customHeight="1">
      <c r="A47" s="526"/>
      <c r="B47" s="526"/>
      <c r="C47" s="125" t="s">
        <v>331</v>
      </c>
      <c r="D47" s="123">
        <f t="shared" ref="D47" si="27">+E47+F47+G47+H47</f>
        <v>58171.399999999994</v>
      </c>
      <c r="E47" s="123">
        <f>+'Havelvats 8'!I81+'Havelvats 8'!I84+'Havelvats 8'!I86</f>
        <v>58171.399999999994</v>
      </c>
      <c r="F47" s="123"/>
      <c r="G47" s="123"/>
      <c r="H47" s="120"/>
    </row>
    <row r="48" spans="1:8" ht="51.75">
      <c r="A48" s="327">
        <v>1183</v>
      </c>
      <c r="B48" s="327">
        <v>32003</v>
      </c>
      <c r="C48" s="329" t="s">
        <v>309</v>
      </c>
      <c r="D48" s="13">
        <f>+E48+F48+G48+H48</f>
        <v>275700</v>
      </c>
      <c r="E48" s="13">
        <f>+E50+E52+E54</f>
        <v>275700</v>
      </c>
      <c r="F48" s="13">
        <f t="shared" ref="F48:H48" si="28">+F50+F52+F54</f>
        <v>0</v>
      </c>
      <c r="G48" s="13">
        <f t="shared" si="28"/>
        <v>0</v>
      </c>
      <c r="H48" s="13">
        <f t="shared" si="28"/>
        <v>0</v>
      </c>
    </row>
    <row r="49" spans="1:8">
      <c r="A49" s="23"/>
      <c r="B49" s="23"/>
      <c r="C49" s="119" t="s">
        <v>21</v>
      </c>
      <c r="D49" s="120"/>
      <c r="E49" s="120"/>
      <c r="F49" s="120"/>
      <c r="G49" s="120"/>
      <c r="H49" s="120"/>
    </row>
    <row r="50" spans="1:8">
      <c r="A50" s="526"/>
      <c r="B50" s="526"/>
      <c r="C50" s="22" t="s">
        <v>184</v>
      </c>
      <c r="D50" s="121">
        <f>SUM(E50:H50)</f>
        <v>100000</v>
      </c>
      <c r="E50" s="121">
        <f>+E51</f>
        <v>100000</v>
      </c>
      <c r="F50" s="121">
        <f t="shared" ref="F50:H50" si="29">+F51</f>
        <v>0</v>
      </c>
      <c r="G50" s="121">
        <f t="shared" si="29"/>
        <v>0</v>
      </c>
      <c r="H50" s="121">
        <f t="shared" si="29"/>
        <v>0</v>
      </c>
    </row>
    <row r="51" spans="1:8">
      <c r="A51" s="526"/>
      <c r="B51" s="526"/>
      <c r="C51" s="371" t="s">
        <v>310</v>
      </c>
      <c r="D51" s="123">
        <f t="shared" ref="D51" si="30">+E51+F51+G51+H51</f>
        <v>100000</v>
      </c>
      <c r="E51" s="123">
        <f>+'Havelvats 8'!I89+'Havelvats 8'!I93+595.1</f>
        <v>100000</v>
      </c>
      <c r="F51" s="123"/>
      <c r="G51" s="123"/>
      <c r="H51" s="120"/>
    </row>
    <row r="52" spans="1:8">
      <c r="A52" s="526"/>
      <c r="B52" s="526"/>
      <c r="C52" s="22" t="s">
        <v>177</v>
      </c>
      <c r="D52" s="121">
        <f>SUM(E52:H52)</f>
        <v>100000</v>
      </c>
      <c r="E52" s="121">
        <f>+E53</f>
        <v>100000</v>
      </c>
      <c r="F52" s="121">
        <f t="shared" ref="F52:H54" si="31">+F53</f>
        <v>0</v>
      </c>
      <c r="G52" s="121">
        <f t="shared" si="31"/>
        <v>0</v>
      </c>
      <c r="H52" s="121">
        <f t="shared" si="31"/>
        <v>0</v>
      </c>
    </row>
    <row r="53" spans="1:8">
      <c r="A53" s="526"/>
      <c r="B53" s="526"/>
      <c r="C53" s="371" t="s">
        <v>311</v>
      </c>
      <c r="D53" s="123">
        <f t="shared" ref="D53" si="32">+E53+F53+G53+H53</f>
        <v>100000</v>
      </c>
      <c r="E53" s="123">
        <f>+'Havelvats 8'!I90+'Havelvats 8'!I94+582.9</f>
        <v>100000</v>
      </c>
      <c r="F53" s="123"/>
      <c r="G53" s="123"/>
      <c r="H53" s="120"/>
    </row>
    <row r="54" spans="1:8">
      <c r="A54" s="526"/>
      <c r="B54" s="526"/>
      <c r="C54" s="22" t="s">
        <v>182</v>
      </c>
      <c r="D54" s="121">
        <f>SUM(E54:H54)</f>
        <v>75700</v>
      </c>
      <c r="E54" s="121">
        <f>+E55</f>
        <v>75700</v>
      </c>
      <c r="F54" s="121">
        <f t="shared" si="31"/>
        <v>0</v>
      </c>
      <c r="G54" s="121">
        <f t="shared" si="31"/>
        <v>0</v>
      </c>
      <c r="H54" s="121">
        <f t="shared" si="31"/>
        <v>0</v>
      </c>
    </row>
    <row r="55" spans="1:8">
      <c r="A55" s="526"/>
      <c r="B55" s="526"/>
      <c r="C55" s="372" t="s">
        <v>312</v>
      </c>
      <c r="D55" s="123">
        <f t="shared" ref="D55" si="33">+E55+F55+G55+H55</f>
        <v>75700</v>
      </c>
      <c r="E55" s="123">
        <f>+'Havelvats 8'!I91+'Havelvats 8'!I95+470.5</f>
        <v>75700</v>
      </c>
      <c r="F55" s="123"/>
      <c r="G55" s="123"/>
      <c r="H55" s="120"/>
    </row>
    <row r="56" spans="1:8" ht="51.75">
      <c r="A56" s="327">
        <v>1183</v>
      </c>
      <c r="B56" s="327">
        <v>32004</v>
      </c>
      <c r="C56" s="312" t="s">
        <v>186</v>
      </c>
      <c r="D56" s="13">
        <f>+E56+F56+G56+H56</f>
        <v>-12018.100000000002</v>
      </c>
      <c r="E56" s="13">
        <f>+E58+E60+E62</f>
        <v>0</v>
      </c>
      <c r="F56" s="13">
        <f t="shared" ref="F56:H56" si="34">+F58+F60+F62</f>
        <v>-12018.100000000002</v>
      </c>
      <c r="G56" s="13">
        <f t="shared" si="34"/>
        <v>0</v>
      </c>
      <c r="H56" s="13">
        <f t="shared" si="34"/>
        <v>0</v>
      </c>
    </row>
    <row r="57" spans="1:8">
      <c r="A57" s="23"/>
      <c r="B57" s="23"/>
      <c r="C57" s="119" t="s">
        <v>21</v>
      </c>
      <c r="D57" s="120"/>
      <c r="E57" s="120"/>
      <c r="F57" s="120"/>
      <c r="G57" s="120"/>
      <c r="H57" s="120"/>
    </row>
    <row r="58" spans="1:8">
      <c r="A58" s="539"/>
      <c r="B58" s="539"/>
      <c r="C58" s="22" t="s">
        <v>328</v>
      </c>
      <c r="D58" s="121">
        <f>SUM(E58:H58)</f>
        <v>780</v>
      </c>
      <c r="E58" s="121">
        <f>+E59</f>
        <v>0</v>
      </c>
      <c r="F58" s="121">
        <f t="shared" ref="F58:F62" si="35">+F59</f>
        <v>780</v>
      </c>
      <c r="G58" s="121">
        <f t="shared" ref="G58:G62" si="36">+G59</f>
        <v>0</v>
      </c>
      <c r="H58" s="121">
        <f t="shared" ref="H58:H62" si="37">+H59</f>
        <v>0</v>
      </c>
    </row>
    <row r="59" spans="1:8" ht="34.5">
      <c r="A59" s="540"/>
      <c r="B59" s="540"/>
      <c r="C59" s="323" t="s">
        <v>329</v>
      </c>
      <c r="D59" s="123">
        <f t="shared" ref="D59" si="38">+E59+F59+G59+H59</f>
        <v>780</v>
      </c>
      <c r="E59" s="123"/>
      <c r="F59" s="123">
        <v>780</v>
      </c>
      <c r="G59" s="123"/>
      <c r="H59" s="120"/>
    </row>
    <row r="60" spans="1:8">
      <c r="A60" s="540"/>
      <c r="B60" s="540"/>
      <c r="C60" s="22" t="s">
        <v>144</v>
      </c>
      <c r="D60" s="121">
        <f>SUM(E60:H60)</f>
        <v>-12186.400000000001</v>
      </c>
      <c r="E60" s="121">
        <f>+E61</f>
        <v>0</v>
      </c>
      <c r="F60" s="121">
        <f t="shared" si="35"/>
        <v>-12186.400000000001</v>
      </c>
      <c r="G60" s="121">
        <f t="shared" si="36"/>
        <v>0</v>
      </c>
      <c r="H60" s="121">
        <f t="shared" si="37"/>
        <v>0</v>
      </c>
    </row>
    <row r="61" spans="1:8">
      <c r="A61" s="540"/>
      <c r="B61" s="540"/>
      <c r="C61" s="323" t="s">
        <v>188</v>
      </c>
      <c r="D61" s="123">
        <f t="shared" ref="D61" si="39">+E61+F61+G61+H61</f>
        <v>-12186.400000000001</v>
      </c>
      <c r="E61" s="123"/>
      <c r="F61" s="342">
        <f>+'Havelvats 8'!I30+'Havelvats 8'!I32</f>
        <v>-12186.400000000001</v>
      </c>
      <c r="G61" s="123"/>
      <c r="H61" s="120"/>
    </row>
    <row r="62" spans="1:8">
      <c r="A62" s="540"/>
      <c r="B62" s="540"/>
      <c r="C62" s="22" t="s">
        <v>178</v>
      </c>
      <c r="D62" s="121">
        <f>SUM(E62:H62)</f>
        <v>-611.70000000000005</v>
      </c>
      <c r="E62" s="121">
        <f>+E63</f>
        <v>0</v>
      </c>
      <c r="F62" s="121">
        <f t="shared" si="35"/>
        <v>-611.70000000000005</v>
      </c>
      <c r="G62" s="121">
        <f t="shared" si="36"/>
        <v>0</v>
      </c>
      <c r="H62" s="121">
        <f t="shared" si="37"/>
        <v>0</v>
      </c>
    </row>
    <row r="63" spans="1:8" ht="34.5">
      <c r="A63" s="541"/>
      <c r="B63" s="541"/>
      <c r="C63" s="323" t="s">
        <v>187</v>
      </c>
      <c r="D63" s="123">
        <f t="shared" ref="D63" si="40">+E63+F63+G63+H63</f>
        <v>-611.70000000000005</v>
      </c>
      <c r="E63" s="123"/>
      <c r="F63" s="342">
        <f>+'Havelvats 8'!I29</f>
        <v>-611.70000000000005</v>
      </c>
      <c r="G63" s="123"/>
      <c r="H63" s="120"/>
    </row>
  </sheetData>
  <mergeCells count="26">
    <mergeCell ref="A58:A63"/>
    <mergeCell ref="B58:B63"/>
    <mergeCell ref="A31:A33"/>
    <mergeCell ref="B31:B33"/>
    <mergeCell ref="A35:A37"/>
    <mergeCell ref="B35:B37"/>
    <mergeCell ref="B40:B41"/>
    <mergeCell ref="A40:A41"/>
    <mergeCell ref="A44:A47"/>
    <mergeCell ref="B44:B47"/>
    <mergeCell ref="B50:B55"/>
    <mergeCell ref="A50:A55"/>
    <mergeCell ref="F1:H1"/>
    <mergeCell ref="F2:H2"/>
    <mergeCell ref="F3:H3"/>
    <mergeCell ref="A5:H6"/>
    <mergeCell ref="A9:B9"/>
    <mergeCell ref="C9:C10"/>
    <mergeCell ref="D9:D10"/>
    <mergeCell ref="E9:H9"/>
    <mergeCell ref="B21:B24"/>
    <mergeCell ref="A21:A24"/>
    <mergeCell ref="B27:B28"/>
    <mergeCell ref="A27:A28"/>
    <mergeCell ref="B17:B18"/>
    <mergeCell ref="A17:A18"/>
  </mergeCells>
  <pageMargins left="0.7" right="0.7" top="0.75" bottom="0.75" header="0.3" footer="0.3"/>
  <pageSetup paperSize="9" scale="7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9"/>
  <sheetViews>
    <sheetView view="pageBreakPreview" zoomScaleNormal="100" zoomScaleSheetLayoutView="100" workbookViewId="0">
      <selection activeCell="M74" sqref="M74"/>
    </sheetView>
  </sheetViews>
  <sheetFormatPr defaultColWidth="9.140625" defaultRowHeight="17.25"/>
  <cols>
    <col min="1" max="1" width="9.140625" style="129"/>
    <col min="2" max="3" width="9.85546875" style="129" customWidth="1"/>
    <col min="4" max="4" width="54.28515625" style="129" customWidth="1"/>
    <col min="5" max="5" width="22.28515625" style="129" customWidth="1"/>
    <col min="6" max="6" width="33.7109375" style="129" customWidth="1"/>
    <col min="7" max="8" width="9.140625" style="129"/>
    <col min="9" max="9" width="12.28515625" style="129" customWidth="1"/>
    <col min="10" max="16384" width="9.140625" style="129"/>
  </cols>
  <sheetData>
    <row r="1" spans="2:6" ht="37.5" customHeight="1">
      <c r="D1" s="549" t="s">
        <v>141</v>
      </c>
      <c r="E1" s="549"/>
    </row>
    <row r="2" spans="2:6" ht="17.25" customHeight="1">
      <c r="D2" s="549" t="s">
        <v>147</v>
      </c>
      <c r="E2" s="549"/>
    </row>
    <row r="3" spans="2:6" ht="17.25" customHeight="1">
      <c r="D3" s="549" t="s">
        <v>138</v>
      </c>
      <c r="E3" s="549"/>
    </row>
    <row r="4" spans="2:6" ht="13.5" customHeight="1">
      <c r="D4" s="130"/>
      <c r="E4" s="130"/>
    </row>
    <row r="5" spans="2:6" ht="85.5" customHeight="1">
      <c r="B5" s="509" t="s">
        <v>334</v>
      </c>
      <c r="C5" s="509"/>
      <c r="D5" s="509"/>
      <c r="E5" s="509"/>
    </row>
    <row r="7" spans="2:6">
      <c r="E7" s="302" t="s">
        <v>28</v>
      </c>
    </row>
    <row r="8" spans="2:6" ht="120.75">
      <c r="B8" s="530" t="s">
        <v>83</v>
      </c>
      <c r="C8" s="531"/>
      <c r="D8" s="532" t="s">
        <v>84</v>
      </c>
      <c r="E8" s="377" t="s">
        <v>251</v>
      </c>
    </row>
    <row r="9" spans="2:6" ht="23.65" customHeight="1">
      <c r="B9" s="552" t="s">
        <v>86</v>
      </c>
      <c r="C9" s="551" t="s">
        <v>87</v>
      </c>
      <c r="D9" s="550"/>
      <c r="E9" s="554" t="s">
        <v>85</v>
      </c>
    </row>
    <row r="10" spans="2:6" ht="59.65" customHeight="1">
      <c r="B10" s="553"/>
      <c r="C10" s="551"/>
      <c r="D10" s="533"/>
      <c r="E10" s="555"/>
    </row>
    <row r="11" spans="2:6" ht="51.75">
      <c r="B11" s="5"/>
      <c r="C11" s="5"/>
      <c r="D11" s="2" t="s">
        <v>92</v>
      </c>
      <c r="E11" s="13">
        <f>+E13+E19+E27+E33+E40+E46+E52+E60+E70</f>
        <v>63387.400000000023</v>
      </c>
      <c r="F11" s="131"/>
    </row>
    <row r="12" spans="2:6">
      <c r="B12" s="5"/>
      <c r="C12" s="5"/>
      <c r="D12" s="132" t="s">
        <v>93</v>
      </c>
      <c r="E12" s="26"/>
    </row>
    <row r="13" spans="2:6" ht="86.25">
      <c r="B13" s="3">
        <v>1045</v>
      </c>
      <c r="C13" s="3">
        <v>32001</v>
      </c>
      <c r="D13" s="4" t="s">
        <v>176</v>
      </c>
      <c r="E13" s="13">
        <f>+E15</f>
        <v>-113679</v>
      </c>
    </row>
    <row r="14" spans="2:6">
      <c r="B14" s="3"/>
      <c r="C14" s="3"/>
      <c r="D14" s="133" t="s">
        <v>88</v>
      </c>
      <c r="E14" s="10"/>
    </row>
    <row r="15" spans="2:6">
      <c r="B15" s="3"/>
      <c r="C15" s="3"/>
      <c r="D15" s="134" t="s">
        <v>106</v>
      </c>
      <c r="E15" s="378">
        <f>+E17</f>
        <v>-113679</v>
      </c>
    </row>
    <row r="16" spans="2:6">
      <c r="B16" s="138"/>
      <c r="C16" s="138"/>
      <c r="D16" s="133" t="s">
        <v>146</v>
      </c>
      <c r="E16" s="10"/>
    </row>
    <row r="17" spans="2:5">
      <c r="B17" s="546"/>
      <c r="C17" s="546"/>
      <c r="D17" s="22" t="s">
        <v>177</v>
      </c>
      <c r="E17" s="136">
        <f>+E18</f>
        <v>-113679</v>
      </c>
    </row>
    <row r="18" spans="2:5" ht="34.5">
      <c r="B18" s="540"/>
      <c r="C18" s="540"/>
      <c r="D18" s="122" t="s">
        <v>249</v>
      </c>
      <c r="E18" s="137">
        <f>+'Havelvats 3'!D18</f>
        <v>-113679</v>
      </c>
    </row>
    <row r="19" spans="2:5" ht="34.5">
      <c r="B19" s="326">
        <v>1075</v>
      </c>
      <c r="C19" s="326">
        <v>21001</v>
      </c>
      <c r="D19" s="329" t="s">
        <v>262</v>
      </c>
      <c r="E19" s="13">
        <f>+E21</f>
        <v>-6298.9</v>
      </c>
    </row>
    <row r="20" spans="2:5">
      <c r="B20" s="3"/>
      <c r="C20" s="3"/>
      <c r="D20" s="133" t="s">
        <v>88</v>
      </c>
      <c r="E20" s="378"/>
    </row>
    <row r="21" spans="2:5" ht="34.5">
      <c r="B21" s="3"/>
      <c r="C21" s="3"/>
      <c r="D21" s="134" t="s">
        <v>55</v>
      </c>
      <c r="E21" s="378">
        <f>+E23</f>
        <v>-6298.9</v>
      </c>
    </row>
    <row r="22" spans="2:5">
      <c r="B22" s="133"/>
      <c r="C22" s="133"/>
      <c r="D22" s="133" t="s">
        <v>146</v>
      </c>
      <c r="E22" s="10"/>
    </row>
    <row r="23" spans="2:5">
      <c r="B23" s="546"/>
      <c r="C23" s="546"/>
      <c r="D23" s="338" t="s">
        <v>264</v>
      </c>
      <c r="E23" s="381">
        <f>+E25</f>
        <v>-6298.9</v>
      </c>
    </row>
    <row r="24" spans="2:5">
      <c r="B24" s="540"/>
      <c r="C24" s="540"/>
      <c r="D24" s="330" t="s">
        <v>263</v>
      </c>
      <c r="E24" s="379"/>
    </row>
    <row r="25" spans="2:5">
      <c r="B25" s="540"/>
      <c r="C25" s="540"/>
      <c r="D25" s="331" t="s">
        <v>182</v>
      </c>
      <c r="E25" s="136">
        <f>+E26</f>
        <v>-6298.9</v>
      </c>
    </row>
    <row r="26" spans="2:5" ht="55.7" customHeight="1">
      <c r="B26" s="541"/>
      <c r="C26" s="541"/>
      <c r="D26" s="340" t="s">
        <v>265</v>
      </c>
      <c r="E26" s="137">
        <f>+'Havelvats 3'!D24</f>
        <v>-6298.9</v>
      </c>
    </row>
    <row r="27" spans="2:5" ht="51.75">
      <c r="B27" s="326">
        <v>1075</v>
      </c>
      <c r="C27" s="326">
        <v>21004</v>
      </c>
      <c r="D27" s="329" t="s">
        <v>266</v>
      </c>
      <c r="E27" s="13">
        <f>+E29</f>
        <v>-18291.899999999998</v>
      </c>
    </row>
    <row r="28" spans="2:5">
      <c r="B28" s="3"/>
      <c r="C28" s="3"/>
      <c r="D28" s="133" t="s">
        <v>88</v>
      </c>
      <c r="E28" s="378"/>
    </row>
    <row r="29" spans="2:5" ht="34.5">
      <c r="B29" s="3"/>
      <c r="C29" s="3"/>
      <c r="D29" s="134" t="s">
        <v>55</v>
      </c>
      <c r="E29" s="378">
        <f>+E31</f>
        <v>-18291.899999999998</v>
      </c>
    </row>
    <row r="30" spans="2:5">
      <c r="B30" s="133"/>
      <c r="C30" s="133"/>
      <c r="D30" s="133" t="s">
        <v>146</v>
      </c>
      <c r="E30" s="10"/>
    </row>
    <row r="31" spans="2:5">
      <c r="B31" s="540"/>
      <c r="C31" s="540"/>
      <c r="D31" s="331" t="s">
        <v>182</v>
      </c>
      <c r="E31" s="379">
        <f>+E32</f>
        <v>-18291.899999999998</v>
      </c>
    </row>
    <row r="32" spans="2:5" ht="34.5">
      <c r="B32" s="541"/>
      <c r="C32" s="541"/>
      <c r="D32" s="340" t="s">
        <v>267</v>
      </c>
      <c r="E32" s="137">
        <f>+'Havelvats 3'!D28</f>
        <v>-18291.899999999998</v>
      </c>
    </row>
    <row r="33" spans="2:6" ht="34.5">
      <c r="B33" s="326">
        <v>1146</v>
      </c>
      <c r="C33" s="326">
        <v>12010</v>
      </c>
      <c r="D33" s="312" t="s">
        <v>258</v>
      </c>
      <c r="E33" s="13">
        <f>+E35</f>
        <v>-303850.8</v>
      </c>
    </row>
    <row r="34" spans="2:6">
      <c r="B34" s="3"/>
      <c r="C34" s="3"/>
      <c r="D34" s="133" t="s">
        <v>88</v>
      </c>
      <c r="E34" s="378"/>
    </row>
    <row r="35" spans="2:6">
      <c r="B35" s="3"/>
      <c r="C35" s="3"/>
      <c r="D35" s="134" t="s">
        <v>106</v>
      </c>
      <c r="E35" s="378">
        <f>+E37+E38</f>
        <v>-303850.8</v>
      </c>
    </row>
    <row r="36" spans="2:6">
      <c r="B36" s="133"/>
      <c r="C36" s="133"/>
      <c r="D36" s="133" t="s">
        <v>146</v>
      </c>
      <c r="E36" s="10"/>
    </row>
    <row r="37" spans="2:6" ht="103.5">
      <c r="B37" s="526"/>
      <c r="C37" s="526"/>
      <c r="D37" s="387" t="s">
        <v>330</v>
      </c>
      <c r="E37" s="389">
        <f>+'Havelvats 3'!D31</f>
        <v>-3800</v>
      </c>
    </row>
    <row r="38" spans="2:6">
      <c r="B38" s="526"/>
      <c r="C38" s="526"/>
      <c r="D38" s="319" t="s">
        <v>184</v>
      </c>
      <c r="E38" s="379">
        <f>+E39</f>
        <v>-300050.8</v>
      </c>
    </row>
    <row r="39" spans="2:6" ht="34.5">
      <c r="B39" s="526"/>
      <c r="C39" s="526"/>
      <c r="D39" s="323" t="s">
        <v>259</v>
      </c>
      <c r="E39" s="380">
        <f>+'Havelvats 3'!D33</f>
        <v>-300050.8</v>
      </c>
    </row>
    <row r="40" spans="2:6" ht="51.75">
      <c r="B40" s="3">
        <v>1163</v>
      </c>
      <c r="C40" s="3">
        <v>12001</v>
      </c>
      <c r="D40" s="4" t="s">
        <v>89</v>
      </c>
      <c r="E40" s="13">
        <f t="shared" ref="E40" si="0">+E42</f>
        <v>-1218.3</v>
      </c>
    </row>
    <row r="41" spans="2:6">
      <c r="B41" s="3"/>
      <c r="C41" s="3"/>
      <c r="D41" s="133" t="s">
        <v>88</v>
      </c>
      <c r="E41" s="378"/>
    </row>
    <row r="42" spans="2:6">
      <c r="B42" s="3"/>
      <c r="C42" s="3"/>
      <c r="D42" s="134" t="s">
        <v>106</v>
      </c>
      <c r="E42" s="378">
        <f t="shared" ref="E42" si="1">+E44</f>
        <v>-1218.3</v>
      </c>
    </row>
    <row r="43" spans="2:6">
      <c r="B43" s="133"/>
      <c r="C43" s="133"/>
      <c r="D43" s="133" t="s">
        <v>146</v>
      </c>
      <c r="E43" s="10"/>
    </row>
    <row r="44" spans="2:6">
      <c r="B44" s="547"/>
      <c r="C44" s="547"/>
      <c r="D44" s="140" t="s">
        <v>144</v>
      </c>
      <c r="E44" s="136">
        <f t="shared" ref="E44" si="2">+E45</f>
        <v>-1218.3</v>
      </c>
    </row>
    <row r="45" spans="2:6" ht="69">
      <c r="B45" s="548"/>
      <c r="C45" s="548"/>
      <c r="D45" s="141" t="s">
        <v>145</v>
      </c>
      <c r="E45" s="137">
        <f>+'Havelvats 3'!D37</f>
        <v>-1218.3</v>
      </c>
    </row>
    <row r="46" spans="2:6">
      <c r="B46" s="3">
        <v>1163</v>
      </c>
      <c r="C46" s="3">
        <v>32001</v>
      </c>
      <c r="D46" s="4" t="s">
        <v>105</v>
      </c>
      <c r="E46" s="139">
        <f t="shared" ref="E46" si="3">+E48</f>
        <v>143679</v>
      </c>
      <c r="F46" s="131"/>
    </row>
    <row r="47" spans="2:6">
      <c r="B47" s="3"/>
      <c r="C47" s="3"/>
      <c r="D47" s="133" t="s">
        <v>88</v>
      </c>
      <c r="E47" s="142"/>
    </row>
    <row r="48" spans="2:6">
      <c r="B48" s="3"/>
      <c r="C48" s="3"/>
      <c r="D48" s="134" t="s">
        <v>106</v>
      </c>
      <c r="E48" s="135">
        <f>+E50</f>
        <v>143679</v>
      </c>
      <c r="F48" s="131"/>
    </row>
    <row r="49" spans="2:5">
      <c r="B49" s="133"/>
      <c r="C49" s="133"/>
      <c r="D49" s="133" t="s">
        <v>146</v>
      </c>
      <c r="E49" s="142"/>
    </row>
    <row r="50" spans="2:5">
      <c r="B50" s="540"/>
      <c r="C50" s="540"/>
      <c r="D50" s="22" t="s">
        <v>184</v>
      </c>
      <c r="E50" s="136">
        <f t="shared" ref="E50" si="4">+E51</f>
        <v>143679</v>
      </c>
    </row>
    <row r="51" spans="2:5" ht="34.5">
      <c r="B51" s="541"/>
      <c r="C51" s="541"/>
      <c r="D51" s="125" t="s">
        <v>183</v>
      </c>
      <c r="E51" s="137">
        <f>+'Havelvats 3'!D41</f>
        <v>143679</v>
      </c>
    </row>
    <row r="52" spans="2:5" ht="34.5">
      <c r="B52" s="3">
        <v>1183</v>
      </c>
      <c r="C52" s="3">
        <v>32002</v>
      </c>
      <c r="D52" s="328" t="s">
        <v>261</v>
      </c>
      <c r="E52" s="139">
        <f>+E54</f>
        <v>99365.4</v>
      </c>
    </row>
    <row r="53" spans="2:5">
      <c r="B53" s="3"/>
      <c r="C53" s="3"/>
      <c r="D53" s="133" t="s">
        <v>88</v>
      </c>
      <c r="E53" s="142"/>
    </row>
    <row r="54" spans="2:5">
      <c r="B54" s="3"/>
      <c r="C54" s="3"/>
      <c r="D54" s="134" t="s">
        <v>106</v>
      </c>
      <c r="E54" s="135">
        <f>+E56+E58</f>
        <v>99365.4</v>
      </c>
    </row>
    <row r="55" spans="2:5">
      <c r="B55" s="133"/>
      <c r="C55" s="133"/>
      <c r="D55" s="133" t="s">
        <v>146</v>
      </c>
      <c r="E55" s="142"/>
    </row>
    <row r="56" spans="2:5">
      <c r="B56" s="546"/>
      <c r="C56" s="546"/>
      <c r="D56" s="22" t="s">
        <v>179</v>
      </c>
      <c r="E56" s="143">
        <f>+E57</f>
        <v>41194</v>
      </c>
    </row>
    <row r="57" spans="2:5">
      <c r="B57" s="540"/>
      <c r="C57" s="540"/>
      <c r="D57" s="125" t="s">
        <v>260</v>
      </c>
      <c r="E57" s="144">
        <f>+'Havelvats 3'!D45</f>
        <v>41194</v>
      </c>
    </row>
    <row r="58" spans="2:5">
      <c r="B58" s="540"/>
      <c r="C58" s="540"/>
      <c r="D58" s="22" t="s">
        <v>185</v>
      </c>
      <c r="E58" s="136">
        <f>+E59</f>
        <v>58171.399999999994</v>
      </c>
    </row>
    <row r="59" spans="2:5">
      <c r="B59" s="540"/>
      <c r="C59" s="540"/>
      <c r="D59" s="125" t="s">
        <v>331</v>
      </c>
      <c r="E59" s="144">
        <f>+'Havelvats 3'!D47</f>
        <v>58171.399999999994</v>
      </c>
    </row>
    <row r="60" spans="2:5" ht="51.75">
      <c r="B60" s="3">
        <v>1183</v>
      </c>
      <c r="C60" s="3">
        <v>32003</v>
      </c>
      <c r="D60" s="329" t="s">
        <v>309</v>
      </c>
      <c r="E60" s="139">
        <f>+E62</f>
        <v>275700</v>
      </c>
    </row>
    <row r="61" spans="2:5">
      <c r="B61" s="3"/>
      <c r="C61" s="3"/>
      <c r="D61" s="133" t="s">
        <v>88</v>
      </c>
      <c r="E61" s="142"/>
    </row>
    <row r="62" spans="2:5">
      <c r="B62" s="3"/>
      <c r="C62" s="3"/>
      <c r="D62" s="134" t="s">
        <v>106</v>
      </c>
      <c r="E62" s="135">
        <f>+E64+E66+E68</f>
        <v>275700</v>
      </c>
    </row>
    <row r="63" spans="2:5">
      <c r="B63" s="133"/>
      <c r="C63" s="133"/>
      <c r="D63" s="133" t="s">
        <v>146</v>
      </c>
      <c r="E63" s="142"/>
    </row>
    <row r="64" spans="2:5">
      <c r="B64" s="526"/>
      <c r="C64" s="526"/>
      <c r="D64" s="22" t="s">
        <v>184</v>
      </c>
      <c r="E64" s="143">
        <f>+E65</f>
        <v>100000</v>
      </c>
    </row>
    <row r="65" spans="2:5">
      <c r="B65" s="526"/>
      <c r="C65" s="526"/>
      <c r="D65" s="371" t="s">
        <v>310</v>
      </c>
      <c r="E65" s="144">
        <f>+'Havelvats 3'!D51</f>
        <v>100000</v>
      </c>
    </row>
    <row r="66" spans="2:5">
      <c r="B66" s="526"/>
      <c r="C66" s="526"/>
      <c r="D66" s="22" t="s">
        <v>177</v>
      </c>
      <c r="E66" s="136">
        <f>+E67</f>
        <v>100000</v>
      </c>
    </row>
    <row r="67" spans="2:5">
      <c r="B67" s="526"/>
      <c r="C67" s="526"/>
      <c r="D67" s="371" t="s">
        <v>311</v>
      </c>
      <c r="E67" s="144">
        <f>+'Havelvats 3'!D53</f>
        <v>100000</v>
      </c>
    </row>
    <row r="68" spans="2:5">
      <c r="B68" s="526"/>
      <c r="C68" s="526"/>
      <c r="D68" s="22" t="s">
        <v>182</v>
      </c>
      <c r="E68" s="136">
        <f>+E69</f>
        <v>75700</v>
      </c>
    </row>
    <row r="69" spans="2:5">
      <c r="B69" s="526"/>
      <c r="C69" s="526"/>
      <c r="D69" s="372" t="s">
        <v>312</v>
      </c>
      <c r="E69" s="144">
        <f>+'Havelvats 3'!D55</f>
        <v>75700</v>
      </c>
    </row>
    <row r="70" spans="2:5" ht="51.75">
      <c r="B70" s="147">
        <v>1183</v>
      </c>
      <c r="C70" s="147">
        <v>32004</v>
      </c>
      <c r="D70" s="4" t="s">
        <v>186</v>
      </c>
      <c r="E70" s="13">
        <f t="shared" ref="E70" si="5">+E72</f>
        <v>-12018.100000000002</v>
      </c>
    </row>
    <row r="71" spans="2:5">
      <c r="B71" s="3"/>
      <c r="C71" s="3"/>
      <c r="D71" s="133" t="s">
        <v>88</v>
      </c>
      <c r="E71" s="378"/>
    </row>
    <row r="72" spans="2:5" ht="34.5">
      <c r="B72" s="3"/>
      <c r="C72" s="3"/>
      <c r="D72" s="134" t="s">
        <v>55</v>
      </c>
      <c r="E72" s="378">
        <f>+E74+E76+E78</f>
        <v>-12018.100000000002</v>
      </c>
    </row>
    <row r="73" spans="2:5">
      <c r="B73" s="133"/>
      <c r="C73" s="133"/>
      <c r="D73" s="133" t="s">
        <v>146</v>
      </c>
      <c r="E73" s="142"/>
    </row>
    <row r="74" spans="2:5">
      <c r="B74" s="546"/>
      <c r="C74" s="546"/>
      <c r="D74" s="22" t="s">
        <v>328</v>
      </c>
      <c r="E74" s="145">
        <f>+E75</f>
        <v>780</v>
      </c>
    </row>
    <row r="75" spans="2:5" ht="34.5">
      <c r="B75" s="540"/>
      <c r="C75" s="540"/>
      <c r="D75" s="323" t="s">
        <v>329</v>
      </c>
      <c r="E75" s="146">
        <f>+'Havelvats 3'!D59</f>
        <v>780</v>
      </c>
    </row>
    <row r="76" spans="2:5">
      <c r="B76" s="540"/>
      <c r="C76" s="540"/>
      <c r="D76" s="22" t="s">
        <v>144</v>
      </c>
      <c r="E76" s="148">
        <f>+E77</f>
        <v>-12186.400000000001</v>
      </c>
    </row>
    <row r="77" spans="2:5">
      <c r="B77" s="540"/>
      <c r="C77" s="540"/>
      <c r="D77" s="124" t="s">
        <v>188</v>
      </c>
      <c r="E77" s="149">
        <f>+'Havelvats 3'!D61</f>
        <v>-12186.400000000001</v>
      </c>
    </row>
    <row r="78" spans="2:5">
      <c r="B78" s="540"/>
      <c r="C78" s="540"/>
      <c r="D78" s="22" t="s">
        <v>178</v>
      </c>
      <c r="E78" s="145">
        <f>+E79</f>
        <v>-611.70000000000005</v>
      </c>
    </row>
    <row r="79" spans="2:5" ht="33.75" customHeight="1">
      <c r="B79" s="541"/>
      <c r="C79" s="541"/>
      <c r="D79" s="124" t="s">
        <v>187</v>
      </c>
      <c r="E79" s="146">
        <f>+'Havelvats 3'!D63</f>
        <v>-611.70000000000005</v>
      </c>
    </row>
  </sheetData>
  <mergeCells count="27">
    <mergeCell ref="B31:B32"/>
    <mergeCell ref="C31:C32"/>
    <mergeCell ref="C37:C39"/>
    <mergeCell ref="B37:B39"/>
    <mergeCell ref="B5:E5"/>
    <mergeCell ref="B8:C8"/>
    <mergeCell ref="D8:D10"/>
    <mergeCell ref="C9:C10"/>
    <mergeCell ref="B9:B10"/>
    <mergeCell ref="E9:E10"/>
    <mergeCell ref="D3:E3"/>
    <mergeCell ref="D2:E2"/>
    <mergeCell ref="D1:E1"/>
    <mergeCell ref="B23:B26"/>
    <mergeCell ref="C23:C26"/>
    <mergeCell ref="C17:C18"/>
    <mergeCell ref="B17:B18"/>
    <mergeCell ref="B56:B59"/>
    <mergeCell ref="C56:C59"/>
    <mergeCell ref="B74:B79"/>
    <mergeCell ref="C74:C79"/>
    <mergeCell ref="C44:C45"/>
    <mergeCell ref="B44:B45"/>
    <mergeCell ref="B50:B51"/>
    <mergeCell ref="C50:C51"/>
    <mergeCell ref="C64:C69"/>
    <mergeCell ref="B64:B69"/>
  </mergeCells>
  <pageMargins left="0.7" right="0.7" top="0.75" bottom="0.75" header="0.3" footer="0.3"/>
  <pageSetup paperSize="9" scale="6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1"/>
  <sheetViews>
    <sheetView view="pageBreakPreview" zoomScaleNormal="100" zoomScaleSheetLayoutView="100" workbookViewId="0">
      <selection activeCell="A7" sqref="A7"/>
    </sheetView>
  </sheetViews>
  <sheetFormatPr defaultColWidth="9.140625" defaultRowHeight="17.25"/>
  <cols>
    <col min="1" max="1" width="10.140625" style="152" customWidth="1"/>
    <col min="2" max="2" width="15.5703125" style="152" customWidth="1"/>
    <col min="3" max="3" width="8" style="152" customWidth="1"/>
    <col min="4" max="4" width="7.85546875" style="169" customWidth="1"/>
    <col min="5" max="5" width="25.140625" style="169" customWidth="1"/>
    <col min="6" max="6" width="62.42578125" style="169" customWidth="1"/>
    <col min="7" max="7" width="26.85546875" style="152" customWidth="1"/>
    <col min="8" max="8" width="11.140625" style="152" bestFit="1" customWidth="1"/>
    <col min="9" max="10" width="9.140625" style="152"/>
    <col min="11" max="11" width="12.140625" style="152" customWidth="1"/>
    <col min="12" max="16384" width="9.140625" style="152"/>
  </cols>
  <sheetData>
    <row r="1" spans="1:43" s="14" customFormat="1" ht="24" customHeight="1">
      <c r="F1" s="562" t="s">
        <v>167</v>
      </c>
      <c r="G1" s="562"/>
      <c r="AB1" s="562"/>
      <c r="AC1" s="562"/>
      <c r="AD1" s="562"/>
    </row>
    <row r="2" spans="1:43" s="14" customFormat="1" ht="17.25" customHeight="1">
      <c r="A2" s="150"/>
      <c r="B2" s="150"/>
      <c r="C2" s="150"/>
      <c r="D2" s="150"/>
      <c r="E2" s="150"/>
      <c r="F2" s="562" t="s">
        <v>155</v>
      </c>
      <c r="G2" s="562"/>
      <c r="Y2" s="150"/>
      <c r="Z2" s="150"/>
      <c r="AA2" s="562"/>
      <c r="AB2" s="562"/>
      <c r="AC2" s="562"/>
      <c r="AD2" s="562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</row>
    <row r="3" spans="1:43" s="14" customFormat="1" ht="17.25" customHeight="1">
      <c r="A3" s="150"/>
      <c r="B3" s="150"/>
      <c r="C3" s="150"/>
      <c r="D3" s="150"/>
      <c r="E3" s="150"/>
      <c r="F3" s="562" t="s">
        <v>9</v>
      </c>
      <c r="G3" s="562"/>
      <c r="Y3" s="562"/>
      <c r="Z3" s="562"/>
      <c r="AA3" s="562"/>
      <c r="AB3" s="562"/>
      <c r="AC3" s="562"/>
      <c r="AD3" s="562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</row>
    <row r="4" spans="1:43" s="14" customFormat="1">
      <c r="F4" s="298"/>
      <c r="G4" s="298"/>
      <c r="H4" s="298"/>
    </row>
    <row r="5" spans="1:43" s="14" customFormat="1" ht="15.75" customHeight="1">
      <c r="F5" s="298"/>
      <c r="G5" s="298"/>
      <c r="H5" s="298"/>
    </row>
    <row r="6" spans="1:43" s="14" customFormat="1" ht="67.5" customHeight="1">
      <c r="A6" s="563" t="s">
        <v>466</v>
      </c>
      <c r="B6" s="563"/>
      <c r="C6" s="563"/>
      <c r="D6" s="563"/>
      <c r="E6" s="563"/>
      <c r="F6" s="563"/>
      <c r="G6" s="563"/>
      <c r="H6" s="299"/>
    </row>
    <row r="7" spans="1:43" s="14" customFormat="1" ht="40.5" customHeight="1">
      <c r="B7" s="299"/>
      <c r="C7" s="299"/>
      <c r="D7" s="299"/>
      <c r="E7" s="299"/>
      <c r="F7" s="299"/>
      <c r="G7" s="299" t="s">
        <v>168</v>
      </c>
      <c r="H7" s="299"/>
    </row>
    <row r="8" spans="1:43" ht="103.5">
      <c r="A8" s="564" t="s">
        <v>13</v>
      </c>
      <c r="B8" s="564"/>
      <c r="C8" s="565" t="s">
        <v>169</v>
      </c>
      <c r="D8" s="566"/>
      <c r="E8" s="567"/>
      <c r="F8" s="571" t="s">
        <v>170</v>
      </c>
      <c r="G8" s="300" t="s">
        <v>251</v>
      </c>
    </row>
    <row r="9" spans="1:43" ht="37.5" customHeight="1">
      <c r="A9" s="300" t="s">
        <v>16</v>
      </c>
      <c r="B9" s="300" t="s">
        <v>17</v>
      </c>
      <c r="C9" s="568"/>
      <c r="D9" s="569"/>
      <c r="E9" s="570"/>
      <c r="F9" s="572"/>
      <c r="G9" s="300" t="s">
        <v>15</v>
      </c>
    </row>
    <row r="10" spans="1:43" ht="24" customHeight="1">
      <c r="A10" s="573" t="s">
        <v>55</v>
      </c>
      <c r="B10" s="574"/>
      <c r="C10" s="574"/>
      <c r="D10" s="574"/>
      <c r="E10" s="574"/>
      <c r="F10" s="575"/>
      <c r="G10" s="153">
        <f>+G11+G15+G18+G21+G24+G28</f>
        <v>78711.200000000012</v>
      </c>
      <c r="H10" s="154"/>
    </row>
    <row r="11" spans="1:43" ht="35.450000000000003" customHeight="1">
      <c r="A11" s="155">
        <v>1045</v>
      </c>
      <c r="B11" s="559" t="s">
        <v>150</v>
      </c>
      <c r="C11" s="560"/>
      <c r="D11" s="560"/>
      <c r="E11" s="561"/>
      <c r="F11" s="156"/>
      <c r="G11" s="157">
        <f>+G12</f>
        <v>56660.6</v>
      </c>
      <c r="H11" s="158"/>
    </row>
    <row r="12" spans="1:43" ht="89.25" customHeight="1">
      <c r="A12" s="159"/>
      <c r="B12" s="155">
        <v>32001</v>
      </c>
      <c r="C12" s="556" t="s">
        <v>239</v>
      </c>
      <c r="D12" s="557"/>
      <c r="E12" s="558"/>
      <c r="F12" s="160" t="s">
        <v>55</v>
      </c>
      <c r="G12" s="153">
        <f>SUM(G13:G14)</f>
        <v>56660.6</v>
      </c>
      <c r="H12" s="161"/>
    </row>
    <row r="13" spans="1:43" s="167" customFormat="1">
      <c r="A13" s="162"/>
      <c r="B13" s="163"/>
      <c r="C13" s="164"/>
      <c r="D13" s="165"/>
      <c r="E13" s="165"/>
      <c r="F13" s="372" t="s">
        <v>180</v>
      </c>
      <c r="G13" s="166">
        <v>42148.6</v>
      </c>
    </row>
    <row r="14" spans="1:43" s="167" customFormat="1">
      <c r="A14" s="162"/>
      <c r="B14" s="163"/>
      <c r="C14" s="164"/>
      <c r="D14" s="165"/>
      <c r="E14" s="165"/>
      <c r="F14" s="372" t="s">
        <v>181</v>
      </c>
      <c r="G14" s="166">
        <v>14512</v>
      </c>
    </row>
    <row r="15" spans="1:43" ht="35.450000000000003" customHeight="1">
      <c r="A15" s="155">
        <v>1056</v>
      </c>
      <c r="B15" s="559" t="s">
        <v>336</v>
      </c>
      <c r="C15" s="560"/>
      <c r="D15" s="560"/>
      <c r="E15" s="561"/>
      <c r="F15" s="156"/>
      <c r="G15" s="157">
        <f>+G16</f>
        <v>20000</v>
      </c>
      <c r="H15" s="158"/>
    </row>
    <row r="16" spans="1:43" ht="54.4" customHeight="1">
      <c r="A16" s="159"/>
      <c r="B16" s="155">
        <v>32002</v>
      </c>
      <c r="C16" s="556" t="s">
        <v>335</v>
      </c>
      <c r="D16" s="557"/>
      <c r="E16" s="558"/>
      <c r="F16" s="160" t="s">
        <v>55</v>
      </c>
      <c r="G16" s="153">
        <f>+G17</f>
        <v>20000</v>
      </c>
      <c r="H16" s="161"/>
    </row>
    <row r="17" spans="1:8" s="167" customFormat="1">
      <c r="A17" s="162"/>
      <c r="B17" s="163"/>
      <c r="C17" s="164"/>
      <c r="D17" s="165"/>
      <c r="E17" s="165"/>
      <c r="F17" s="372" t="s">
        <v>337</v>
      </c>
      <c r="G17" s="166">
        <v>20000</v>
      </c>
    </row>
    <row r="18" spans="1:8" ht="35.450000000000003" customHeight="1">
      <c r="A18" s="155">
        <v>1075</v>
      </c>
      <c r="B18" s="559" t="s">
        <v>202</v>
      </c>
      <c r="C18" s="560"/>
      <c r="D18" s="560"/>
      <c r="E18" s="561"/>
      <c r="F18" s="156"/>
      <c r="G18" s="157">
        <f>+G19</f>
        <v>5000</v>
      </c>
      <c r="H18" s="158"/>
    </row>
    <row r="19" spans="1:8" ht="54.4" customHeight="1">
      <c r="A19" s="159"/>
      <c r="B19" s="155">
        <v>21001</v>
      </c>
      <c r="C19" s="556" t="s">
        <v>262</v>
      </c>
      <c r="D19" s="557"/>
      <c r="E19" s="558"/>
      <c r="F19" s="160" t="s">
        <v>55</v>
      </c>
      <c r="G19" s="153">
        <f>+G20</f>
        <v>5000</v>
      </c>
      <c r="H19" s="161"/>
    </row>
    <row r="20" spans="1:8" s="167" customFormat="1" ht="34.5">
      <c r="A20" s="162"/>
      <c r="B20" s="163"/>
      <c r="C20" s="164"/>
      <c r="D20" s="165"/>
      <c r="E20" s="165"/>
      <c r="F20" s="372" t="s">
        <v>338</v>
      </c>
      <c r="G20" s="166">
        <v>5000</v>
      </c>
    </row>
    <row r="21" spans="1:8" ht="35.450000000000003" customHeight="1">
      <c r="A21" s="155">
        <v>1148</v>
      </c>
      <c r="B21" s="559" t="s">
        <v>366</v>
      </c>
      <c r="C21" s="560"/>
      <c r="D21" s="560"/>
      <c r="E21" s="561"/>
      <c r="F21" s="156"/>
      <c r="G21" s="157">
        <f>+G22</f>
        <v>3596</v>
      </c>
      <c r="H21" s="158"/>
    </row>
    <row r="22" spans="1:8" ht="69" customHeight="1">
      <c r="A22" s="159"/>
      <c r="B22" s="155">
        <v>32005</v>
      </c>
      <c r="C22" s="556" t="s">
        <v>439</v>
      </c>
      <c r="D22" s="557"/>
      <c r="E22" s="558"/>
      <c r="F22" s="160" t="s">
        <v>55</v>
      </c>
      <c r="G22" s="153">
        <f>+G23</f>
        <v>3596</v>
      </c>
      <c r="H22" s="161"/>
    </row>
    <row r="23" spans="1:8" s="167" customFormat="1" ht="51.75">
      <c r="A23" s="162"/>
      <c r="B23" s="163"/>
      <c r="C23" s="164"/>
      <c r="D23" s="165"/>
      <c r="E23" s="165"/>
      <c r="F23" s="372" t="s">
        <v>367</v>
      </c>
      <c r="G23" s="166">
        <v>3596</v>
      </c>
    </row>
    <row r="24" spans="1:8" ht="35.450000000000003" customHeight="1">
      <c r="A24" s="155">
        <v>1183</v>
      </c>
      <c r="B24" s="559" t="s">
        <v>200</v>
      </c>
      <c r="C24" s="560"/>
      <c r="D24" s="560"/>
      <c r="E24" s="561"/>
      <c r="F24" s="156"/>
      <c r="G24" s="157">
        <f>+G25</f>
        <v>36375.5</v>
      </c>
      <c r="H24" s="158"/>
    </row>
    <row r="25" spans="1:8" ht="72" customHeight="1">
      <c r="A25" s="159"/>
      <c r="B25" s="155">
        <v>32004</v>
      </c>
      <c r="C25" s="556" t="s">
        <v>186</v>
      </c>
      <c r="D25" s="557"/>
      <c r="E25" s="558"/>
      <c r="F25" s="160" t="s">
        <v>55</v>
      </c>
      <c r="G25" s="153">
        <f>SUM(G26:G27)</f>
        <v>36375.5</v>
      </c>
      <c r="H25" s="161"/>
    </row>
    <row r="26" spans="1:8" s="167" customFormat="1" ht="33.200000000000003" customHeight="1">
      <c r="A26" s="162"/>
      <c r="B26" s="163"/>
      <c r="C26" s="164"/>
      <c r="D26" s="165"/>
      <c r="E26" s="165"/>
      <c r="F26" s="372" t="s">
        <v>339</v>
      </c>
      <c r="G26" s="166">
        <f>13894.5+1111.6</f>
        <v>15006.1</v>
      </c>
      <c r="H26" s="449"/>
    </row>
    <row r="27" spans="1:8" s="167" customFormat="1" ht="33.200000000000003" customHeight="1">
      <c r="A27" s="162"/>
      <c r="B27" s="163"/>
      <c r="C27" s="164"/>
      <c r="D27" s="165"/>
      <c r="E27" s="165"/>
      <c r="F27" s="372" t="s">
        <v>450</v>
      </c>
      <c r="G27" s="166">
        <f>20159.8+1209.6</f>
        <v>21369.399999999998</v>
      </c>
    </row>
    <row r="28" spans="1:8" ht="35.450000000000003" customHeight="1">
      <c r="A28" s="155">
        <v>1192</v>
      </c>
      <c r="B28" s="579" t="s">
        <v>340</v>
      </c>
      <c r="C28" s="580"/>
      <c r="D28" s="580"/>
      <c r="E28" s="581"/>
      <c r="F28" s="156"/>
      <c r="G28" s="157">
        <f>+G29</f>
        <v>-42920.9</v>
      </c>
      <c r="H28" s="158"/>
    </row>
    <row r="29" spans="1:8" ht="72" customHeight="1">
      <c r="A29" s="159"/>
      <c r="B29" s="390">
        <v>11010</v>
      </c>
      <c r="C29" s="576" t="s">
        <v>341</v>
      </c>
      <c r="D29" s="577"/>
      <c r="E29" s="578"/>
      <c r="F29" s="160" t="s">
        <v>55</v>
      </c>
      <c r="G29" s="153">
        <f>SUM(G30:G31)</f>
        <v>-42920.9</v>
      </c>
      <c r="H29" s="161"/>
    </row>
    <row r="30" spans="1:8" s="167" customFormat="1" ht="33.200000000000003" customHeight="1">
      <c r="A30" s="162"/>
      <c r="B30" s="163"/>
      <c r="C30" s="164"/>
      <c r="D30" s="165"/>
      <c r="E30" s="165"/>
      <c r="F30" s="372" t="s">
        <v>342</v>
      </c>
      <c r="G30" s="166">
        <v>-33660.9</v>
      </c>
      <c r="H30" s="451"/>
    </row>
    <row r="31" spans="1:8" s="167" customFormat="1" ht="33.200000000000003" customHeight="1">
      <c r="A31" s="162"/>
      <c r="B31" s="163"/>
      <c r="C31" s="164"/>
      <c r="D31" s="165"/>
      <c r="E31" s="165"/>
      <c r="F31" s="372" t="s">
        <v>440</v>
      </c>
      <c r="G31" s="166">
        <v>-9260</v>
      </c>
    </row>
  </sheetData>
  <mergeCells count="23">
    <mergeCell ref="C29:E29"/>
    <mergeCell ref="B24:E24"/>
    <mergeCell ref="C25:E25"/>
    <mergeCell ref="B28:E28"/>
    <mergeCell ref="B15:E15"/>
    <mergeCell ref="F1:G1"/>
    <mergeCell ref="AB1:AD1"/>
    <mergeCell ref="F2:G2"/>
    <mergeCell ref="AA2:AD2"/>
    <mergeCell ref="F3:G3"/>
    <mergeCell ref="Y3:AD3"/>
    <mergeCell ref="A6:G6"/>
    <mergeCell ref="A8:B8"/>
    <mergeCell ref="C8:E9"/>
    <mergeCell ref="F8:F9"/>
    <mergeCell ref="A10:F10"/>
    <mergeCell ref="B11:E11"/>
    <mergeCell ref="C12:E12"/>
    <mergeCell ref="C16:E16"/>
    <mergeCell ref="B18:E18"/>
    <mergeCell ref="C19:E19"/>
    <mergeCell ref="B21:E21"/>
    <mergeCell ref="C22:E22"/>
  </mergeCells>
  <pageMargins left="0.70866141732283505" right="0.70866141732283505" top="0.74803149606299202" bottom="0.74803149606299202" header="0.31496062992126" footer="0.31496062992126"/>
  <pageSetup paperSize="9" scale="83" fitToHeight="0" orientation="landscape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view="pageBreakPreview" zoomScaleNormal="100" zoomScaleSheetLayoutView="100" workbookViewId="0">
      <selection activeCell="D234" sqref="D234:D238"/>
    </sheetView>
  </sheetViews>
  <sheetFormatPr defaultColWidth="9.140625" defaultRowHeight="17.25"/>
  <cols>
    <col min="1" max="1" width="5.28515625" style="129" customWidth="1"/>
    <col min="2" max="2" width="24.5703125" style="129" customWidth="1"/>
    <col min="3" max="3" width="65.7109375" style="129" customWidth="1"/>
    <col min="4" max="4" width="22.7109375" style="129" customWidth="1"/>
    <col min="5" max="5" width="10" style="129" customWidth="1"/>
    <col min="6" max="6" width="27" style="129" customWidth="1"/>
    <col min="7" max="16384" width="9.140625" style="129"/>
  </cols>
  <sheetData>
    <row r="1" spans="1:4" ht="37.5" customHeight="1">
      <c r="C1" s="596" t="s">
        <v>140</v>
      </c>
      <c r="D1" s="596"/>
    </row>
    <row r="2" spans="1:4" ht="17.25" customHeight="1">
      <c r="C2" s="596" t="s">
        <v>155</v>
      </c>
      <c r="D2" s="596"/>
    </row>
    <row r="3" spans="1:4" ht="17.25" customHeight="1">
      <c r="C3" s="596" t="s">
        <v>9</v>
      </c>
      <c r="D3" s="596"/>
    </row>
    <row r="5" spans="1:4" ht="59.25" customHeight="1">
      <c r="A5" s="1"/>
      <c r="B5" s="563" t="s">
        <v>236</v>
      </c>
      <c r="C5" s="563"/>
      <c r="D5" s="563"/>
    </row>
    <row r="6" spans="1:4" ht="23.25" customHeight="1"/>
    <row r="7" spans="1:4" ht="21.75" customHeight="1">
      <c r="A7" s="597" t="s">
        <v>116</v>
      </c>
      <c r="B7" s="597"/>
      <c r="C7" s="597"/>
      <c r="D7" s="597"/>
    </row>
    <row r="8" spans="1:4" ht="38.65" customHeight="1">
      <c r="B8" s="14"/>
      <c r="C8" s="170" t="s">
        <v>234</v>
      </c>
      <c r="D8" s="171"/>
    </row>
    <row r="9" spans="1:4">
      <c r="B9" s="611" t="s">
        <v>11</v>
      </c>
      <c r="C9" s="612"/>
      <c r="D9" s="613"/>
    </row>
    <row r="10" spans="1:4" s="172" customFormat="1">
      <c r="B10" s="173"/>
      <c r="C10" s="173"/>
      <c r="D10" s="174"/>
    </row>
    <row r="11" spans="1:4" s="172" customFormat="1">
      <c r="B11" s="173"/>
      <c r="C11" s="173"/>
    </row>
    <row r="12" spans="1:4">
      <c r="B12" s="175" t="s">
        <v>1</v>
      </c>
      <c r="C12" s="175" t="s">
        <v>2</v>
      </c>
      <c r="D12" s="176"/>
    </row>
    <row r="13" spans="1:4" ht="34.5">
      <c r="B13" s="177">
        <v>1045</v>
      </c>
      <c r="C13" s="178" t="s">
        <v>150</v>
      </c>
      <c r="D13" s="179"/>
    </row>
    <row r="15" spans="1:4" s="35" customFormat="1">
      <c r="B15" s="588" t="s">
        <v>3</v>
      </c>
      <c r="C15" s="589"/>
      <c r="D15" s="180"/>
    </row>
    <row r="16" spans="1:4" s="35" customFormat="1" ht="120.75">
      <c r="B16" s="181" t="s">
        <v>4</v>
      </c>
      <c r="C16" s="52">
        <v>1045</v>
      </c>
      <c r="D16" s="393" t="s">
        <v>251</v>
      </c>
    </row>
    <row r="17" spans="2:5" s="35" customFormat="1" ht="34.5">
      <c r="B17" s="181" t="s">
        <v>5</v>
      </c>
      <c r="C17" s="52">
        <v>32001</v>
      </c>
      <c r="D17" s="182" t="s">
        <v>12</v>
      </c>
    </row>
    <row r="18" spans="2:5" s="35" customFormat="1" ht="51.75">
      <c r="B18" s="181" t="s">
        <v>6</v>
      </c>
      <c r="C18" s="183" t="s">
        <v>218</v>
      </c>
      <c r="D18" s="486"/>
    </row>
    <row r="19" spans="2:5" s="35" customFormat="1" ht="77.25" customHeight="1">
      <c r="B19" s="181" t="s">
        <v>10</v>
      </c>
      <c r="C19" s="183" t="s">
        <v>219</v>
      </c>
      <c r="D19" s="487"/>
    </row>
    <row r="20" spans="2:5" s="35" customFormat="1" ht="57.75" customHeight="1">
      <c r="B20" s="181" t="s">
        <v>7</v>
      </c>
      <c r="C20" s="183" t="s">
        <v>220</v>
      </c>
      <c r="D20" s="487"/>
    </row>
    <row r="21" spans="2:5" s="35" customFormat="1" ht="69">
      <c r="B21" s="41" t="s">
        <v>222</v>
      </c>
      <c r="C21" s="183" t="s">
        <v>221</v>
      </c>
      <c r="D21" s="487"/>
    </row>
    <row r="22" spans="2:5" s="35" customFormat="1">
      <c r="B22" s="590" t="s">
        <v>0</v>
      </c>
      <c r="C22" s="591"/>
      <c r="D22" s="488"/>
    </row>
    <row r="23" spans="2:5" s="35" customFormat="1">
      <c r="B23" s="586" t="s">
        <v>237</v>
      </c>
      <c r="C23" s="587"/>
      <c r="D23" s="186">
        <v>2</v>
      </c>
    </row>
    <row r="24" spans="2:5" s="35" customFormat="1">
      <c r="B24" s="184" t="s">
        <v>8</v>
      </c>
      <c r="C24" s="184"/>
      <c r="D24" s="185">
        <f>+'Havelvats 1'!D21</f>
        <v>-57018.400000000001</v>
      </c>
      <c r="E24" s="128"/>
    </row>
    <row r="26" spans="2:5" s="35" customFormat="1">
      <c r="B26" s="187" t="s">
        <v>1</v>
      </c>
      <c r="C26" s="187" t="s">
        <v>2</v>
      </c>
      <c r="D26" s="120"/>
    </row>
    <row r="27" spans="2:5" s="35" customFormat="1">
      <c r="B27" s="188">
        <v>1056</v>
      </c>
      <c r="C27" s="189" t="s">
        <v>353</v>
      </c>
      <c r="D27" s="180"/>
    </row>
    <row r="28" spans="2:5" s="35" customFormat="1"/>
    <row r="29" spans="2:5" s="35" customFormat="1">
      <c r="B29" s="588" t="s">
        <v>3</v>
      </c>
      <c r="C29" s="589"/>
      <c r="D29" s="180"/>
    </row>
    <row r="30" spans="2:5" s="35" customFormat="1" ht="86.25">
      <c r="B30" s="181" t="s">
        <v>4</v>
      </c>
      <c r="C30" s="52">
        <v>1056</v>
      </c>
      <c r="D30" s="393" t="s">
        <v>171</v>
      </c>
    </row>
    <row r="31" spans="2:5" s="35" customFormat="1" ht="34.5">
      <c r="B31" s="181" t="s">
        <v>5</v>
      </c>
      <c r="C31" s="52">
        <v>32002</v>
      </c>
      <c r="D31" s="182" t="s">
        <v>12</v>
      </c>
    </row>
    <row r="32" spans="2:5" s="35" customFormat="1" ht="34.5">
      <c r="B32" s="190" t="s">
        <v>6</v>
      </c>
      <c r="C32" s="183" t="s">
        <v>335</v>
      </c>
      <c r="D32" s="486"/>
    </row>
    <row r="33" spans="2:5" s="35" customFormat="1" ht="34.5">
      <c r="B33" s="181" t="s">
        <v>10</v>
      </c>
      <c r="C33" s="183" t="s">
        <v>376</v>
      </c>
      <c r="D33" s="487"/>
    </row>
    <row r="34" spans="2:5" s="35" customFormat="1" ht="51.75">
      <c r="B34" s="191" t="s">
        <v>7</v>
      </c>
      <c r="C34" s="183" t="s">
        <v>224</v>
      </c>
      <c r="D34" s="487"/>
    </row>
    <row r="35" spans="2:5" s="35" customFormat="1" ht="69">
      <c r="B35" s="41" t="s">
        <v>225</v>
      </c>
      <c r="C35" s="183" t="s">
        <v>395</v>
      </c>
      <c r="D35" s="487"/>
    </row>
    <row r="36" spans="2:5" s="35" customFormat="1">
      <c r="B36" s="590" t="s">
        <v>0</v>
      </c>
      <c r="C36" s="591"/>
      <c r="D36" s="488"/>
    </row>
    <row r="37" spans="2:5" s="35" customFormat="1" ht="16.899999999999999" customHeight="1">
      <c r="B37" s="586" t="s">
        <v>396</v>
      </c>
      <c r="C37" s="587"/>
      <c r="D37" s="186">
        <v>1</v>
      </c>
    </row>
    <row r="38" spans="2:5" s="195" customFormat="1">
      <c r="B38" s="192" t="s">
        <v>8</v>
      </c>
      <c r="C38" s="192"/>
      <c r="D38" s="193">
        <f>+'Havelvats 1'!D34</f>
        <v>20000</v>
      </c>
      <c r="E38" s="194"/>
    </row>
    <row r="40" spans="2:5" s="35" customFormat="1">
      <c r="B40" s="187" t="s">
        <v>1</v>
      </c>
      <c r="C40" s="187" t="s">
        <v>2</v>
      </c>
      <c r="D40" s="120"/>
    </row>
    <row r="41" spans="2:5" s="35" customFormat="1">
      <c r="B41" s="188">
        <v>1075</v>
      </c>
      <c r="C41" s="189" t="s">
        <v>223</v>
      </c>
      <c r="D41" s="180"/>
    </row>
    <row r="42" spans="2:5" s="35" customFormat="1"/>
    <row r="43" spans="2:5" s="35" customFormat="1">
      <c r="B43" s="588" t="s">
        <v>3</v>
      </c>
      <c r="C43" s="589"/>
      <c r="D43" s="180"/>
    </row>
    <row r="44" spans="2:5" s="35" customFormat="1" ht="120.75">
      <c r="B44" s="181" t="s">
        <v>4</v>
      </c>
      <c r="C44" s="52">
        <v>1075</v>
      </c>
      <c r="D44" s="393" t="s">
        <v>251</v>
      </c>
    </row>
    <row r="45" spans="2:5" s="35" customFormat="1" ht="34.5">
      <c r="B45" s="181" t="s">
        <v>5</v>
      </c>
      <c r="C45" s="52">
        <v>21001</v>
      </c>
      <c r="D45" s="182" t="s">
        <v>12</v>
      </c>
    </row>
    <row r="46" spans="2:5" s="35" customFormat="1" ht="34.5">
      <c r="B46" s="190" t="s">
        <v>6</v>
      </c>
      <c r="C46" s="183" t="s">
        <v>397</v>
      </c>
      <c r="D46" s="486"/>
    </row>
    <row r="47" spans="2:5" s="35" customFormat="1" ht="86.25">
      <c r="B47" s="181" t="s">
        <v>10</v>
      </c>
      <c r="C47" s="183" t="s">
        <v>398</v>
      </c>
      <c r="D47" s="487"/>
    </row>
    <row r="48" spans="2:5" s="35" customFormat="1" ht="34.5">
      <c r="B48" s="191" t="s">
        <v>7</v>
      </c>
      <c r="C48" s="183" t="s">
        <v>399</v>
      </c>
      <c r="D48" s="487"/>
    </row>
    <row r="49" spans="2:5" s="35" customFormat="1" ht="51.75">
      <c r="B49" s="41" t="s">
        <v>46</v>
      </c>
      <c r="C49" s="183" t="s">
        <v>160</v>
      </c>
      <c r="D49" s="487"/>
    </row>
    <row r="50" spans="2:5" s="35" customFormat="1">
      <c r="B50" s="590" t="s">
        <v>0</v>
      </c>
      <c r="C50" s="591"/>
      <c r="D50" s="488"/>
    </row>
    <row r="51" spans="2:5" s="35" customFormat="1" ht="34.9" customHeight="1">
      <c r="B51" s="586" t="s">
        <v>400</v>
      </c>
      <c r="C51" s="587"/>
      <c r="D51" s="186">
        <v>1</v>
      </c>
    </row>
    <row r="52" spans="2:5" s="195" customFormat="1">
      <c r="B52" s="192" t="s">
        <v>8</v>
      </c>
      <c r="C52" s="192"/>
      <c r="D52" s="193">
        <f>+'Havelvats 1'!D47</f>
        <v>-1298.8999999999996</v>
      </c>
      <c r="E52" s="194"/>
    </row>
    <row r="53" spans="2:5" ht="9.4" customHeight="1"/>
    <row r="54" spans="2:5" s="35" customFormat="1">
      <c r="B54" s="588" t="s">
        <v>3</v>
      </c>
      <c r="C54" s="589"/>
      <c r="D54" s="180"/>
    </row>
    <row r="55" spans="2:5" s="35" customFormat="1" ht="86.25">
      <c r="B55" s="181" t="s">
        <v>4</v>
      </c>
      <c r="C55" s="52">
        <v>1075</v>
      </c>
      <c r="D55" s="393" t="s">
        <v>252</v>
      </c>
    </row>
    <row r="56" spans="2:5" s="35" customFormat="1" ht="34.5">
      <c r="B56" s="181" t="s">
        <v>5</v>
      </c>
      <c r="C56" s="52">
        <v>21004</v>
      </c>
      <c r="D56" s="182" t="s">
        <v>12</v>
      </c>
    </row>
    <row r="57" spans="2:5" s="35" customFormat="1" ht="34.5">
      <c r="B57" s="190" t="s">
        <v>6</v>
      </c>
      <c r="C57" s="183" t="s">
        <v>266</v>
      </c>
      <c r="D57" s="486"/>
    </row>
    <row r="58" spans="2:5" s="35" customFormat="1" ht="36.75" customHeight="1">
      <c r="B58" s="181" t="s">
        <v>10</v>
      </c>
      <c r="C58" s="183" t="s">
        <v>401</v>
      </c>
      <c r="D58" s="487"/>
    </row>
    <row r="59" spans="2:5" s="35" customFormat="1" ht="34.5">
      <c r="B59" s="191" t="s">
        <v>7</v>
      </c>
      <c r="C59" s="183" t="s">
        <v>380</v>
      </c>
      <c r="D59" s="487"/>
    </row>
    <row r="60" spans="2:5" s="35" customFormat="1" ht="51.75">
      <c r="B60" s="41" t="s">
        <v>46</v>
      </c>
      <c r="C60" s="183" t="s">
        <v>402</v>
      </c>
      <c r="D60" s="487"/>
    </row>
    <row r="61" spans="2:5" s="35" customFormat="1">
      <c r="B61" s="590" t="s">
        <v>0</v>
      </c>
      <c r="C61" s="591"/>
      <c r="D61" s="488"/>
    </row>
    <row r="62" spans="2:5" s="195" customFormat="1">
      <c r="B62" s="192" t="s">
        <v>8</v>
      </c>
      <c r="C62" s="192"/>
      <c r="D62" s="193">
        <f>+'Havelvats 1'!D53</f>
        <v>-18291.899999999998</v>
      </c>
      <c r="E62" s="194"/>
    </row>
    <row r="64" spans="2:5" s="35" customFormat="1">
      <c r="B64" s="187" t="s">
        <v>1</v>
      </c>
      <c r="C64" s="187" t="s">
        <v>2</v>
      </c>
      <c r="D64" s="120"/>
    </row>
    <row r="65" spans="2:5" s="35" customFormat="1" ht="34.5">
      <c r="B65" s="188">
        <v>1111</v>
      </c>
      <c r="C65" s="189" t="s">
        <v>452</v>
      </c>
      <c r="D65" s="180"/>
    </row>
    <row r="66" spans="2:5" s="35" customFormat="1"/>
    <row r="67" spans="2:5" s="35" customFormat="1">
      <c r="B67" s="588" t="s">
        <v>3</v>
      </c>
      <c r="C67" s="589"/>
      <c r="D67" s="180"/>
    </row>
    <row r="68" spans="2:5" s="35" customFormat="1" ht="86.25">
      <c r="B68" s="181" t="s">
        <v>4</v>
      </c>
      <c r="C68" s="52">
        <v>1111</v>
      </c>
      <c r="D68" s="393" t="s">
        <v>252</v>
      </c>
    </row>
    <row r="69" spans="2:5" s="35" customFormat="1" ht="34.5">
      <c r="B69" s="181" t="s">
        <v>5</v>
      </c>
      <c r="C69" s="52">
        <v>12004</v>
      </c>
      <c r="D69" s="182" t="s">
        <v>12</v>
      </c>
    </row>
    <row r="70" spans="2:5" s="35" customFormat="1" ht="34.5">
      <c r="B70" s="190" t="s">
        <v>6</v>
      </c>
      <c r="C70" s="183" t="s">
        <v>453</v>
      </c>
      <c r="D70" s="486"/>
    </row>
    <row r="71" spans="2:5" s="35" customFormat="1" ht="34.5">
      <c r="B71" s="181" t="s">
        <v>10</v>
      </c>
      <c r="C71" s="183" t="s">
        <v>454</v>
      </c>
      <c r="D71" s="487"/>
    </row>
    <row r="72" spans="2:5" s="35" customFormat="1" ht="34.5">
      <c r="B72" s="191" t="s">
        <v>7</v>
      </c>
      <c r="C72" s="183" t="s">
        <v>217</v>
      </c>
      <c r="D72" s="487"/>
    </row>
    <row r="73" spans="2:5" s="35" customFormat="1" ht="51.75">
      <c r="B73" s="41" t="s">
        <v>456</v>
      </c>
      <c r="C73" s="183" t="s">
        <v>455</v>
      </c>
      <c r="D73" s="487"/>
    </row>
    <row r="74" spans="2:5" s="195" customFormat="1">
      <c r="B74" s="192" t="s">
        <v>8</v>
      </c>
      <c r="C74" s="192"/>
      <c r="D74" s="193">
        <f>+'Havelvats 1'!D66</f>
        <v>-8690.7000000000007</v>
      </c>
      <c r="E74" s="194"/>
    </row>
    <row r="75" spans="2:5" s="35" customFormat="1"/>
    <row r="76" spans="2:5" s="35" customFormat="1">
      <c r="B76" s="187" t="s">
        <v>1</v>
      </c>
      <c r="C76" s="187" t="s">
        <v>2</v>
      </c>
      <c r="D76" s="120"/>
    </row>
    <row r="77" spans="2:5" s="35" customFormat="1">
      <c r="B77" s="188">
        <v>1146</v>
      </c>
      <c r="C77" s="189" t="s">
        <v>381</v>
      </c>
      <c r="D77" s="180"/>
    </row>
    <row r="78" spans="2:5" s="35" customFormat="1"/>
    <row r="79" spans="2:5" s="35" customFormat="1">
      <c r="B79" s="588" t="s">
        <v>3</v>
      </c>
      <c r="C79" s="589"/>
      <c r="D79" s="180"/>
    </row>
    <row r="80" spans="2:5" s="35" customFormat="1" ht="86.25">
      <c r="B80" s="181" t="s">
        <v>4</v>
      </c>
      <c r="C80" s="52">
        <v>1146</v>
      </c>
      <c r="D80" s="393" t="s">
        <v>252</v>
      </c>
    </row>
    <row r="81" spans="2:5" s="35" customFormat="1" ht="34.5">
      <c r="B81" s="181" t="s">
        <v>5</v>
      </c>
      <c r="C81" s="52">
        <v>11001</v>
      </c>
      <c r="D81" s="182" t="s">
        <v>12</v>
      </c>
    </row>
    <row r="82" spans="2:5" s="35" customFormat="1" ht="34.5">
      <c r="B82" s="190" t="s">
        <v>6</v>
      </c>
      <c r="C82" s="183" t="s">
        <v>403</v>
      </c>
      <c r="D82" s="486"/>
    </row>
    <row r="83" spans="2:5" s="35" customFormat="1" ht="69">
      <c r="B83" s="181" t="s">
        <v>10</v>
      </c>
      <c r="C83" s="183" t="s">
        <v>404</v>
      </c>
      <c r="D83" s="487"/>
    </row>
    <row r="84" spans="2:5" s="35" customFormat="1" ht="34.5">
      <c r="B84" s="191" t="s">
        <v>7</v>
      </c>
      <c r="C84" s="183" t="s">
        <v>226</v>
      </c>
      <c r="D84" s="487"/>
    </row>
    <row r="85" spans="2:5" s="35" customFormat="1" ht="76.5" customHeight="1">
      <c r="B85" s="41" t="s">
        <v>143</v>
      </c>
      <c r="C85" s="183" t="s">
        <v>405</v>
      </c>
      <c r="D85" s="487"/>
    </row>
    <row r="86" spans="2:5" s="35" customFormat="1">
      <c r="B86" s="590" t="s">
        <v>0</v>
      </c>
      <c r="C86" s="591"/>
      <c r="D86" s="488"/>
    </row>
    <row r="87" spans="2:5" s="35" customFormat="1" ht="16.899999999999999" customHeight="1">
      <c r="B87" s="586" t="s">
        <v>408</v>
      </c>
      <c r="C87" s="587"/>
      <c r="D87" s="427">
        <v>-64</v>
      </c>
    </row>
    <row r="88" spans="2:5" s="35" customFormat="1">
      <c r="B88" s="586" t="s">
        <v>406</v>
      </c>
      <c r="C88" s="587"/>
      <c r="D88" s="427">
        <v>-34</v>
      </c>
    </row>
    <row r="89" spans="2:5" s="35" customFormat="1">
      <c r="B89" s="586" t="s">
        <v>407</v>
      </c>
      <c r="C89" s="587"/>
      <c r="D89" s="427">
        <v>-30</v>
      </c>
    </row>
    <row r="90" spans="2:5" s="195" customFormat="1">
      <c r="B90" s="192" t="s">
        <v>8</v>
      </c>
      <c r="C90" s="192"/>
      <c r="D90" s="193">
        <f>+'Havelvats 1'!D79</f>
        <v>-83438.899999999994</v>
      </c>
      <c r="E90" s="194"/>
    </row>
    <row r="91" spans="2:5" ht="9.4" customHeight="1"/>
    <row r="92" spans="2:5" s="35" customFormat="1">
      <c r="B92" s="588" t="s">
        <v>3</v>
      </c>
      <c r="C92" s="589"/>
      <c r="D92" s="180"/>
    </row>
    <row r="93" spans="2:5" s="35" customFormat="1" ht="86.25">
      <c r="B93" s="181" t="s">
        <v>4</v>
      </c>
      <c r="C93" s="52">
        <v>1146</v>
      </c>
      <c r="D93" s="393" t="s">
        <v>252</v>
      </c>
    </row>
    <row r="94" spans="2:5" s="35" customFormat="1" ht="34.5">
      <c r="B94" s="181" t="s">
        <v>5</v>
      </c>
      <c r="C94" s="52">
        <v>11016</v>
      </c>
      <c r="D94" s="182" t="s">
        <v>12</v>
      </c>
    </row>
    <row r="95" spans="2:5" s="35" customFormat="1" ht="51.75">
      <c r="B95" s="190" t="s">
        <v>6</v>
      </c>
      <c r="C95" s="183" t="s">
        <v>409</v>
      </c>
      <c r="D95" s="486"/>
    </row>
    <row r="96" spans="2:5" s="35" customFormat="1" ht="69">
      <c r="B96" s="181" t="s">
        <v>10</v>
      </c>
      <c r="C96" s="183" t="s">
        <v>410</v>
      </c>
      <c r="D96" s="487"/>
    </row>
    <row r="97" spans="2:5" s="35" customFormat="1" ht="34.5">
      <c r="B97" s="191" t="s">
        <v>7</v>
      </c>
      <c r="C97" s="183" t="s">
        <v>226</v>
      </c>
      <c r="D97" s="487"/>
    </row>
    <row r="98" spans="2:5" s="35" customFormat="1" ht="86.25">
      <c r="B98" s="41" t="s">
        <v>143</v>
      </c>
      <c r="C98" s="183" t="s">
        <v>411</v>
      </c>
      <c r="D98" s="487"/>
    </row>
    <row r="99" spans="2:5" s="35" customFormat="1">
      <c r="B99" s="590" t="s">
        <v>0</v>
      </c>
      <c r="C99" s="591"/>
      <c r="D99" s="488"/>
    </row>
    <row r="100" spans="2:5" s="195" customFormat="1">
      <c r="B100" s="192" t="s">
        <v>8</v>
      </c>
      <c r="C100" s="192"/>
      <c r="D100" s="193">
        <f>+'Havelvats 1'!D85</f>
        <v>-19239.376</v>
      </c>
      <c r="E100" s="194"/>
    </row>
    <row r="101" spans="2:5" ht="9.4" customHeight="1"/>
    <row r="102" spans="2:5" s="35" customFormat="1">
      <c r="B102" s="588" t="s">
        <v>3</v>
      </c>
      <c r="C102" s="589"/>
      <c r="D102" s="180"/>
    </row>
    <row r="103" spans="2:5" s="35" customFormat="1" ht="86.25">
      <c r="B103" s="181" t="s">
        <v>4</v>
      </c>
      <c r="C103" s="52">
        <v>1146</v>
      </c>
      <c r="D103" s="393" t="s">
        <v>252</v>
      </c>
    </row>
    <row r="104" spans="2:5" s="35" customFormat="1" ht="34.5">
      <c r="B104" s="181" t="s">
        <v>5</v>
      </c>
      <c r="C104" s="52">
        <v>12010</v>
      </c>
      <c r="D104" s="182" t="s">
        <v>12</v>
      </c>
    </row>
    <row r="105" spans="2:5" s="35" customFormat="1" ht="34.5">
      <c r="B105" s="190" t="s">
        <v>6</v>
      </c>
      <c r="C105" s="183" t="s">
        <v>258</v>
      </c>
      <c r="D105" s="486"/>
    </row>
    <row r="106" spans="2:5" s="35" customFormat="1" ht="34.5">
      <c r="B106" s="181" t="s">
        <v>10</v>
      </c>
      <c r="C106" s="183" t="s">
        <v>412</v>
      </c>
      <c r="D106" s="487"/>
    </row>
    <row r="107" spans="2:5" s="35" customFormat="1" ht="34.5">
      <c r="B107" s="191" t="s">
        <v>7</v>
      </c>
      <c r="C107" s="183" t="s">
        <v>217</v>
      </c>
      <c r="D107" s="487"/>
    </row>
    <row r="108" spans="2:5" s="35" customFormat="1" ht="51.75">
      <c r="B108" s="41" t="s">
        <v>414</v>
      </c>
      <c r="C108" s="183" t="s">
        <v>413</v>
      </c>
      <c r="D108" s="487"/>
    </row>
    <row r="109" spans="2:5" s="35" customFormat="1">
      <c r="B109" s="590" t="s">
        <v>0</v>
      </c>
      <c r="C109" s="591"/>
      <c r="D109" s="488"/>
    </row>
    <row r="110" spans="2:5" s="195" customFormat="1">
      <c r="B110" s="192" t="s">
        <v>8</v>
      </c>
      <c r="C110" s="192"/>
      <c r="D110" s="193">
        <f>+'Havelvats 1'!D91</f>
        <v>-303850.8</v>
      </c>
      <c r="E110" s="194"/>
    </row>
    <row r="112" spans="2:5" ht="51.75">
      <c r="B112" s="205" t="s">
        <v>115</v>
      </c>
      <c r="C112" s="594" t="s">
        <v>2</v>
      </c>
      <c r="D112" s="595"/>
    </row>
    <row r="113" spans="2:4">
      <c r="B113" s="188">
        <v>1148</v>
      </c>
      <c r="C113" s="197" t="s">
        <v>151</v>
      </c>
      <c r="D113" s="197"/>
    </row>
    <row r="115" spans="2:4">
      <c r="B115" s="592" t="s">
        <v>3</v>
      </c>
      <c r="C115" s="593"/>
      <c r="D115" s="206"/>
    </row>
    <row r="116" spans="2:4" s="35" customFormat="1" ht="86.25">
      <c r="B116" s="181" t="s">
        <v>47</v>
      </c>
      <c r="C116" s="52">
        <v>1148</v>
      </c>
      <c r="D116" s="393" t="s">
        <v>171</v>
      </c>
    </row>
    <row r="117" spans="2:4" ht="34.5">
      <c r="B117" s="202" t="s">
        <v>48</v>
      </c>
      <c r="C117" s="52">
        <v>32005</v>
      </c>
      <c r="D117" s="207" t="s">
        <v>12</v>
      </c>
    </row>
    <row r="118" spans="2:4" ht="38.85" customHeight="1">
      <c r="B118" s="202" t="s">
        <v>49</v>
      </c>
      <c r="C118" s="439" t="s">
        <v>433</v>
      </c>
      <c r="D118" s="582"/>
    </row>
    <row r="119" spans="2:4" ht="39.75" customHeight="1">
      <c r="B119" s="202" t="s">
        <v>50</v>
      </c>
      <c r="C119" s="439" t="s">
        <v>434</v>
      </c>
      <c r="D119" s="583"/>
    </row>
    <row r="120" spans="2:4" ht="51.75">
      <c r="B120" s="202" t="s">
        <v>51</v>
      </c>
      <c r="C120" s="440" t="s">
        <v>104</v>
      </c>
      <c r="D120" s="583"/>
    </row>
    <row r="121" spans="2:4" ht="69">
      <c r="B121" s="211" t="s">
        <v>435</v>
      </c>
      <c r="C121" s="440" t="s">
        <v>436</v>
      </c>
      <c r="D121" s="583"/>
    </row>
    <row r="122" spans="2:4">
      <c r="B122" s="585" t="s">
        <v>52</v>
      </c>
      <c r="C122" s="585"/>
      <c r="D122" s="584"/>
    </row>
    <row r="123" spans="2:4" ht="16.899999999999999" customHeight="1">
      <c r="B123" s="586" t="s">
        <v>437</v>
      </c>
      <c r="C123" s="587"/>
      <c r="D123" s="209">
        <v>1</v>
      </c>
    </row>
    <row r="124" spans="2:4">
      <c r="B124" s="203" t="s">
        <v>53</v>
      </c>
      <c r="C124" s="203"/>
      <c r="D124" s="193">
        <f>+'Havelvats 1'!D104</f>
        <v>3596</v>
      </c>
    </row>
    <row r="127" spans="2:4">
      <c r="B127" s="210" t="s">
        <v>1</v>
      </c>
      <c r="C127" s="594" t="s">
        <v>2</v>
      </c>
      <c r="D127" s="595"/>
    </row>
    <row r="128" spans="2:4">
      <c r="B128" s="188">
        <v>1163</v>
      </c>
      <c r="C128" s="197" t="s">
        <v>65</v>
      </c>
      <c r="D128" s="198"/>
    </row>
    <row r="130" spans="2:4">
      <c r="B130" s="588" t="s">
        <v>3</v>
      </c>
      <c r="C130" s="610"/>
      <c r="D130" s="198"/>
    </row>
    <row r="131" spans="2:4" s="35" customFormat="1" ht="86.25">
      <c r="B131" s="181" t="s">
        <v>1</v>
      </c>
      <c r="C131" s="52">
        <v>1163</v>
      </c>
      <c r="D131" s="393" t="s">
        <v>252</v>
      </c>
    </row>
    <row r="132" spans="2:4" ht="34.5">
      <c r="B132" s="201" t="s">
        <v>5</v>
      </c>
      <c r="C132" s="183">
        <v>12001</v>
      </c>
      <c r="D132" s="199" t="s">
        <v>12</v>
      </c>
    </row>
    <row r="133" spans="2:4" ht="51.75">
      <c r="B133" s="200" t="s">
        <v>6</v>
      </c>
      <c r="C133" s="183" t="s">
        <v>73</v>
      </c>
      <c r="D133" s="605"/>
    </row>
    <row r="134" spans="2:4" ht="34.5">
      <c r="B134" s="201" t="s">
        <v>10</v>
      </c>
      <c r="C134" s="183" t="s">
        <v>74</v>
      </c>
      <c r="D134" s="606"/>
    </row>
    <row r="135" spans="2:4" ht="34.5">
      <c r="B135" s="200" t="s">
        <v>7</v>
      </c>
      <c r="C135" s="183" t="s">
        <v>75</v>
      </c>
      <c r="D135" s="606"/>
    </row>
    <row r="136" spans="2:4" ht="51.75">
      <c r="B136" s="211" t="s">
        <v>91</v>
      </c>
      <c r="C136" s="183" t="s">
        <v>80</v>
      </c>
      <c r="D136" s="606"/>
    </row>
    <row r="137" spans="2:4">
      <c r="B137" s="608" t="s">
        <v>0</v>
      </c>
      <c r="C137" s="609"/>
      <c r="D137" s="607"/>
    </row>
    <row r="138" spans="2:4">
      <c r="B138" s="600" t="s">
        <v>8</v>
      </c>
      <c r="C138" s="601"/>
      <c r="D138" s="193">
        <f>+'Havelvats 1'!D117</f>
        <v>-1218.3</v>
      </c>
    </row>
    <row r="139" spans="2:4" ht="9.4" customHeight="1"/>
    <row r="140" spans="2:4" s="35" customFormat="1">
      <c r="B140" s="588" t="s">
        <v>3</v>
      </c>
      <c r="C140" s="589"/>
      <c r="D140" s="180"/>
    </row>
    <row r="141" spans="2:4" s="35" customFormat="1" ht="86.25">
      <c r="B141" s="181" t="s">
        <v>4</v>
      </c>
      <c r="C141" s="52">
        <v>1163</v>
      </c>
      <c r="D141" s="393" t="s">
        <v>171</v>
      </c>
    </row>
    <row r="142" spans="2:4" s="35" customFormat="1" ht="34.5">
      <c r="B142" s="181" t="s">
        <v>5</v>
      </c>
      <c r="C142" s="52">
        <v>32001</v>
      </c>
      <c r="D142" s="182" t="s">
        <v>12</v>
      </c>
    </row>
    <row r="143" spans="2:4" s="35" customFormat="1" ht="34.5">
      <c r="B143" s="190" t="s">
        <v>6</v>
      </c>
      <c r="C143" s="183" t="s">
        <v>105</v>
      </c>
      <c r="D143" s="486"/>
    </row>
    <row r="144" spans="2:4" s="35" customFormat="1" ht="69">
      <c r="B144" s="181" t="s">
        <v>10</v>
      </c>
      <c r="C144" s="183" t="s">
        <v>227</v>
      </c>
      <c r="D144" s="487"/>
    </row>
    <row r="145" spans="2:5" s="35" customFormat="1" ht="51.75">
      <c r="B145" s="191" t="s">
        <v>7</v>
      </c>
      <c r="C145" s="183" t="s">
        <v>224</v>
      </c>
      <c r="D145" s="487"/>
    </row>
    <row r="146" spans="2:5" s="35" customFormat="1" ht="69">
      <c r="B146" s="41" t="s">
        <v>225</v>
      </c>
      <c r="C146" s="183" t="s">
        <v>229</v>
      </c>
      <c r="D146" s="487"/>
    </row>
    <row r="147" spans="2:5" s="35" customFormat="1">
      <c r="B147" s="590" t="s">
        <v>0</v>
      </c>
      <c r="C147" s="591"/>
      <c r="D147" s="488"/>
    </row>
    <row r="148" spans="2:5" s="35" customFormat="1">
      <c r="B148" s="614" t="s">
        <v>81</v>
      </c>
      <c r="C148" s="615"/>
      <c r="D148" s="186">
        <v>1</v>
      </c>
    </row>
    <row r="149" spans="2:5" s="195" customFormat="1">
      <c r="B149" s="192" t="s">
        <v>8</v>
      </c>
      <c r="C149" s="192"/>
      <c r="D149" s="193">
        <f>+'Havelvats 1'!D123</f>
        <v>143679</v>
      </c>
      <c r="E149" s="194"/>
    </row>
    <row r="151" spans="2:5">
      <c r="B151" s="210" t="s">
        <v>1</v>
      </c>
      <c r="C151" s="594" t="s">
        <v>2</v>
      </c>
      <c r="D151" s="595"/>
    </row>
    <row r="152" spans="2:5">
      <c r="B152" s="188">
        <v>1168</v>
      </c>
      <c r="C152" s="197" t="s">
        <v>228</v>
      </c>
      <c r="D152" s="198"/>
    </row>
    <row r="154" spans="2:5">
      <c r="B154" s="592" t="s">
        <v>3</v>
      </c>
      <c r="C154" s="593"/>
      <c r="D154" s="206"/>
    </row>
    <row r="155" spans="2:5" s="35" customFormat="1" ht="86.25">
      <c r="B155" s="181" t="s">
        <v>47</v>
      </c>
      <c r="C155" s="52">
        <v>1168</v>
      </c>
      <c r="D155" s="393" t="s">
        <v>252</v>
      </c>
    </row>
    <row r="156" spans="2:5" ht="34.5">
      <c r="B156" s="202" t="s">
        <v>48</v>
      </c>
      <c r="C156" s="52">
        <v>12001</v>
      </c>
      <c r="D156" s="207" t="s">
        <v>12</v>
      </c>
    </row>
    <row r="157" spans="2:5" ht="34.5">
      <c r="B157" s="202" t="s">
        <v>49</v>
      </c>
      <c r="C157" s="183" t="s">
        <v>415</v>
      </c>
      <c r="D157" s="582"/>
    </row>
    <row r="158" spans="2:5" ht="69">
      <c r="B158" s="202" t="s">
        <v>50</v>
      </c>
      <c r="C158" s="183" t="s">
        <v>416</v>
      </c>
      <c r="D158" s="583"/>
    </row>
    <row r="159" spans="2:5" ht="34.5">
      <c r="B159" s="202" t="s">
        <v>51</v>
      </c>
      <c r="C159" s="208" t="s">
        <v>217</v>
      </c>
      <c r="D159" s="583"/>
    </row>
    <row r="160" spans="2:5" ht="51.75">
      <c r="B160" s="202" t="s">
        <v>418</v>
      </c>
      <c r="C160" s="208" t="s">
        <v>417</v>
      </c>
      <c r="D160" s="583"/>
    </row>
    <row r="161" spans="2:4">
      <c r="B161" s="585" t="s">
        <v>52</v>
      </c>
      <c r="C161" s="585"/>
      <c r="D161" s="584"/>
    </row>
    <row r="162" spans="2:4">
      <c r="B162" s="203" t="s">
        <v>53</v>
      </c>
      <c r="C162" s="203"/>
      <c r="D162" s="193">
        <f>+'Havelvats 1'!D136</f>
        <v>-30729.599999999999</v>
      </c>
    </row>
    <row r="164" spans="2:4" ht="51.75">
      <c r="B164" s="205" t="s">
        <v>115</v>
      </c>
      <c r="C164" s="594" t="s">
        <v>2</v>
      </c>
      <c r="D164" s="595"/>
    </row>
    <row r="165" spans="2:4">
      <c r="B165" s="188">
        <v>1183</v>
      </c>
      <c r="C165" s="197" t="s">
        <v>230</v>
      </c>
      <c r="D165" s="197"/>
    </row>
    <row r="167" spans="2:4">
      <c r="B167" s="592" t="s">
        <v>3</v>
      </c>
      <c r="C167" s="593"/>
      <c r="D167" s="206"/>
    </row>
    <row r="168" spans="2:4" s="35" customFormat="1" ht="86.25">
      <c r="B168" s="181" t="s">
        <v>47</v>
      </c>
      <c r="C168" s="52">
        <v>1183</v>
      </c>
      <c r="D168" s="393" t="s">
        <v>171</v>
      </c>
    </row>
    <row r="169" spans="2:4" ht="34.5">
      <c r="B169" s="202" t="s">
        <v>48</v>
      </c>
      <c r="C169" s="52">
        <v>32002</v>
      </c>
      <c r="D169" s="207" t="s">
        <v>12</v>
      </c>
    </row>
    <row r="170" spans="2:4" ht="34.5">
      <c r="B170" s="202" t="s">
        <v>49</v>
      </c>
      <c r="C170" s="183" t="s">
        <v>419</v>
      </c>
      <c r="D170" s="582"/>
    </row>
    <row r="171" spans="2:4" ht="69">
      <c r="B171" s="202" t="s">
        <v>50</v>
      </c>
      <c r="C171" s="183" t="s">
        <v>420</v>
      </c>
      <c r="D171" s="583"/>
    </row>
    <row r="172" spans="2:4" ht="51.75">
      <c r="B172" s="202" t="s">
        <v>51</v>
      </c>
      <c r="C172" s="208" t="s">
        <v>421</v>
      </c>
      <c r="D172" s="583"/>
    </row>
    <row r="173" spans="2:4" ht="69">
      <c r="B173" s="202" t="s">
        <v>233</v>
      </c>
      <c r="C173" s="208" t="s">
        <v>231</v>
      </c>
      <c r="D173" s="583"/>
    </row>
    <row r="174" spans="2:4">
      <c r="B174" s="585" t="s">
        <v>52</v>
      </c>
      <c r="C174" s="585"/>
      <c r="D174" s="584"/>
    </row>
    <row r="175" spans="2:4">
      <c r="B175" s="586" t="s">
        <v>238</v>
      </c>
      <c r="C175" s="587"/>
      <c r="D175" s="212">
        <v>2</v>
      </c>
    </row>
    <row r="176" spans="2:4">
      <c r="B176" s="203" t="s">
        <v>53</v>
      </c>
      <c r="C176" s="203"/>
      <c r="D176" s="193">
        <f>+'Havelvats 1'!D149</f>
        <v>99365.4</v>
      </c>
    </row>
    <row r="177" spans="2:4" ht="9.4" customHeight="1"/>
    <row r="178" spans="2:4">
      <c r="B178" s="592" t="s">
        <v>3</v>
      </c>
      <c r="C178" s="593"/>
      <c r="D178" s="206"/>
    </row>
    <row r="179" spans="2:4" s="35" customFormat="1" ht="86.25">
      <c r="B179" s="181" t="s">
        <v>47</v>
      </c>
      <c r="C179" s="52">
        <v>1183</v>
      </c>
      <c r="D179" s="393" t="s">
        <v>171</v>
      </c>
    </row>
    <row r="180" spans="2:4" ht="34.5">
      <c r="B180" s="202" t="s">
        <v>48</v>
      </c>
      <c r="C180" s="52">
        <v>32003</v>
      </c>
      <c r="D180" s="345" t="s">
        <v>12</v>
      </c>
    </row>
    <row r="181" spans="2:4" ht="51.75">
      <c r="B181" s="202" t="s">
        <v>49</v>
      </c>
      <c r="C181" s="183" t="s">
        <v>422</v>
      </c>
      <c r="D181" s="582"/>
    </row>
    <row r="182" spans="2:4" ht="34.5">
      <c r="B182" s="202" t="s">
        <v>50</v>
      </c>
      <c r="C182" s="183" t="s">
        <v>423</v>
      </c>
      <c r="D182" s="583"/>
    </row>
    <row r="183" spans="2:4" ht="51.75">
      <c r="B183" s="202" t="s">
        <v>51</v>
      </c>
      <c r="C183" s="208" t="s">
        <v>220</v>
      </c>
      <c r="D183" s="583"/>
    </row>
    <row r="184" spans="2:4" ht="69">
      <c r="B184" s="202" t="s">
        <v>233</v>
      </c>
      <c r="C184" s="208" t="s">
        <v>424</v>
      </c>
      <c r="D184" s="583"/>
    </row>
    <row r="185" spans="2:4">
      <c r="B185" s="585" t="s">
        <v>52</v>
      </c>
      <c r="C185" s="585"/>
      <c r="D185" s="584"/>
    </row>
    <row r="186" spans="2:4">
      <c r="B186" s="203" t="s">
        <v>53</v>
      </c>
      <c r="C186" s="203"/>
      <c r="D186" s="193">
        <f>+'Havelvats 1'!D155</f>
        <v>275700</v>
      </c>
    </row>
    <row r="187" spans="2:4" ht="9.4" customHeight="1"/>
    <row r="188" spans="2:4">
      <c r="B188" s="592" t="s">
        <v>3</v>
      </c>
      <c r="C188" s="593"/>
      <c r="D188" s="206"/>
    </row>
    <row r="189" spans="2:4" s="35" customFormat="1" ht="86.25">
      <c r="B189" s="181" t="s">
        <v>47</v>
      </c>
      <c r="C189" s="52">
        <v>1183</v>
      </c>
      <c r="D189" s="393" t="s">
        <v>171</v>
      </c>
    </row>
    <row r="190" spans="2:4" ht="34.5">
      <c r="B190" s="202" t="s">
        <v>48</v>
      </c>
      <c r="C190" s="52">
        <v>32004</v>
      </c>
      <c r="D190" s="207" t="s">
        <v>12</v>
      </c>
    </row>
    <row r="191" spans="2:4" ht="51.75">
      <c r="B191" s="202" t="s">
        <v>49</v>
      </c>
      <c r="C191" s="183" t="s">
        <v>186</v>
      </c>
      <c r="D191" s="582"/>
    </row>
    <row r="192" spans="2:4">
      <c r="B192" s="202" t="s">
        <v>50</v>
      </c>
      <c r="C192" s="183" t="s">
        <v>216</v>
      </c>
      <c r="D192" s="583"/>
    </row>
    <row r="193" spans="2:4" ht="51.75">
      <c r="B193" s="202" t="s">
        <v>51</v>
      </c>
      <c r="C193" s="208" t="s">
        <v>220</v>
      </c>
      <c r="D193" s="583"/>
    </row>
    <row r="194" spans="2:4" ht="69">
      <c r="B194" s="202" t="s">
        <v>233</v>
      </c>
      <c r="C194" s="208" t="s">
        <v>232</v>
      </c>
      <c r="D194" s="583"/>
    </row>
    <row r="195" spans="2:4">
      <c r="B195" s="585" t="s">
        <v>52</v>
      </c>
      <c r="C195" s="585"/>
      <c r="D195" s="584"/>
    </row>
    <row r="196" spans="2:4">
      <c r="B196" s="586" t="s">
        <v>238</v>
      </c>
      <c r="C196" s="587"/>
      <c r="D196" s="212">
        <v>2</v>
      </c>
    </row>
    <row r="197" spans="2:4">
      <c r="B197" s="203" t="s">
        <v>53</v>
      </c>
      <c r="C197" s="203"/>
      <c r="D197" s="193">
        <f>+'Havelvats 1'!D161</f>
        <v>24357.399999999998</v>
      </c>
    </row>
    <row r="199" spans="2:4" ht="51.75">
      <c r="B199" s="205" t="s">
        <v>115</v>
      </c>
      <c r="C199" s="594" t="s">
        <v>2</v>
      </c>
      <c r="D199" s="595"/>
    </row>
    <row r="200" spans="2:4">
      <c r="B200" s="188">
        <v>1192</v>
      </c>
      <c r="C200" s="197" t="s">
        <v>425</v>
      </c>
      <c r="D200" s="197"/>
    </row>
    <row r="202" spans="2:4">
      <c r="B202" s="592" t="s">
        <v>3</v>
      </c>
      <c r="C202" s="593"/>
      <c r="D202" s="206"/>
    </row>
    <row r="203" spans="2:4" s="35" customFormat="1" ht="86.25">
      <c r="B203" s="181" t="s">
        <v>47</v>
      </c>
      <c r="C203" s="52">
        <v>1192</v>
      </c>
      <c r="D203" s="393" t="s">
        <v>252</v>
      </c>
    </row>
    <row r="204" spans="2:4" ht="34.5">
      <c r="B204" s="202" t="s">
        <v>48</v>
      </c>
      <c r="C204" s="52">
        <v>11010</v>
      </c>
      <c r="D204" s="345" t="s">
        <v>12</v>
      </c>
    </row>
    <row r="205" spans="2:4" ht="34.5">
      <c r="B205" s="202" t="s">
        <v>49</v>
      </c>
      <c r="C205" s="183" t="s">
        <v>426</v>
      </c>
      <c r="D205" s="582"/>
    </row>
    <row r="206" spans="2:4" ht="51.75">
      <c r="B206" s="202" t="s">
        <v>50</v>
      </c>
      <c r="C206" s="183" t="s">
        <v>427</v>
      </c>
      <c r="D206" s="583"/>
    </row>
    <row r="207" spans="2:4" ht="34.5">
      <c r="B207" s="202" t="s">
        <v>51</v>
      </c>
      <c r="C207" s="208" t="s">
        <v>226</v>
      </c>
      <c r="D207" s="583"/>
    </row>
    <row r="208" spans="2:4" ht="86.25">
      <c r="B208" s="202" t="s">
        <v>143</v>
      </c>
      <c r="C208" s="208" t="s">
        <v>160</v>
      </c>
      <c r="D208" s="583"/>
    </row>
    <row r="209" spans="1:6">
      <c r="B209" s="585" t="s">
        <v>52</v>
      </c>
      <c r="C209" s="585"/>
      <c r="D209" s="584"/>
    </row>
    <row r="210" spans="1:6" ht="16.899999999999999" customHeight="1">
      <c r="B210" s="586" t="s">
        <v>429</v>
      </c>
      <c r="C210" s="587"/>
      <c r="D210" s="427">
        <v>-232</v>
      </c>
      <c r="E210" s="430"/>
      <c r="F210" s="129">
        <v>22</v>
      </c>
    </row>
    <row r="211" spans="1:6" ht="16.899999999999999" customHeight="1">
      <c r="B211" s="586" t="s">
        <v>428</v>
      </c>
      <c r="C211" s="587"/>
      <c r="D211" s="427">
        <v>-461</v>
      </c>
      <c r="E211" s="430"/>
      <c r="F211" s="129">
        <v>45</v>
      </c>
    </row>
    <row r="212" spans="1:6">
      <c r="B212" s="203" t="s">
        <v>53</v>
      </c>
      <c r="C212" s="203"/>
      <c r="D212" s="193">
        <f>+'Havelvats 1'!D174</f>
        <v>-42920.9</v>
      </c>
    </row>
    <row r="213" spans="1:6">
      <c r="B213" s="428"/>
      <c r="C213" s="428"/>
      <c r="D213" s="429"/>
    </row>
    <row r="215" spans="1:6">
      <c r="A215" s="599" t="s">
        <v>117</v>
      </c>
      <c r="B215" s="599"/>
      <c r="C215" s="599"/>
      <c r="D215" s="599"/>
    </row>
    <row r="216" spans="1:6">
      <c r="B216" s="14"/>
      <c r="C216" s="213" t="s">
        <v>59</v>
      </c>
      <c r="D216" s="171"/>
    </row>
    <row r="217" spans="1:6">
      <c r="B217" s="214" t="s">
        <v>11</v>
      </c>
      <c r="C217" s="215"/>
      <c r="D217" s="216"/>
    </row>
    <row r="218" spans="1:6">
      <c r="B218" s="120"/>
      <c r="C218" s="120"/>
      <c r="D218" s="217"/>
    </row>
    <row r="219" spans="1:6">
      <c r="B219" s="120"/>
      <c r="C219" s="120"/>
      <c r="D219" s="196"/>
    </row>
    <row r="220" spans="1:6">
      <c r="B220" s="187" t="s">
        <v>1</v>
      </c>
      <c r="C220" s="187" t="s">
        <v>2</v>
      </c>
      <c r="D220" s="196"/>
    </row>
    <row r="221" spans="1:6">
      <c r="B221" s="188">
        <v>1139</v>
      </c>
      <c r="C221" s="197" t="s">
        <v>113</v>
      </c>
      <c r="D221" s="198"/>
    </row>
    <row r="222" spans="1:6" ht="34.5">
      <c r="B222" s="218" t="s">
        <v>3</v>
      </c>
      <c r="C222" s="120"/>
      <c r="D222" s="196"/>
    </row>
    <row r="223" spans="1:6" s="35" customFormat="1" ht="86.25">
      <c r="B223" s="181" t="s">
        <v>4</v>
      </c>
      <c r="C223" s="52">
        <v>1139</v>
      </c>
      <c r="D223" s="393" t="s">
        <v>171</v>
      </c>
    </row>
    <row r="224" spans="1:6" ht="34.5">
      <c r="B224" s="219" t="s">
        <v>5</v>
      </c>
      <c r="C224" s="220">
        <v>11001</v>
      </c>
      <c r="D224" s="221" t="s">
        <v>15</v>
      </c>
    </row>
    <row r="225" spans="2:4" ht="34.5">
      <c r="B225" s="219" t="s">
        <v>6</v>
      </c>
      <c r="C225" s="183" t="s">
        <v>113</v>
      </c>
      <c r="D225" s="474"/>
    </row>
    <row r="226" spans="2:4" ht="69">
      <c r="B226" s="219" t="s">
        <v>10</v>
      </c>
      <c r="C226" s="183" t="s">
        <v>114</v>
      </c>
      <c r="D226" s="475"/>
    </row>
    <row r="227" spans="2:4" ht="34.5">
      <c r="B227" s="219" t="s">
        <v>7</v>
      </c>
      <c r="C227" s="183" t="s">
        <v>82</v>
      </c>
      <c r="D227" s="475"/>
    </row>
    <row r="228" spans="2:4" ht="51.75">
      <c r="B228" s="81" t="s">
        <v>46</v>
      </c>
      <c r="C228" s="183" t="s">
        <v>59</v>
      </c>
      <c r="D228" s="475"/>
    </row>
    <row r="229" spans="2:4">
      <c r="B229" s="222"/>
      <c r="C229" s="223" t="s">
        <v>0</v>
      </c>
      <c r="D229" s="476"/>
    </row>
    <row r="230" spans="2:4">
      <c r="B230" s="598" t="s">
        <v>8</v>
      </c>
      <c r="C230" s="598"/>
      <c r="D230" s="109">
        <f>+'Havelvats 1'!D188</f>
        <v>119365.4</v>
      </c>
    </row>
    <row r="231" spans="2:4">
      <c r="B231" s="602"/>
      <c r="C231" s="603"/>
      <c r="D231" s="604"/>
    </row>
    <row r="232" spans="2:4" s="35" customFormat="1" ht="86.25">
      <c r="B232" s="181" t="s">
        <v>4</v>
      </c>
      <c r="C232" s="52">
        <v>1139</v>
      </c>
      <c r="D232" s="393" t="s">
        <v>252</v>
      </c>
    </row>
    <row r="233" spans="2:4" ht="34.5">
      <c r="B233" s="219" t="s">
        <v>5</v>
      </c>
      <c r="C233" s="220">
        <v>11001</v>
      </c>
      <c r="D233" s="221" t="s">
        <v>15</v>
      </c>
    </row>
    <row r="234" spans="2:4" ht="34.5">
      <c r="B234" s="219" t="s">
        <v>6</v>
      </c>
      <c r="C234" s="183" t="s">
        <v>113</v>
      </c>
      <c r="D234" s="474"/>
    </row>
    <row r="235" spans="2:4" ht="69">
      <c r="B235" s="219" t="s">
        <v>10</v>
      </c>
      <c r="C235" s="183" t="s">
        <v>114</v>
      </c>
      <c r="D235" s="475"/>
    </row>
    <row r="236" spans="2:4" ht="34.5">
      <c r="B236" s="219" t="s">
        <v>7</v>
      </c>
      <c r="C236" s="183" t="s">
        <v>82</v>
      </c>
      <c r="D236" s="475"/>
    </row>
    <row r="237" spans="2:4" ht="51.75">
      <c r="B237" s="81" t="s">
        <v>46</v>
      </c>
      <c r="C237" s="183" t="s">
        <v>59</v>
      </c>
      <c r="D237" s="475"/>
    </row>
    <row r="238" spans="2:4">
      <c r="B238" s="222"/>
      <c r="C238" s="223" t="s">
        <v>0</v>
      </c>
      <c r="D238" s="476"/>
    </row>
    <row r="239" spans="2:4">
      <c r="B239" s="598" t="s">
        <v>8</v>
      </c>
      <c r="C239" s="598"/>
      <c r="D239" s="67">
        <f t="shared" ref="D239" si="0">-D230</f>
        <v>-119365.4</v>
      </c>
    </row>
  </sheetData>
  <mergeCells count="77">
    <mergeCell ref="B37:C37"/>
    <mergeCell ref="B43:C43"/>
    <mergeCell ref="B23:C23"/>
    <mergeCell ref="B50:C50"/>
    <mergeCell ref="D82:D86"/>
    <mergeCell ref="B67:C67"/>
    <mergeCell ref="D70:D73"/>
    <mergeCell ref="B195:C195"/>
    <mergeCell ref="B188:C188"/>
    <mergeCell ref="B148:C148"/>
    <mergeCell ref="C151:D151"/>
    <mergeCell ref="B154:C154"/>
    <mergeCell ref="D157:D161"/>
    <mergeCell ref="B161:C161"/>
    <mergeCell ref="D143:D147"/>
    <mergeCell ref="B147:C147"/>
    <mergeCell ref="B140:C140"/>
    <mergeCell ref="B115:C115"/>
    <mergeCell ref="C112:D112"/>
    <mergeCell ref="D46:D50"/>
    <mergeCell ref="D118:D122"/>
    <mergeCell ref="B87:C87"/>
    <mergeCell ref="B92:C92"/>
    <mergeCell ref="D95:D99"/>
    <mergeCell ref="B99:C99"/>
    <mergeCell ref="B88:C88"/>
    <mergeCell ref="B89:C89"/>
    <mergeCell ref="D57:D61"/>
    <mergeCell ref="B61:C61"/>
    <mergeCell ref="B54:C54"/>
    <mergeCell ref="B86:C86"/>
    <mergeCell ref="B51:C51"/>
    <mergeCell ref="B79:C79"/>
    <mergeCell ref="B239:C239"/>
    <mergeCell ref="B123:C123"/>
    <mergeCell ref="B230:C230"/>
    <mergeCell ref="A215:D215"/>
    <mergeCell ref="B138:C138"/>
    <mergeCell ref="D234:D238"/>
    <mergeCell ref="B231:D231"/>
    <mergeCell ref="D133:D137"/>
    <mergeCell ref="B137:C137"/>
    <mergeCell ref="D225:D229"/>
    <mergeCell ref="C164:D164"/>
    <mergeCell ref="B167:C167"/>
    <mergeCell ref="D170:D174"/>
    <mergeCell ref="B174:C174"/>
    <mergeCell ref="B130:C130"/>
    <mergeCell ref="C127:D127"/>
    <mergeCell ref="C3:D3"/>
    <mergeCell ref="C2:D2"/>
    <mergeCell ref="C1:D1"/>
    <mergeCell ref="B29:C29"/>
    <mergeCell ref="D32:D36"/>
    <mergeCell ref="B36:C36"/>
    <mergeCell ref="A7:D7"/>
    <mergeCell ref="B5:D5"/>
    <mergeCell ref="B15:C15"/>
    <mergeCell ref="D18:D22"/>
    <mergeCell ref="B22:C22"/>
    <mergeCell ref="B9:D9"/>
    <mergeCell ref="D205:D209"/>
    <mergeCell ref="B209:C209"/>
    <mergeCell ref="B210:C210"/>
    <mergeCell ref="B211:C211"/>
    <mergeCell ref="B102:C102"/>
    <mergeCell ref="D105:D109"/>
    <mergeCell ref="B109:C109"/>
    <mergeCell ref="B178:C178"/>
    <mergeCell ref="D181:D185"/>
    <mergeCell ref="B185:C185"/>
    <mergeCell ref="C199:D199"/>
    <mergeCell ref="B202:C202"/>
    <mergeCell ref="B175:C175"/>
    <mergeCell ref="B196:C196"/>
    <mergeCell ref="D191:D195"/>
    <mergeCell ref="B122:C12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view="pageBreakPreview" zoomScaleNormal="85" zoomScaleSheetLayoutView="100" workbookViewId="0">
      <selection activeCell="C293" sqref="C293"/>
    </sheetView>
  </sheetViews>
  <sheetFormatPr defaultColWidth="9.140625" defaultRowHeight="17.25"/>
  <cols>
    <col min="1" max="1" width="5.28515625" style="129" customWidth="1"/>
    <col min="2" max="2" width="24.5703125" style="129" customWidth="1"/>
    <col min="3" max="3" width="65.7109375" style="129" customWidth="1"/>
    <col min="4" max="4" width="22.7109375" style="129" customWidth="1"/>
    <col min="5" max="5" width="10" style="129" customWidth="1"/>
    <col min="6" max="6" width="27" style="129" customWidth="1"/>
    <col min="7" max="16384" width="9.140625" style="129"/>
  </cols>
  <sheetData>
    <row r="1" spans="1:4" ht="37.5" customHeight="1">
      <c r="C1" s="596" t="s">
        <v>166</v>
      </c>
      <c r="D1" s="596"/>
    </row>
    <row r="2" spans="1:4" ht="17.25" customHeight="1">
      <c r="C2" s="596" t="s">
        <v>155</v>
      </c>
      <c r="D2" s="596"/>
    </row>
    <row r="3" spans="1:4" ht="17.25" customHeight="1">
      <c r="C3" s="596" t="s">
        <v>9</v>
      </c>
      <c r="D3" s="596"/>
    </row>
    <row r="5" spans="1:4" ht="59.25" customHeight="1">
      <c r="A5" s="1"/>
      <c r="B5" s="563" t="s">
        <v>463</v>
      </c>
      <c r="C5" s="563"/>
      <c r="D5" s="563"/>
    </row>
    <row r="6" spans="1:4" ht="23.25" customHeight="1"/>
    <row r="7" spans="1:4" ht="21.75" customHeight="1">
      <c r="A7" s="597" t="s">
        <v>457</v>
      </c>
      <c r="B7" s="597"/>
      <c r="C7" s="597"/>
      <c r="D7" s="597"/>
    </row>
    <row r="8" spans="1:4" ht="38.65" customHeight="1">
      <c r="B8" s="14"/>
      <c r="C8" s="170" t="s">
        <v>234</v>
      </c>
      <c r="D8" s="171"/>
    </row>
    <row r="9" spans="1:4">
      <c r="B9" s="611" t="s">
        <v>430</v>
      </c>
      <c r="C9" s="612"/>
      <c r="D9" s="613"/>
    </row>
    <row r="10" spans="1:4" s="172" customFormat="1">
      <c r="B10" s="173"/>
      <c r="C10" s="173"/>
      <c r="D10" s="174"/>
    </row>
    <row r="11" spans="1:4" s="172" customFormat="1">
      <c r="B11" s="173"/>
      <c r="C11" s="173"/>
    </row>
    <row r="12" spans="1:4">
      <c r="B12" s="175" t="s">
        <v>1</v>
      </c>
      <c r="C12" s="175" t="s">
        <v>2</v>
      </c>
      <c r="D12" s="176"/>
    </row>
    <row r="13" spans="1:4" ht="34.5">
      <c r="B13" s="177">
        <v>1045</v>
      </c>
      <c r="C13" s="178" t="s">
        <v>150</v>
      </c>
      <c r="D13" s="179"/>
    </row>
    <row r="15" spans="1:4" s="35" customFormat="1">
      <c r="B15" s="588" t="s">
        <v>3</v>
      </c>
      <c r="C15" s="589"/>
      <c r="D15" s="180"/>
    </row>
    <row r="16" spans="1:4" s="35" customFormat="1" ht="86.25">
      <c r="B16" s="181" t="s">
        <v>4</v>
      </c>
      <c r="C16" s="52">
        <v>1045</v>
      </c>
      <c r="D16" s="393" t="s">
        <v>171</v>
      </c>
    </row>
    <row r="17" spans="2:5" s="35" customFormat="1" ht="34.5">
      <c r="B17" s="181" t="s">
        <v>5</v>
      </c>
      <c r="C17" s="52">
        <v>32001</v>
      </c>
      <c r="D17" s="182" t="s">
        <v>12</v>
      </c>
    </row>
    <row r="18" spans="2:5" s="35" customFormat="1" ht="51.75">
      <c r="B18" s="181" t="s">
        <v>6</v>
      </c>
      <c r="C18" s="183" t="s">
        <v>218</v>
      </c>
      <c r="D18" s="486"/>
    </row>
    <row r="19" spans="2:5" s="35" customFormat="1" ht="86.25">
      <c r="B19" s="181" t="s">
        <v>10</v>
      </c>
      <c r="C19" s="183" t="s">
        <v>219</v>
      </c>
      <c r="D19" s="487"/>
    </row>
    <row r="20" spans="2:5" s="35" customFormat="1" ht="51.75">
      <c r="B20" s="181" t="s">
        <v>7</v>
      </c>
      <c r="C20" s="183" t="s">
        <v>220</v>
      </c>
      <c r="D20" s="487"/>
    </row>
    <row r="21" spans="2:5" s="35" customFormat="1" ht="69">
      <c r="B21" s="41" t="s">
        <v>222</v>
      </c>
      <c r="C21" s="183" t="s">
        <v>221</v>
      </c>
      <c r="D21" s="487"/>
    </row>
    <row r="22" spans="2:5" s="35" customFormat="1">
      <c r="B22" s="590" t="s">
        <v>0</v>
      </c>
      <c r="C22" s="591"/>
      <c r="D22" s="488"/>
    </row>
    <row r="23" spans="2:5" s="35" customFormat="1">
      <c r="B23" s="586" t="s">
        <v>237</v>
      </c>
      <c r="C23" s="587"/>
      <c r="D23" s="186">
        <v>2</v>
      </c>
    </row>
    <row r="24" spans="2:5" s="35" customFormat="1">
      <c r="B24" s="184" t="s">
        <v>8</v>
      </c>
      <c r="C24" s="184"/>
      <c r="D24" s="185">
        <f>+'Havelvats 2 '!G138</f>
        <v>56660.6</v>
      </c>
      <c r="E24" s="128"/>
    </row>
    <row r="26" spans="2:5" s="35" customFormat="1">
      <c r="B26" s="187" t="s">
        <v>1</v>
      </c>
      <c r="C26" s="187" t="s">
        <v>2</v>
      </c>
      <c r="D26" s="120"/>
    </row>
    <row r="27" spans="2:5" s="35" customFormat="1">
      <c r="B27" s="188">
        <v>1056</v>
      </c>
      <c r="C27" s="189" t="s">
        <v>353</v>
      </c>
      <c r="D27" s="180"/>
    </row>
    <row r="28" spans="2:5" s="35" customFormat="1"/>
    <row r="29" spans="2:5" s="35" customFormat="1">
      <c r="B29" s="588" t="s">
        <v>3</v>
      </c>
      <c r="C29" s="589"/>
      <c r="D29" s="180"/>
    </row>
    <row r="30" spans="2:5" s="35" customFormat="1" ht="86.25">
      <c r="B30" s="181" t="s">
        <v>4</v>
      </c>
      <c r="C30" s="52">
        <v>1056</v>
      </c>
      <c r="D30" s="393" t="s">
        <v>171</v>
      </c>
    </row>
    <row r="31" spans="2:5" s="35" customFormat="1" ht="34.5">
      <c r="B31" s="181" t="s">
        <v>5</v>
      </c>
      <c r="C31" s="52">
        <v>32002</v>
      </c>
      <c r="D31" s="182" t="s">
        <v>12</v>
      </c>
    </row>
    <row r="32" spans="2:5" s="35" customFormat="1" ht="34.5">
      <c r="B32" s="190" t="s">
        <v>6</v>
      </c>
      <c r="C32" s="183" t="s">
        <v>335</v>
      </c>
      <c r="D32" s="486"/>
    </row>
    <row r="33" spans="2:5" s="35" customFormat="1" ht="34.5">
      <c r="B33" s="181" t="s">
        <v>10</v>
      </c>
      <c r="C33" s="183" t="s">
        <v>376</v>
      </c>
      <c r="D33" s="487"/>
    </row>
    <row r="34" spans="2:5" s="35" customFormat="1" ht="51.75">
      <c r="B34" s="191" t="s">
        <v>7</v>
      </c>
      <c r="C34" s="183" t="s">
        <v>224</v>
      </c>
      <c r="D34" s="487"/>
    </row>
    <row r="35" spans="2:5" s="35" customFormat="1" ht="69">
      <c r="B35" s="41" t="s">
        <v>225</v>
      </c>
      <c r="C35" s="183" t="s">
        <v>395</v>
      </c>
      <c r="D35" s="487"/>
    </row>
    <row r="36" spans="2:5" s="35" customFormat="1">
      <c r="B36" s="590" t="s">
        <v>0</v>
      </c>
      <c r="C36" s="591"/>
      <c r="D36" s="488"/>
    </row>
    <row r="37" spans="2:5" s="35" customFormat="1" ht="16.899999999999999" customHeight="1">
      <c r="B37" s="586" t="s">
        <v>396</v>
      </c>
      <c r="C37" s="587"/>
      <c r="D37" s="186">
        <v>1</v>
      </c>
    </row>
    <row r="38" spans="2:5" s="195" customFormat="1">
      <c r="B38" s="192" t="s">
        <v>8</v>
      </c>
      <c r="C38" s="192"/>
      <c r="D38" s="193">
        <f>+'Havelvats 2 '!G40</f>
        <v>20000</v>
      </c>
      <c r="E38" s="194"/>
    </row>
    <row r="40" spans="2:5" s="35" customFormat="1">
      <c r="B40" s="187" t="s">
        <v>1</v>
      </c>
      <c r="C40" s="187" t="s">
        <v>2</v>
      </c>
      <c r="D40" s="120"/>
    </row>
    <row r="41" spans="2:5" s="35" customFormat="1">
      <c r="B41" s="188">
        <v>1075</v>
      </c>
      <c r="C41" s="189" t="s">
        <v>223</v>
      </c>
      <c r="D41" s="180"/>
    </row>
    <row r="42" spans="2:5" s="35" customFormat="1"/>
    <row r="43" spans="2:5" s="35" customFormat="1">
      <c r="B43" s="588" t="s">
        <v>3</v>
      </c>
      <c r="C43" s="589"/>
      <c r="D43" s="180"/>
    </row>
    <row r="44" spans="2:5" s="35" customFormat="1" ht="120.75">
      <c r="B44" s="181" t="s">
        <v>4</v>
      </c>
      <c r="C44" s="52">
        <v>1075</v>
      </c>
      <c r="D44" s="393" t="s">
        <v>251</v>
      </c>
    </row>
    <row r="45" spans="2:5" s="35" customFormat="1" ht="34.5">
      <c r="B45" s="181" t="s">
        <v>5</v>
      </c>
      <c r="C45" s="52">
        <v>21001</v>
      </c>
      <c r="D45" s="182" t="s">
        <v>12</v>
      </c>
    </row>
    <row r="46" spans="2:5" s="35" customFormat="1" ht="34.5">
      <c r="B46" s="190" t="s">
        <v>6</v>
      </c>
      <c r="C46" s="183" t="s">
        <v>397</v>
      </c>
      <c r="D46" s="486"/>
    </row>
    <row r="47" spans="2:5" s="35" customFormat="1" ht="86.25">
      <c r="B47" s="181" t="s">
        <v>10</v>
      </c>
      <c r="C47" s="183" t="s">
        <v>398</v>
      </c>
      <c r="D47" s="487"/>
    </row>
    <row r="48" spans="2:5" s="35" customFormat="1" ht="34.5">
      <c r="B48" s="191" t="s">
        <v>7</v>
      </c>
      <c r="C48" s="183" t="s">
        <v>399</v>
      </c>
      <c r="D48" s="487"/>
    </row>
    <row r="49" spans="2:5" s="35" customFormat="1" ht="51.75">
      <c r="B49" s="41" t="s">
        <v>46</v>
      </c>
      <c r="C49" s="183" t="s">
        <v>160</v>
      </c>
      <c r="D49" s="487"/>
    </row>
    <row r="50" spans="2:5" s="35" customFormat="1">
      <c r="B50" s="590" t="s">
        <v>0</v>
      </c>
      <c r="C50" s="591"/>
      <c r="D50" s="488"/>
    </row>
    <row r="51" spans="2:5" s="35" customFormat="1" ht="34.9" customHeight="1">
      <c r="B51" s="586" t="s">
        <v>400</v>
      </c>
      <c r="C51" s="587"/>
      <c r="D51" s="186">
        <v>1</v>
      </c>
    </row>
    <row r="52" spans="2:5" s="195" customFormat="1">
      <c r="B52" s="192" t="s">
        <v>8</v>
      </c>
      <c r="C52" s="192"/>
      <c r="D52" s="193">
        <f>+'Havelvats 2 '!G55</f>
        <v>-1298.8999999999996</v>
      </c>
      <c r="E52" s="194"/>
    </row>
    <row r="53" spans="2:5" ht="9.4" customHeight="1"/>
    <row r="54" spans="2:5" s="35" customFormat="1">
      <c r="B54" s="588" t="s">
        <v>3</v>
      </c>
      <c r="C54" s="589"/>
      <c r="D54" s="180"/>
    </row>
    <row r="55" spans="2:5" s="35" customFormat="1" ht="86.25">
      <c r="B55" s="181" t="s">
        <v>4</v>
      </c>
      <c r="C55" s="52">
        <v>1075</v>
      </c>
      <c r="D55" s="393" t="s">
        <v>252</v>
      </c>
    </row>
    <row r="56" spans="2:5" s="35" customFormat="1" ht="34.5">
      <c r="B56" s="181" t="s">
        <v>5</v>
      </c>
      <c r="C56" s="52">
        <v>21004</v>
      </c>
      <c r="D56" s="182" t="s">
        <v>12</v>
      </c>
    </row>
    <row r="57" spans="2:5" s="35" customFormat="1" ht="34.5">
      <c r="B57" s="190" t="s">
        <v>6</v>
      </c>
      <c r="C57" s="183" t="s">
        <v>266</v>
      </c>
      <c r="D57" s="486"/>
    </row>
    <row r="58" spans="2:5" s="35" customFormat="1" ht="51.75">
      <c r="B58" s="181" t="s">
        <v>10</v>
      </c>
      <c r="C58" s="183" t="s">
        <v>401</v>
      </c>
      <c r="D58" s="487"/>
    </row>
    <row r="59" spans="2:5" s="35" customFormat="1" ht="34.5">
      <c r="B59" s="191" t="s">
        <v>7</v>
      </c>
      <c r="C59" s="183" t="s">
        <v>380</v>
      </c>
      <c r="D59" s="487"/>
    </row>
    <row r="60" spans="2:5" s="35" customFormat="1" ht="51.75">
      <c r="B60" s="41" t="s">
        <v>46</v>
      </c>
      <c r="C60" s="183" t="s">
        <v>402</v>
      </c>
      <c r="D60" s="487"/>
    </row>
    <row r="61" spans="2:5" s="35" customFormat="1">
      <c r="B61" s="590" t="s">
        <v>0</v>
      </c>
      <c r="C61" s="591"/>
      <c r="D61" s="488"/>
    </row>
    <row r="62" spans="2:5" s="195" customFormat="1">
      <c r="B62" s="192" t="s">
        <v>8</v>
      </c>
      <c r="C62" s="192"/>
      <c r="D62" s="193">
        <f>+'Havelvats 2 '!G68</f>
        <v>-18291.899999999998</v>
      </c>
      <c r="E62" s="194"/>
    </row>
    <row r="64" spans="2:5" s="35" customFormat="1">
      <c r="B64" s="187" t="s">
        <v>1</v>
      </c>
      <c r="C64" s="187" t="s">
        <v>2</v>
      </c>
      <c r="D64" s="120"/>
    </row>
    <row r="65" spans="2:5" s="35" customFormat="1" ht="34.5">
      <c r="B65" s="188">
        <v>1111</v>
      </c>
      <c r="C65" s="189" t="s">
        <v>452</v>
      </c>
      <c r="D65" s="180"/>
    </row>
    <row r="66" spans="2:5" s="35" customFormat="1"/>
    <row r="67" spans="2:5" s="35" customFormat="1">
      <c r="B67" s="588" t="s">
        <v>3</v>
      </c>
      <c r="C67" s="589"/>
      <c r="D67" s="180"/>
    </row>
    <row r="68" spans="2:5" s="35" customFormat="1" ht="86.25">
      <c r="B68" s="181" t="s">
        <v>4</v>
      </c>
      <c r="C68" s="52">
        <v>1111</v>
      </c>
      <c r="D68" s="393" t="s">
        <v>252</v>
      </c>
    </row>
    <row r="69" spans="2:5" s="35" customFormat="1" ht="34.5">
      <c r="B69" s="181" t="s">
        <v>5</v>
      </c>
      <c r="C69" s="52">
        <v>12004</v>
      </c>
      <c r="D69" s="182" t="s">
        <v>12</v>
      </c>
    </row>
    <row r="70" spans="2:5" s="35" customFormat="1" ht="34.5">
      <c r="B70" s="190" t="s">
        <v>6</v>
      </c>
      <c r="C70" s="183" t="s">
        <v>453</v>
      </c>
      <c r="D70" s="486"/>
    </row>
    <row r="71" spans="2:5" s="35" customFormat="1" ht="34.5">
      <c r="B71" s="181" t="s">
        <v>10</v>
      </c>
      <c r="C71" s="183" t="s">
        <v>454</v>
      </c>
      <c r="D71" s="487"/>
    </row>
    <row r="72" spans="2:5" s="35" customFormat="1" ht="34.5">
      <c r="B72" s="191" t="s">
        <v>7</v>
      </c>
      <c r="C72" s="183" t="s">
        <v>217</v>
      </c>
      <c r="D72" s="487"/>
    </row>
    <row r="73" spans="2:5" s="35" customFormat="1" ht="51.75">
      <c r="B73" s="41" t="s">
        <v>456</v>
      </c>
      <c r="C73" s="183" t="s">
        <v>455</v>
      </c>
      <c r="D73" s="487"/>
    </row>
    <row r="74" spans="2:5" s="195" customFormat="1">
      <c r="B74" s="192" t="s">
        <v>8</v>
      </c>
      <c r="C74" s="192"/>
      <c r="D74" s="193">
        <f>+'Havelvats 1'!D66</f>
        <v>-8690.7000000000007</v>
      </c>
      <c r="E74" s="194"/>
    </row>
    <row r="75" spans="2:5" s="35" customFormat="1"/>
    <row r="76" spans="2:5" s="35" customFormat="1">
      <c r="B76" s="187" t="s">
        <v>1</v>
      </c>
      <c r="C76" s="187" t="s">
        <v>2</v>
      </c>
      <c r="D76" s="120"/>
    </row>
    <row r="77" spans="2:5" s="35" customFormat="1">
      <c r="B77" s="188">
        <v>1146</v>
      </c>
      <c r="C77" s="189" t="s">
        <v>381</v>
      </c>
      <c r="D77" s="180"/>
    </row>
    <row r="78" spans="2:5" s="430" customFormat="1"/>
    <row r="79" spans="2:5" s="35" customFormat="1">
      <c r="B79" s="588" t="s">
        <v>3</v>
      </c>
      <c r="C79" s="589"/>
      <c r="D79" s="180"/>
    </row>
    <row r="80" spans="2:5" s="35" customFormat="1" ht="86.25">
      <c r="B80" s="181" t="s">
        <v>4</v>
      </c>
      <c r="C80" s="52">
        <v>1146</v>
      </c>
      <c r="D80" s="393" t="s">
        <v>252</v>
      </c>
    </row>
    <row r="81" spans="2:5" s="35" customFormat="1" ht="34.5">
      <c r="B81" s="181" t="s">
        <v>5</v>
      </c>
      <c r="C81" s="52">
        <v>11016</v>
      </c>
      <c r="D81" s="182" t="s">
        <v>12</v>
      </c>
    </row>
    <row r="82" spans="2:5" s="35" customFormat="1" ht="51.75">
      <c r="B82" s="190" t="s">
        <v>6</v>
      </c>
      <c r="C82" s="183" t="s">
        <v>409</v>
      </c>
      <c r="D82" s="486"/>
    </row>
    <row r="83" spans="2:5" s="35" customFormat="1" ht="69">
      <c r="B83" s="181" t="s">
        <v>10</v>
      </c>
      <c r="C83" s="183" t="s">
        <v>410</v>
      </c>
      <c r="D83" s="487"/>
    </row>
    <row r="84" spans="2:5" s="35" customFormat="1" ht="34.5">
      <c r="B84" s="191" t="s">
        <v>7</v>
      </c>
      <c r="C84" s="183" t="s">
        <v>226</v>
      </c>
      <c r="D84" s="487"/>
    </row>
    <row r="85" spans="2:5" s="35" customFormat="1" ht="86.25">
      <c r="B85" s="41" t="s">
        <v>143</v>
      </c>
      <c r="C85" s="183" t="s">
        <v>411</v>
      </c>
      <c r="D85" s="487"/>
    </row>
    <row r="86" spans="2:5" s="35" customFormat="1">
      <c r="B86" s="590" t="s">
        <v>0</v>
      </c>
      <c r="C86" s="591"/>
      <c r="D86" s="488"/>
    </row>
    <row r="87" spans="2:5" s="195" customFormat="1">
      <c r="B87" s="192" t="s">
        <v>8</v>
      </c>
      <c r="C87" s="192"/>
      <c r="D87" s="193">
        <f>+'Havelvats 1'!D85</f>
        <v>-19239.376</v>
      </c>
      <c r="E87" s="194"/>
    </row>
    <row r="89" spans="2:5" ht="51.75">
      <c r="B89" s="205" t="s">
        <v>115</v>
      </c>
      <c r="C89" s="594" t="s">
        <v>2</v>
      </c>
      <c r="D89" s="595"/>
    </row>
    <row r="90" spans="2:5">
      <c r="B90" s="188">
        <v>1148</v>
      </c>
      <c r="C90" s="197" t="s">
        <v>151</v>
      </c>
      <c r="D90" s="197"/>
    </row>
    <row r="92" spans="2:5">
      <c r="B92" s="592" t="s">
        <v>3</v>
      </c>
      <c r="C92" s="593"/>
      <c r="D92" s="206"/>
    </row>
    <row r="93" spans="2:5" s="35" customFormat="1" ht="86.25">
      <c r="B93" s="181" t="s">
        <v>47</v>
      </c>
      <c r="C93" s="52">
        <v>1148</v>
      </c>
      <c r="D93" s="393" t="s">
        <v>171</v>
      </c>
    </row>
    <row r="94" spans="2:5" ht="34.5">
      <c r="B94" s="202" t="s">
        <v>48</v>
      </c>
      <c r="C94" s="52">
        <v>32005</v>
      </c>
      <c r="D94" s="434" t="s">
        <v>12</v>
      </c>
    </row>
    <row r="95" spans="2:5" ht="38.85" customHeight="1">
      <c r="B95" s="202" t="s">
        <v>49</v>
      </c>
      <c r="C95" s="439" t="s">
        <v>433</v>
      </c>
      <c r="D95" s="582"/>
    </row>
    <row r="96" spans="2:5" ht="39.75" customHeight="1">
      <c r="B96" s="202" t="s">
        <v>50</v>
      </c>
      <c r="C96" s="439" t="s">
        <v>434</v>
      </c>
      <c r="D96" s="583"/>
    </row>
    <row r="97" spans="2:4" ht="51.75">
      <c r="B97" s="202" t="s">
        <v>51</v>
      </c>
      <c r="C97" s="440" t="s">
        <v>104</v>
      </c>
      <c r="D97" s="583"/>
    </row>
    <row r="98" spans="2:4" ht="69">
      <c r="B98" s="211" t="s">
        <v>435</v>
      </c>
      <c r="C98" s="440" t="s">
        <v>436</v>
      </c>
      <c r="D98" s="583"/>
    </row>
    <row r="99" spans="2:4">
      <c r="B99" s="585" t="s">
        <v>52</v>
      </c>
      <c r="C99" s="585"/>
      <c r="D99" s="584"/>
    </row>
    <row r="100" spans="2:4" ht="16.899999999999999" customHeight="1">
      <c r="B100" s="586" t="s">
        <v>437</v>
      </c>
      <c r="C100" s="587"/>
      <c r="D100" s="209">
        <v>1</v>
      </c>
    </row>
    <row r="101" spans="2:4">
      <c r="B101" s="203" t="s">
        <v>53</v>
      </c>
      <c r="C101" s="203"/>
      <c r="D101" s="193">
        <f>+'Havelvats 2 '!G121</f>
        <v>3596</v>
      </c>
    </row>
    <row r="103" spans="2:4" ht="51.75">
      <c r="B103" s="205" t="s">
        <v>115</v>
      </c>
      <c r="C103" s="594" t="s">
        <v>2</v>
      </c>
      <c r="D103" s="595"/>
    </row>
    <row r="104" spans="2:4">
      <c r="B104" s="188">
        <v>1183</v>
      </c>
      <c r="C104" s="197" t="s">
        <v>230</v>
      </c>
      <c r="D104" s="197"/>
    </row>
    <row r="106" spans="2:4">
      <c r="B106" s="592" t="s">
        <v>3</v>
      </c>
      <c r="C106" s="593"/>
      <c r="D106" s="206"/>
    </row>
    <row r="107" spans="2:4" s="35" customFormat="1" ht="86.25">
      <c r="B107" s="181" t="s">
        <v>47</v>
      </c>
      <c r="C107" s="52">
        <v>1183</v>
      </c>
      <c r="D107" s="393" t="s">
        <v>171</v>
      </c>
    </row>
    <row r="108" spans="2:4" ht="34.5">
      <c r="B108" s="202" t="s">
        <v>48</v>
      </c>
      <c r="C108" s="52">
        <v>32004</v>
      </c>
      <c r="D108" s="434" t="s">
        <v>12</v>
      </c>
    </row>
    <row r="109" spans="2:4" ht="51.75">
      <c r="B109" s="202" t="s">
        <v>49</v>
      </c>
      <c r="C109" s="183" t="s">
        <v>186</v>
      </c>
      <c r="D109" s="582"/>
    </row>
    <row r="110" spans="2:4">
      <c r="B110" s="202" t="s">
        <v>50</v>
      </c>
      <c r="C110" s="183" t="s">
        <v>216</v>
      </c>
      <c r="D110" s="583"/>
    </row>
    <row r="111" spans="2:4" ht="51.75">
      <c r="B111" s="202" t="s">
        <v>51</v>
      </c>
      <c r="C111" s="208" t="s">
        <v>220</v>
      </c>
      <c r="D111" s="583"/>
    </row>
    <row r="112" spans="2:4" ht="69">
      <c r="B112" s="202" t="s">
        <v>233</v>
      </c>
      <c r="C112" s="208" t="s">
        <v>232</v>
      </c>
      <c r="D112" s="583"/>
    </row>
    <row r="113" spans="2:6">
      <c r="B113" s="585" t="s">
        <v>52</v>
      </c>
      <c r="C113" s="585"/>
      <c r="D113" s="584"/>
    </row>
    <row r="114" spans="2:6">
      <c r="B114" s="586" t="s">
        <v>238</v>
      </c>
      <c r="C114" s="587"/>
      <c r="D114" s="212">
        <v>2</v>
      </c>
    </row>
    <row r="115" spans="2:6">
      <c r="B115" s="203" t="s">
        <v>53</v>
      </c>
      <c r="C115" s="203"/>
      <c r="D115" s="193">
        <f>+'Havelvats 2 '!G216</f>
        <v>24357.399999999998</v>
      </c>
    </row>
    <row r="117" spans="2:6" ht="51.75">
      <c r="B117" s="205" t="s">
        <v>115</v>
      </c>
      <c r="C117" s="594" t="s">
        <v>2</v>
      </c>
      <c r="D117" s="595"/>
    </row>
    <row r="118" spans="2:6">
      <c r="B118" s="188">
        <v>1192</v>
      </c>
      <c r="C118" s="197" t="s">
        <v>425</v>
      </c>
      <c r="D118" s="197"/>
    </row>
    <row r="120" spans="2:6">
      <c r="B120" s="592" t="s">
        <v>3</v>
      </c>
      <c r="C120" s="593"/>
      <c r="D120" s="206"/>
    </row>
    <row r="121" spans="2:6" s="35" customFormat="1" ht="86.25">
      <c r="B121" s="181" t="s">
        <v>47</v>
      </c>
      <c r="C121" s="52">
        <v>1192</v>
      </c>
      <c r="D121" s="393" t="s">
        <v>252</v>
      </c>
    </row>
    <row r="122" spans="2:6" ht="34.5">
      <c r="B122" s="202" t="s">
        <v>48</v>
      </c>
      <c r="C122" s="52">
        <v>11010</v>
      </c>
      <c r="D122" s="434" t="s">
        <v>12</v>
      </c>
    </row>
    <row r="123" spans="2:6" ht="34.5">
      <c r="B123" s="202" t="s">
        <v>49</v>
      </c>
      <c r="C123" s="183" t="s">
        <v>426</v>
      </c>
      <c r="D123" s="582"/>
    </row>
    <row r="124" spans="2:6" ht="51.75">
      <c r="B124" s="202" t="s">
        <v>50</v>
      </c>
      <c r="C124" s="183" t="s">
        <v>427</v>
      </c>
      <c r="D124" s="583"/>
    </row>
    <row r="125" spans="2:6" ht="34.5">
      <c r="B125" s="202" t="s">
        <v>51</v>
      </c>
      <c r="C125" s="208" t="s">
        <v>226</v>
      </c>
      <c r="D125" s="583"/>
    </row>
    <row r="126" spans="2:6" ht="86.25">
      <c r="B126" s="202" t="s">
        <v>143</v>
      </c>
      <c r="C126" s="208" t="s">
        <v>160</v>
      </c>
      <c r="D126" s="583"/>
    </row>
    <row r="127" spans="2:6">
      <c r="B127" s="585" t="s">
        <v>52</v>
      </c>
      <c r="C127" s="585"/>
      <c r="D127" s="584"/>
    </row>
    <row r="128" spans="2:6" ht="16.899999999999999" customHeight="1">
      <c r="B128" s="586" t="s">
        <v>429</v>
      </c>
      <c r="C128" s="587"/>
      <c r="D128" s="427">
        <v>-232</v>
      </c>
      <c r="E128" s="430"/>
      <c r="F128" s="129">
        <v>22</v>
      </c>
    </row>
    <row r="129" spans="1:6" ht="16.899999999999999" customHeight="1">
      <c r="B129" s="586" t="s">
        <v>428</v>
      </c>
      <c r="C129" s="587"/>
      <c r="D129" s="427">
        <v>-461</v>
      </c>
      <c r="E129" s="430"/>
      <c r="F129" s="129">
        <v>45</v>
      </c>
    </row>
    <row r="130" spans="1:6">
      <c r="B130" s="203" t="s">
        <v>53</v>
      </c>
      <c r="C130" s="203"/>
      <c r="D130" s="193">
        <f>+'Havelvats 2 '!G232</f>
        <v>-42920.9</v>
      </c>
    </row>
    <row r="133" spans="1:6" s="14" customFormat="1" ht="21.75" customHeight="1">
      <c r="A133" s="617" t="s">
        <v>464</v>
      </c>
      <c r="B133" s="617"/>
      <c r="C133" s="617"/>
      <c r="D133" s="617"/>
    </row>
    <row r="134" spans="1:6" ht="38.65" customHeight="1">
      <c r="B134" s="14"/>
      <c r="C134" s="170" t="s">
        <v>465</v>
      </c>
      <c r="D134" s="171"/>
    </row>
    <row r="135" spans="1:6">
      <c r="B135" s="611" t="s">
        <v>430</v>
      </c>
      <c r="C135" s="612"/>
      <c r="D135" s="613"/>
    </row>
    <row r="136" spans="1:6" s="172" customFormat="1">
      <c r="B136" s="173"/>
      <c r="C136" s="173"/>
      <c r="D136" s="174"/>
    </row>
    <row r="137" spans="1:6" s="172" customFormat="1">
      <c r="B137" s="173"/>
      <c r="C137" s="173"/>
    </row>
    <row r="138" spans="1:6">
      <c r="B138" s="210" t="s">
        <v>1</v>
      </c>
      <c r="C138" s="594" t="s">
        <v>2</v>
      </c>
      <c r="D138" s="595"/>
    </row>
    <row r="139" spans="1:6">
      <c r="B139" s="188">
        <v>1168</v>
      </c>
      <c r="C139" s="197" t="s">
        <v>228</v>
      </c>
      <c r="D139" s="198"/>
    </row>
    <row r="141" spans="1:6">
      <c r="B141" s="592" t="s">
        <v>3</v>
      </c>
      <c r="C141" s="593"/>
      <c r="D141" s="206"/>
    </row>
    <row r="142" spans="1:6" s="35" customFormat="1" ht="86.25">
      <c r="B142" s="181" t="s">
        <v>47</v>
      </c>
      <c r="C142" s="52">
        <v>1168</v>
      </c>
      <c r="D142" s="393" t="s">
        <v>252</v>
      </c>
    </row>
    <row r="143" spans="1:6" ht="34.5">
      <c r="B143" s="202" t="s">
        <v>48</v>
      </c>
      <c r="C143" s="52">
        <v>12001</v>
      </c>
      <c r="D143" s="434" t="s">
        <v>12</v>
      </c>
    </row>
    <row r="144" spans="1:6" ht="34.5">
      <c r="B144" s="202" t="s">
        <v>49</v>
      </c>
      <c r="C144" s="183" t="s">
        <v>415</v>
      </c>
      <c r="D144" s="582"/>
    </row>
    <row r="145" spans="1:4" ht="69">
      <c r="B145" s="202" t="s">
        <v>50</v>
      </c>
      <c r="C145" s="183" t="s">
        <v>416</v>
      </c>
      <c r="D145" s="583"/>
    </row>
    <row r="146" spans="1:4" ht="34.5">
      <c r="B146" s="202" t="s">
        <v>51</v>
      </c>
      <c r="C146" s="208" t="s">
        <v>217</v>
      </c>
      <c r="D146" s="583"/>
    </row>
    <row r="147" spans="1:4" ht="51.75">
      <c r="B147" s="202" t="s">
        <v>418</v>
      </c>
      <c r="C147" s="208" t="s">
        <v>417</v>
      </c>
      <c r="D147" s="583"/>
    </row>
    <row r="148" spans="1:4">
      <c r="B148" s="585" t="s">
        <v>52</v>
      </c>
      <c r="C148" s="585"/>
      <c r="D148" s="584"/>
    </row>
    <row r="149" spans="1:4">
      <c r="B149" s="203" t="s">
        <v>53</v>
      </c>
      <c r="C149" s="203"/>
      <c r="D149" s="193">
        <f>+'Havelvats 2 '!G25</f>
        <v>-30729.599999999999</v>
      </c>
    </row>
    <row r="152" spans="1:4" s="14" customFormat="1" ht="21.75" customHeight="1">
      <c r="A152" s="617" t="s">
        <v>460</v>
      </c>
      <c r="B152" s="617"/>
      <c r="C152" s="617"/>
      <c r="D152" s="617"/>
    </row>
    <row r="153" spans="1:4" ht="38.65" customHeight="1">
      <c r="B153" s="14"/>
      <c r="C153" s="170" t="s">
        <v>106</v>
      </c>
      <c r="D153" s="171"/>
    </row>
    <row r="154" spans="1:4">
      <c r="B154" s="611" t="s">
        <v>430</v>
      </c>
      <c r="C154" s="612"/>
      <c r="D154" s="613"/>
    </row>
    <row r="155" spans="1:4" s="172" customFormat="1">
      <c r="B155" s="173"/>
      <c r="C155" s="173"/>
      <c r="D155" s="174"/>
    </row>
    <row r="156" spans="1:4" s="172" customFormat="1">
      <c r="B156" s="173"/>
      <c r="C156" s="173"/>
    </row>
    <row r="157" spans="1:4">
      <c r="B157" s="175" t="s">
        <v>1</v>
      </c>
      <c r="C157" s="175" t="s">
        <v>2</v>
      </c>
      <c r="D157" s="176"/>
    </row>
    <row r="158" spans="1:4" ht="34.5">
      <c r="B158" s="177">
        <v>1045</v>
      </c>
      <c r="C158" s="178" t="s">
        <v>150</v>
      </c>
      <c r="D158" s="179"/>
    </row>
    <row r="160" spans="1:4" s="35" customFormat="1">
      <c r="B160" s="588" t="s">
        <v>3</v>
      </c>
      <c r="C160" s="589"/>
      <c r="D160" s="180"/>
    </row>
    <row r="161" spans="2:5" s="35" customFormat="1" ht="86.25">
      <c r="B161" s="181" t="s">
        <v>4</v>
      </c>
      <c r="C161" s="52">
        <v>1045</v>
      </c>
      <c r="D161" s="393" t="s">
        <v>252</v>
      </c>
    </row>
    <row r="162" spans="2:5" s="35" customFormat="1" ht="34.5">
      <c r="B162" s="181" t="s">
        <v>5</v>
      </c>
      <c r="C162" s="52">
        <v>32001</v>
      </c>
      <c r="D162" s="182" t="s">
        <v>12</v>
      </c>
    </row>
    <row r="163" spans="2:5" s="35" customFormat="1" ht="51.75">
      <c r="B163" s="181" t="s">
        <v>6</v>
      </c>
      <c r="C163" s="183" t="s">
        <v>218</v>
      </c>
      <c r="D163" s="486"/>
    </row>
    <row r="164" spans="2:5" s="35" customFormat="1" ht="86.25">
      <c r="B164" s="181" t="s">
        <v>10</v>
      </c>
      <c r="C164" s="183" t="s">
        <v>219</v>
      </c>
      <c r="D164" s="487"/>
    </row>
    <row r="165" spans="2:5" s="35" customFormat="1" ht="51.75">
      <c r="B165" s="181" t="s">
        <v>7</v>
      </c>
      <c r="C165" s="183" t="s">
        <v>220</v>
      </c>
      <c r="D165" s="487"/>
    </row>
    <row r="166" spans="2:5" s="35" customFormat="1" ht="69">
      <c r="B166" s="41" t="s">
        <v>222</v>
      </c>
      <c r="C166" s="183" t="s">
        <v>221</v>
      </c>
      <c r="D166" s="487"/>
    </row>
    <row r="167" spans="2:5" s="35" customFormat="1">
      <c r="B167" s="590" t="s">
        <v>0</v>
      </c>
      <c r="C167" s="591"/>
      <c r="D167" s="488"/>
    </row>
    <row r="168" spans="2:5" s="35" customFormat="1">
      <c r="B168" s="184" t="s">
        <v>8</v>
      </c>
      <c r="C168" s="184"/>
      <c r="D168" s="185">
        <f>+'Havelvats 2 '!G145</f>
        <v>-113679</v>
      </c>
      <c r="E168" s="128"/>
    </row>
    <row r="170" spans="2:5" s="35" customFormat="1">
      <c r="B170" s="588" t="s">
        <v>3</v>
      </c>
      <c r="C170" s="589"/>
      <c r="D170" s="180"/>
    </row>
    <row r="171" spans="2:5" s="35" customFormat="1" ht="86.25">
      <c r="B171" s="181" t="s">
        <v>4</v>
      </c>
      <c r="C171" s="52">
        <v>1146</v>
      </c>
      <c r="D171" s="393" t="s">
        <v>252</v>
      </c>
    </row>
    <row r="172" spans="2:5" s="35" customFormat="1" ht="34.5">
      <c r="B172" s="181" t="s">
        <v>5</v>
      </c>
      <c r="C172" s="52">
        <v>12010</v>
      </c>
      <c r="D172" s="182" t="s">
        <v>12</v>
      </c>
    </row>
    <row r="173" spans="2:5" s="35" customFormat="1" ht="34.5">
      <c r="B173" s="190" t="s">
        <v>6</v>
      </c>
      <c r="C173" s="183" t="s">
        <v>258</v>
      </c>
      <c r="D173" s="486"/>
    </row>
    <row r="174" spans="2:5" s="35" customFormat="1" ht="34.5">
      <c r="B174" s="181" t="s">
        <v>10</v>
      </c>
      <c r="C174" s="183" t="s">
        <v>412</v>
      </c>
      <c r="D174" s="487"/>
    </row>
    <row r="175" spans="2:5" s="35" customFormat="1" ht="34.5">
      <c r="B175" s="191" t="s">
        <v>7</v>
      </c>
      <c r="C175" s="183" t="s">
        <v>217</v>
      </c>
      <c r="D175" s="487"/>
    </row>
    <row r="176" spans="2:5" s="35" customFormat="1" ht="51.75">
      <c r="B176" s="41" t="s">
        <v>414</v>
      </c>
      <c r="C176" s="183" t="s">
        <v>413</v>
      </c>
      <c r="D176" s="487"/>
    </row>
    <row r="177" spans="2:5" s="35" customFormat="1">
      <c r="B177" s="590" t="s">
        <v>0</v>
      </c>
      <c r="C177" s="591"/>
      <c r="D177" s="488"/>
    </row>
    <row r="178" spans="2:5" s="195" customFormat="1">
      <c r="B178" s="192" t="s">
        <v>8</v>
      </c>
      <c r="C178" s="192"/>
      <c r="D178" s="193">
        <f>+'Havelvats 2 '!G165</f>
        <v>-303850.8</v>
      </c>
      <c r="E178" s="194"/>
    </row>
    <row r="180" spans="2:5">
      <c r="B180" s="210" t="s">
        <v>1</v>
      </c>
      <c r="C180" s="594" t="s">
        <v>2</v>
      </c>
      <c r="D180" s="595"/>
    </row>
    <row r="181" spans="2:5">
      <c r="B181" s="188">
        <v>1163</v>
      </c>
      <c r="C181" s="197" t="s">
        <v>65</v>
      </c>
      <c r="D181" s="198"/>
    </row>
    <row r="183" spans="2:5">
      <c r="B183" s="588" t="s">
        <v>3</v>
      </c>
      <c r="C183" s="610"/>
      <c r="D183" s="198"/>
    </row>
    <row r="184" spans="2:5" s="35" customFormat="1" ht="86.25">
      <c r="B184" s="181" t="s">
        <v>1</v>
      </c>
      <c r="C184" s="52">
        <v>1163</v>
      </c>
      <c r="D184" s="393" t="s">
        <v>252</v>
      </c>
    </row>
    <row r="185" spans="2:5" ht="34.5">
      <c r="B185" s="201" t="s">
        <v>5</v>
      </c>
      <c r="C185" s="183">
        <v>12001</v>
      </c>
      <c r="D185" s="199" t="s">
        <v>12</v>
      </c>
    </row>
    <row r="186" spans="2:5" ht="51.75">
      <c r="B186" s="200" t="s">
        <v>6</v>
      </c>
      <c r="C186" s="183" t="s">
        <v>73</v>
      </c>
      <c r="D186" s="605"/>
    </row>
    <row r="187" spans="2:5" ht="34.5">
      <c r="B187" s="201" t="s">
        <v>10</v>
      </c>
      <c r="C187" s="183" t="s">
        <v>74</v>
      </c>
      <c r="D187" s="606"/>
    </row>
    <row r="188" spans="2:5" ht="34.5">
      <c r="B188" s="200" t="s">
        <v>7</v>
      </c>
      <c r="C188" s="183" t="s">
        <v>75</v>
      </c>
      <c r="D188" s="606"/>
    </row>
    <row r="189" spans="2:5" ht="51.75">
      <c r="B189" s="211" t="s">
        <v>91</v>
      </c>
      <c r="C189" s="183" t="s">
        <v>80</v>
      </c>
      <c r="D189" s="606"/>
    </row>
    <row r="190" spans="2:5">
      <c r="B190" s="608" t="s">
        <v>0</v>
      </c>
      <c r="C190" s="609"/>
      <c r="D190" s="607"/>
    </row>
    <row r="191" spans="2:5">
      <c r="B191" s="600" t="s">
        <v>8</v>
      </c>
      <c r="C191" s="601"/>
      <c r="D191" s="193">
        <f>+'Havelvats 2 '!G178</f>
        <v>-1218.3</v>
      </c>
    </row>
    <row r="192" spans="2:5" ht="9.4" customHeight="1"/>
    <row r="193" spans="2:5" s="35" customFormat="1">
      <c r="B193" s="588" t="s">
        <v>3</v>
      </c>
      <c r="C193" s="589"/>
      <c r="D193" s="180"/>
    </row>
    <row r="194" spans="2:5" s="35" customFormat="1" ht="86.25">
      <c r="B194" s="181" t="s">
        <v>4</v>
      </c>
      <c r="C194" s="52">
        <v>1163</v>
      </c>
      <c r="D194" s="393" t="s">
        <v>171</v>
      </c>
    </row>
    <row r="195" spans="2:5" s="35" customFormat="1" ht="34.5">
      <c r="B195" s="181" t="s">
        <v>5</v>
      </c>
      <c r="C195" s="52">
        <v>32001</v>
      </c>
      <c r="D195" s="182" t="s">
        <v>12</v>
      </c>
    </row>
    <row r="196" spans="2:5" s="35" customFormat="1" ht="34.5">
      <c r="B196" s="190" t="s">
        <v>6</v>
      </c>
      <c r="C196" s="183" t="s">
        <v>105</v>
      </c>
      <c r="D196" s="486"/>
    </row>
    <row r="197" spans="2:5" s="35" customFormat="1" ht="69">
      <c r="B197" s="181" t="s">
        <v>10</v>
      </c>
      <c r="C197" s="183" t="s">
        <v>227</v>
      </c>
      <c r="D197" s="487"/>
    </row>
    <row r="198" spans="2:5" s="35" customFormat="1" ht="51.75">
      <c r="B198" s="191" t="s">
        <v>7</v>
      </c>
      <c r="C198" s="183" t="s">
        <v>224</v>
      </c>
      <c r="D198" s="487"/>
    </row>
    <row r="199" spans="2:5" s="35" customFormat="1" ht="69">
      <c r="B199" s="41" t="s">
        <v>225</v>
      </c>
      <c r="C199" s="183" t="s">
        <v>229</v>
      </c>
      <c r="D199" s="487"/>
    </row>
    <row r="200" spans="2:5" s="35" customFormat="1">
      <c r="B200" s="590" t="s">
        <v>0</v>
      </c>
      <c r="C200" s="591"/>
      <c r="D200" s="488"/>
    </row>
    <row r="201" spans="2:5" s="35" customFormat="1">
      <c r="B201" s="614" t="s">
        <v>81</v>
      </c>
      <c r="C201" s="615"/>
      <c r="D201" s="186">
        <v>1</v>
      </c>
    </row>
    <row r="202" spans="2:5" s="195" customFormat="1">
      <c r="B202" s="192" t="s">
        <v>8</v>
      </c>
      <c r="C202" s="192"/>
      <c r="D202" s="193">
        <f>+'Havelvats 2 '!G187</f>
        <v>143679</v>
      </c>
      <c r="E202" s="194"/>
    </row>
    <row r="204" spans="2:5" ht="51.75">
      <c r="B204" s="205" t="s">
        <v>115</v>
      </c>
      <c r="C204" s="594" t="s">
        <v>2</v>
      </c>
      <c r="D204" s="595"/>
    </row>
    <row r="205" spans="2:5">
      <c r="B205" s="188">
        <v>1183</v>
      </c>
      <c r="C205" s="197" t="s">
        <v>230</v>
      </c>
      <c r="D205" s="197"/>
    </row>
    <row r="207" spans="2:5">
      <c r="B207" s="592" t="s">
        <v>3</v>
      </c>
      <c r="C207" s="593"/>
      <c r="D207" s="206"/>
    </row>
    <row r="208" spans="2:5" s="35" customFormat="1" ht="86.25">
      <c r="B208" s="181" t="s">
        <v>47</v>
      </c>
      <c r="C208" s="52">
        <v>1183</v>
      </c>
      <c r="D208" s="393" t="s">
        <v>171</v>
      </c>
    </row>
    <row r="209" spans="2:4" ht="34.5">
      <c r="B209" s="202" t="s">
        <v>48</v>
      </c>
      <c r="C209" s="52">
        <v>32002</v>
      </c>
      <c r="D209" s="434" t="s">
        <v>12</v>
      </c>
    </row>
    <row r="210" spans="2:4" ht="34.5">
      <c r="B210" s="202" t="s">
        <v>49</v>
      </c>
      <c r="C210" s="183" t="s">
        <v>419</v>
      </c>
      <c r="D210" s="582"/>
    </row>
    <row r="211" spans="2:4" ht="69">
      <c r="B211" s="202" t="s">
        <v>50</v>
      </c>
      <c r="C211" s="183" t="s">
        <v>420</v>
      </c>
      <c r="D211" s="583"/>
    </row>
    <row r="212" spans="2:4" ht="51.75">
      <c r="B212" s="202" t="s">
        <v>51</v>
      </c>
      <c r="C212" s="208" t="s">
        <v>421</v>
      </c>
      <c r="D212" s="583"/>
    </row>
    <row r="213" spans="2:4" ht="69">
      <c r="B213" s="202" t="s">
        <v>233</v>
      </c>
      <c r="C213" s="208" t="s">
        <v>231</v>
      </c>
      <c r="D213" s="583"/>
    </row>
    <row r="214" spans="2:4">
      <c r="B214" s="585" t="s">
        <v>52</v>
      </c>
      <c r="C214" s="585"/>
      <c r="D214" s="584"/>
    </row>
    <row r="215" spans="2:4">
      <c r="B215" s="586" t="s">
        <v>238</v>
      </c>
      <c r="C215" s="587"/>
      <c r="D215" s="212">
        <v>2</v>
      </c>
    </row>
    <row r="216" spans="2:4">
      <c r="B216" s="203" t="s">
        <v>53</v>
      </c>
      <c r="C216" s="203"/>
      <c r="D216" s="193">
        <f>+'Havelvats 2 '!G198</f>
        <v>99365.4</v>
      </c>
    </row>
    <row r="217" spans="2:4" ht="9.4" customHeight="1"/>
    <row r="218" spans="2:4">
      <c r="B218" s="592" t="s">
        <v>3</v>
      </c>
      <c r="C218" s="593"/>
      <c r="D218" s="206"/>
    </row>
    <row r="219" spans="2:4" s="35" customFormat="1" ht="86.25">
      <c r="B219" s="181" t="s">
        <v>47</v>
      </c>
      <c r="C219" s="52">
        <v>1183</v>
      </c>
      <c r="D219" s="393" t="s">
        <v>171</v>
      </c>
    </row>
    <row r="220" spans="2:4" ht="34.5">
      <c r="B220" s="202" t="s">
        <v>48</v>
      </c>
      <c r="C220" s="52">
        <v>32003</v>
      </c>
      <c r="D220" s="434" t="s">
        <v>12</v>
      </c>
    </row>
    <row r="221" spans="2:4" ht="51.75">
      <c r="B221" s="202" t="s">
        <v>49</v>
      </c>
      <c r="C221" s="183" t="s">
        <v>422</v>
      </c>
      <c r="D221" s="582"/>
    </row>
    <row r="222" spans="2:4" ht="34.5">
      <c r="B222" s="202" t="s">
        <v>50</v>
      </c>
      <c r="C222" s="183" t="s">
        <v>423</v>
      </c>
      <c r="D222" s="583"/>
    </row>
    <row r="223" spans="2:4" ht="51.75">
      <c r="B223" s="202" t="s">
        <v>51</v>
      </c>
      <c r="C223" s="208" t="s">
        <v>220</v>
      </c>
      <c r="D223" s="583"/>
    </row>
    <row r="224" spans="2:4" ht="69">
      <c r="B224" s="202" t="s">
        <v>233</v>
      </c>
      <c r="C224" s="208" t="s">
        <v>424</v>
      </c>
      <c r="D224" s="583"/>
    </row>
    <row r="225" spans="1:4">
      <c r="B225" s="585" t="s">
        <v>52</v>
      </c>
      <c r="C225" s="585"/>
      <c r="D225" s="584"/>
    </row>
    <row r="226" spans="1:4">
      <c r="B226" s="203" t="s">
        <v>53</v>
      </c>
      <c r="C226" s="203"/>
      <c r="D226" s="193">
        <f>+'Havelvats 2 '!G207</f>
        <v>275700</v>
      </c>
    </row>
    <row r="229" spans="1:4" s="14" customFormat="1" ht="21.75" customHeight="1">
      <c r="A229" s="617" t="s">
        <v>459</v>
      </c>
      <c r="B229" s="617"/>
      <c r="C229" s="617"/>
      <c r="D229" s="617"/>
    </row>
    <row r="230" spans="1:4" ht="38.65" customHeight="1">
      <c r="B230" s="14"/>
      <c r="C230" s="170" t="s">
        <v>361</v>
      </c>
      <c r="D230" s="171"/>
    </row>
    <row r="231" spans="1:4">
      <c r="B231" s="611" t="s">
        <v>430</v>
      </c>
      <c r="C231" s="612"/>
      <c r="D231" s="613"/>
    </row>
    <row r="232" spans="1:4" s="172" customFormat="1">
      <c r="B232" s="173"/>
      <c r="C232" s="173"/>
      <c r="D232" s="174"/>
    </row>
    <row r="233" spans="1:4" s="172" customFormat="1">
      <c r="B233" s="173"/>
      <c r="C233" s="173"/>
    </row>
    <row r="234" spans="1:4" s="35" customFormat="1">
      <c r="B234" s="187" t="s">
        <v>1</v>
      </c>
      <c r="C234" s="187" t="s">
        <v>2</v>
      </c>
      <c r="D234" s="120"/>
    </row>
    <row r="235" spans="1:4" s="35" customFormat="1">
      <c r="B235" s="188">
        <v>1146</v>
      </c>
      <c r="C235" s="189" t="s">
        <v>381</v>
      </c>
      <c r="D235" s="180"/>
    </row>
    <row r="236" spans="1:4" s="35" customFormat="1"/>
    <row r="237" spans="1:4" s="35" customFormat="1">
      <c r="B237" s="588" t="s">
        <v>3</v>
      </c>
      <c r="C237" s="589"/>
      <c r="D237" s="180"/>
    </row>
    <row r="238" spans="1:4" s="35" customFormat="1" ht="86.25">
      <c r="B238" s="181" t="s">
        <v>4</v>
      </c>
      <c r="C238" s="52">
        <v>1146</v>
      </c>
      <c r="D238" s="393" t="s">
        <v>252</v>
      </c>
    </row>
    <row r="239" spans="1:4" s="35" customFormat="1" ht="34.5">
      <c r="B239" s="181" t="s">
        <v>5</v>
      </c>
      <c r="C239" s="52">
        <v>11001</v>
      </c>
      <c r="D239" s="182" t="s">
        <v>12</v>
      </c>
    </row>
    <row r="240" spans="1:4" s="35" customFormat="1" ht="34.5">
      <c r="B240" s="190" t="s">
        <v>6</v>
      </c>
      <c r="C240" s="183" t="s">
        <v>403</v>
      </c>
      <c r="D240" s="486"/>
    </row>
    <row r="241" spans="1:5" s="35" customFormat="1" ht="69">
      <c r="B241" s="181" t="s">
        <v>10</v>
      </c>
      <c r="C241" s="183" t="s">
        <v>404</v>
      </c>
      <c r="D241" s="487"/>
    </row>
    <row r="242" spans="1:5" s="35" customFormat="1" ht="34.5">
      <c r="B242" s="191" t="s">
        <v>7</v>
      </c>
      <c r="C242" s="183" t="s">
        <v>226</v>
      </c>
      <c r="D242" s="487"/>
    </row>
    <row r="243" spans="1:5" s="35" customFormat="1" ht="86.25">
      <c r="B243" s="41" t="s">
        <v>143</v>
      </c>
      <c r="C243" s="183" t="s">
        <v>458</v>
      </c>
      <c r="D243" s="487"/>
    </row>
    <row r="244" spans="1:5" s="35" customFormat="1">
      <c r="B244" s="590" t="s">
        <v>0</v>
      </c>
      <c r="C244" s="591"/>
      <c r="D244" s="488"/>
    </row>
    <row r="245" spans="1:5" s="35" customFormat="1" ht="16.899999999999999" customHeight="1">
      <c r="B245" s="586" t="s">
        <v>408</v>
      </c>
      <c r="C245" s="616"/>
      <c r="D245" s="427">
        <v>-64</v>
      </c>
    </row>
    <row r="246" spans="1:5" s="35" customFormat="1">
      <c r="B246" s="586" t="s">
        <v>406</v>
      </c>
      <c r="C246" s="616"/>
      <c r="D246" s="427">
        <v>-34</v>
      </c>
    </row>
    <row r="247" spans="1:5" s="35" customFormat="1">
      <c r="B247" s="586" t="s">
        <v>407</v>
      </c>
      <c r="C247" s="616"/>
      <c r="D247" s="427">
        <v>-30</v>
      </c>
    </row>
    <row r="248" spans="1:5" s="195" customFormat="1">
      <c r="B248" s="192" t="s">
        <v>8</v>
      </c>
      <c r="C248" s="192"/>
      <c r="D248" s="193">
        <f>+'Havelvats 2 '!G110</f>
        <v>-83438.899999999994</v>
      </c>
      <c r="E248" s="194"/>
    </row>
    <row r="250" spans="1:5">
      <c r="B250" s="428"/>
      <c r="C250" s="428"/>
      <c r="D250" s="429"/>
    </row>
    <row r="252" spans="1:5">
      <c r="A252" s="599" t="s">
        <v>461</v>
      </c>
      <c r="B252" s="599"/>
      <c r="C252" s="599"/>
      <c r="D252" s="599"/>
    </row>
    <row r="253" spans="1:5">
      <c r="B253" s="14"/>
      <c r="C253" s="213" t="s">
        <v>59</v>
      </c>
      <c r="D253" s="171"/>
    </row>
    <row r="254" spans="1:5">
      <c r="B254" s="214" t="s">
        <v>430</v>
      </c>
      <c r="C254" s="215"/>
      <c r="D254" s="216"/>
    </row>
    <row r="255" spans="1:5">
      <c r="B255" s="120"/>
      <c r="C255" s="120"/>
      <c r="D255" s="217"/>
    </row>
    <row r="256" spans="1:5">
      <c r="B256" s="120"/>
      <c r="C256" s="120"/>
      <c r="D256" s="196"/>
    </row>
    <row r="257" spans="2:4">
      <c r="B257" s="187" t="s">
        <v>1</v>
      </c>
      <c r="C257" s="187" t="s">
        <v>2</v>
      </c>
      <c r="D257" s="196"/>
    </row>
    <row r="258" spans="2:4">
      <c r="B258" s="188">
        <v>1139</v>
      </c>
      <c r="C258" s="197" t="s">
        <v>113</v>
      </c>
      <c r="D258" s="198"/>
    </row>
    <row r="259" spans="2:4" ht="34.5">
      <c r="B259" s="218" t="s">
        <v>3</v>
      </c>
      <c r="C259" s="120"/>
      <c r="D259" s="196"/>
    </row>
    <row r="260" spans="2:4" s="35" customFormat="1" ht="86.25">
      <c r="B260" s="181" t="s">
        <v>4</v>
      </c>
      <c r="C260" s="52">
        <v>1139</v>
      </c>
      <c r="D260" s="393" t="s">
        <v>171</v>
      </c>
    </row>
    <row r="261" spans="2:4" ht="34.5">
      <c r="B261" s="219" t="s">
        <v>5</v>
      </c>
      <c r="C261" s="220">
        <v>11001</v>
      </c>
      <c r="D261" s="432" t="s">
        <v>15</v>
      </c>
    </row>
    <row r="262" spans="2:4" ht="34.5">
      <c r="B262" s="219" t="s">
        <v>6</v>
      </c>
      <c r="C262" s="183" t="s">
        <v>113</v>
      </c>
      <c r="D262" s="474"/>
    </row>
    <row r="263" spans="2:4" ht="69">
      <c r="B263" s="219" t="s">
        <v>10</v>
      </c>
      <c r="C263" s="183" t="s">
        <v>114</v>
      </c>
      <c r="D263" s="475"/>
    </row>
    <row r="264" spans="2:4" ht="34.5">
      <c r="B264" s="219" t="s">
        <v>7</v>
      </c>
      <c r="C264" s="183" t="s">
        <v>82</v>
      </c>
      <c r="D264" s="475"/>
    </row>
    <row r="265" spans="2:4" ht="51.75">
      <c r="B265" s="81" t="s">
        <v>46</v>
      </c>
      <c r="C265" s="183" t="s">
        <v>59</v>
      </c>
      <c r="D265" s="475"/>
    </row>
    <row r="266" spans="2:4">
      <c r="B266" s="222"/>
      <c r="C266" s="223" t="s">
        <v>0</v>
      </c>
      <c r="D266" s="476"/>
    </row>
    <row r="267" spans="2:4">
      <c r="B267" s="598" t="s">
        <v>8</v>
      </c>
      <c r="C267" s="598"/>
      <c r="D267" s="109">
        <f>+'Havelvats 2 '!G253</f>
        <v>119365.4</v>
      </c>
    </row>
    <row r="268" spans="2:4">
      <c r="B268" s="602"/>
      <c r="C268" s="603"/>
      <c r="D268" s="604"/>
    </row>
    <row r="269" spans="2:4" s="35" customFormat="1" ht="86.25">
      <c r="B269" s="181" t="s">
        <v>4</v>
      </c>
      <c r="C269" s="52">
        <v>1139</v>
      </c>
      <c r="D269" s="393" t="s">
        <v>252</v>
      </c>
    </row>
    <row r="270" spans="2:4" ht="34.5">
      <c r="B270" s="219" t="s">
        <v>5</v>
      </c>
      <c r="C270" s="220">
        <v>11001</v>
      </c>
      <c r="D270" s="432" t="s">
        <v>15</v>
      </c>
    </row>
    <row r="271" spans="2:4" ht="34.5">
      <c r="B271" s="219" t="s">
        <v>6</v>
      </c>
      <c r="C271" s="183" t="s">
        <v>113</v>
      </c>
      <c r="D271" s="474"/>
    </row>
    <row r="272" spans="2:4" ht="69">
      <c r="B272" s="219" t="s">
        <v>10</v>
      </c>
      <c r="C272" s="183" t="s">
        <v>114</v>
      </c>
      <c r="D272" s="475"/>
    </row>
    <row r="273" spans="2:4" ht="34.5">
      <c r="B273" s="219" t="s">
        <v>7</v>
      </c>
      <c r="C273" s="183" t="s">
        <v>82</v>
      </c>
      <c r="D273" s="475"/>
    </row>
    <row r="274" spans="2:4" ht="51.75">
      <c r="B274" s="81" t="s">
        <v>46</v>
      </c>
      <c r="C274" s="183" t="s">
        <v>59</v>
      </c>
      <c r="D274" s="475"/>
    </row>
    <row r="275" spans="2:4">
      <c r="B275" s="222"/>
      <c r="C275" s="223" t="s">
        <v>0</v>
      </c>
      <c r="D275" s="476"/>
    </row>
    <row r="276" spans="2:4">
      <c r="B276" s="598" t="s">
        <v>8</v>
      </c>
      <c r="C276" s="598"/>
      <c r="D276" s="67">
        <f>+'Havelvats 2 '!G261</f>
        <v>-119365.4</v>
      </c>
    </row>
  </sheetData>
  <mergeCells count="87">
    <mergeCell ref="B9:D9"/>
    <mergeCell ref="C1:D1"/>
    <mergeCell ref="C2:D2"/>
    <mergeCell ref="C3:D3"/>
    <mergeCell ref="B5:D5"/>
    <mergeCell ref="A7:D7"/>
    <mergeCell ref="B54:C54"/>
    <mergeCell ref="B15:C15"/>
    <mergeCell ref="D18:D22"/>
    <mergeCell ref="B22:C22"/>
    <mergeCell ref="B23:C23"/>
    <mergeCell ref="B29:C29"/>
    <mergeCell ref="D32:D36"/>
    <mergeCell ref="B36:C36"/>
    <mergeCell ref="B37:C37"/>
    <mergeCell ref="B43:C43"/>
    <mergeCell ref="D46:D50"/>
    <mergeCell ref="B50:C50"/>
    <mergeCell ref="B51:C51"/>
    <mergeCell ref="B79:C79"/>
    <mergeCell ref="D82:D86"/>
    <mergeCell ref="B86:C86"/>
    <mergeCell ref="D57:D61"/>
    <mergeCell ref="B61:C61"/>
    <mergeCell ref="B67:C67"/>
    <mergeCell ref="D70:D73"/>
    <mergeCell ref="C89:D89"/>
    <mergeCell ref="B92:C92"/>
    <mergeCell ref="D95:D99"/>
    <mergeCell ref="B99:C99"/>
    <mergeCell ref="B100:C100"/>
    <mergeCell ref="C103:D103"/>
    <mergeCell ref="C180:D180"/>
    <mergeCell ref="B183:C183"/>
    <mergeCell ref="D186:D190"/>
    <mergeCell ref="B190:C190"/>
    <mergeCell ref="A152:D152"/>
    <mergeCell ref="B154:D154"/>
    <mergeCell ref="B160:C160"/>
    <mergeCell ref="D163:D167"/>
    <mergeCell ref="B170:C170"/>
    <mergeCell ref="D173:D177"/>
    <mergeCell ref="B177:C177"/>
    <mergeCell ref="B167:C167"/>
    <mergeCell ref="B106:C106"/>
    <mergeCell ref="D109:D113"/>
    <mergeCell ref="B113:C113"/>
    <mergeCell ref="B114:C114"/>
    <mergeCell ref="C204:D204"/>
    <mergeCell ref="D144:D148"/>
    <mergeCell ref="B148:C148"/>
    <mergeCell ref="B193:C193"/>
    <mergeCell ref="D196:D200"/>
    <mergeCell ref="B200:C200"/>
    <mergeCell ref="B201:C201"/>
    <mergeCell ref="C138:D138"/>
    <mergeCell ref="B141:C141"/>
    <mergeCell ref="A133:D133"/>
    <mergeCell ref="B135:D135"/>
    <mergeCell ref="B191:C191"/>
    <mergeCell ref="B276:C276"/>
    <mergeCell ref="C117:D117"/>
    <mergeCell ref="B120:C120"/>
    <mergeCell ref="D123:D127"/>
    <mergeCell ref="B127:C127"/>
    <mergeCell ref="B128:C128"/>
    <mergeCell ref="B129:C129"/>
    <mergeCell ref="D221:D225"/>
    <mergeCell ref="B225:C225"/>
    <mergeCell ref="B207:C207"/>
    <mergeCell ref="D210:D214"/>
    <mergeCell ref="B214:C214"/>
    <mergeCell ref="B215:C215"/>
    <mergeCell ref="B218:C218"/>
    <mergeCell ref="B246:C246"/>
    <mergeCell ref="B247:C247"/>
    <mergeCell ref="A252:D252"/>
    <mergeCell ref="D262:D266"/>
    <mergeCell ref="B267:C267"/>
    <mergeCell ref="B268:D268"/>
    <mergeCell ref="D271:D275"/>
    <mergeCell ref="B237:C237"/>
    <mergeCell ref="D240:D244"/>
    <mergeCell ref="B244:C244"/>
    <mergeCell ref="B245:C245"/>
    <mergeCell ref="A229:D229"/>
    <mergeCell ref="B231:D23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view="pageBreakPreview" zoomScaleNormal="100" zoomScaleSheetLayoutView="100" workbookViewId="0">
      <selection activeCell="L12" sqref="L12"/>
    </sheetView>
  </sheetViews>
  <sheetFormatPr defaultColWidth="9.28515625" defaultRowHeight="17.25"/>
  <cols>
    <col min="1" max="4" width="18.28515625" style="129" customWidth="1"/>
    <col min="5" max="6" width="14.42578125" style="129" customWidth="1"/>
    <col min="7" max="7" width="19.7109375" style="129" customWidth="1"/>
    <col min="8" max="8" width="14.42578125" style="129" customWidth="1"/>
    <col min="9" max="9" width="30.28515625" style="129" customWidth="1"/>
    <col min="10" max="10" width="15.7109375" style="129" customWidth="1"/>
    <col min="11" max="11" width="11.5703125" style="129" customWidth="1"/>
    <col min="12" max="12" width="9.28515625" style="129"/>
    <col min="13" max="14" width="11" style="129" bestFit="1" customWidth="1"/>
    <col min="15" max="16384" width="9.28515625" style="129"/>
  </cols>
  <sheetData>
    <row r="1" spans="1:12" ht="37.5" customHeight="1">
      <c r="H1" s="644" t="s">
        <v>142</v>
      </c>
      <c r="I1" s="644"/>
    </row>
    <row r="2" spans="1:12" ht="17.25" customHeight="1">
      <c r="H2" s="644" t="s">
        <v>155</v>
      </c>
      <c r="I2" s="644"/>
    </row>
    <row r="3" spans="1:12" ht="17.25" customHeight="1">
      <c r="H3" s="644" t="s">
        <v>9</v>
      </c>
      <c r="I3" s="644"/>
    </row>
    <row r="4" spans="1:12" ht="13.5" customHeight="1">
      <c r="I4" s="311"/>
      <c r="J4" s="225"/>
      <c r="K4" s="225"/>
      <c r="L4" s="225"/>
    </row>
    <row r="5" spans="1:12" ht="42.75" customHeight="1">
      <c r="A5" s="655" t="s">
        <v>257</v>
      </c>
      <c r="B5" s="655"/>
      <c r="C5" s="655"/>
      <c r="D5" s="655"/>
      <c r="E5" s="655"/>
      <c r="F5" s="655"/>
      <c r="G5" s="655"/>
      <c r="H5" s="655"/>
      <c r="I5" s="655"/>
    </row>
    <row r="6" spans="1:12" ht="15.75" customHeight="1">
      <c r="A6" s="656"/>
      <c r="B6" s="656"/>
      <c r="C6" s="656"/>
      <c r="D6" s="656"/>
      <c r="E6" s="656"/>
      <c r="F6" s="656"/>
      <c r="G6" s="656"/>
      <c r="H6" s="656"/>
      <c r="I6" s="656"/>
    </row>
    <row r="7" spans="1:12" ht="101.25" customHeight="1">
      <c r="A7" s="657" t="s">
        <v>119</v>
      </c>
      <c r="B7" s="645" t="s">
        <v>120</v>
      </c>
      <c r="C7" s="646"/>
      <c r="D7" s="647"/>
      <c r="E7" s="657" t="s">
        <v>121</v>
      </c>
      <c r="F7" s="657" t="s">
        <v>122</v>
      </c>
      <c r="G7" s="657" t="s">
        <v>123</v>
      </c>
      <c r="H7" s="658" t="s">
        <v>30</v>
      </c>
      <c r="I7" s="659"/>
    </row>
    <row r="8" spans="1:12" ht="35.25" customHeight="1">
      <c r="A8" s="657"/>
      <c r="B8" s="648"/>
      <c r="C8" s="649"/>
      <c r="D8" s="650"/>
      <c r="E8" s="657"/>
      <c r="F8" s="657"/>
      <c r="G8" s="657"/>
      <c r="H8" s="226" t="s">
        <v>124</v>
      </c>
      <c r="I8" s="227" t="s">
        <v>125</v>
      </c>
    </row>
    <row r="9" spans="1:12">
      <c r="A9" s="228">
        <v>1</v>
      </c>
      <c r="B9" s="652">
        <v>2</v>
      </c>
      <c r="C9" s="653"/>
      <c r="D9" s="654"/>
      <c r="E9" s="229">
        <v>3</v>
      </c>
      <c r="F9" s="229">
        <v>4</v>
      </c>
      <c r="G9" s="229">
        <v>5</v>
      </c>
      <c r="H9" s="229">
        <v>6</v>
      </c>
      <c r="I9" s="230">
        <v>7</v>
      </c>
    </row>
    <row r="10" spans="1:12" s="14" customFormat="1" ht="45" customHeight="1">
      <c r="A10" s="620" t="s">
        <v>55</v>
      </c>
      <c r="B10" s="620"/>
      <c r="C10" s="620"/>
      <c r="D10" s="620"/>
      <c r="E10" s="620"/>
      <c r="F10" s="620"/>
      <c r="G10" s="620"/>
      <c r="H10" s="620"/>
      <c r="I10" s="442">
        <f>+I11+I23</f>
        <v>-56628.275999999998</v>
      </c>
      <c r="J10" s="448"/>
    </row>
    <row r="11" spans="1:12" s="14" customFormat="1">
      <c r="A11" s="374" t="s">
        <v>268</v>
      </c>
      <c r="B11" s="374" t="s">
        <v>269</v>
      </c>
      <c r="C11" s="374" t="s">
        <v>270</v>
      </c>
      <c r="D11" s="621" t="s">
        <v>271</v>
      </c>
      <c r="E11" s="622"/>
      <c r="F11" s="622"/>
      <c r="G11" s="622"/>
      <c r="H11" s="623"/>
      <c r="I11" s="375">
        <f>+I12+I17</f>
        <v>-24590.799999999996</v>
      </c>
      <c r="J11" s="448"/>
    </row>
    <row r="12" spans="1:12" s="352" customFormat="1" ht="54.75" customHeight="1">
      <c r="A12" s="350" t="s">
        <v>272</v>
      </c>
      <c r="B12" s="626" t="s">
        <v>273</v>
      </c>
      <c r="C12" s="627"/>
      <c r="D12" s="627"/>
      <c r="E12" s="627"/>
      <c r="F12" s="627"/>
      <c r="G12" s="627"/>
      <c r="H12" s="628"/>
      <c r="I12" s="351">
        <f>+I13+I15</f>
        <v>-6298.9</v>
      </c>
    </row>
    <row r="13" spans="1:12" s="356" customFormat="1" ht="20.65" customHeight="1">
      <c r="A13" s="306"/>
      <c r="B13" s="629" t="s">
        <v>130</v>
      </c>
      <c r="C13" s="630"/>
      <c r="D13" s="631"/>
      <c r="E13" s="353"/>
      <c r="F13" s="353"/>
      <c r="G13" s="353"/>
      <c r="H13" s="354"/>
      <c r="I13" s="355">
        <f>+I14</f>
        <v>-5784.4</v>
      </c>
    </row>
    <row r="14" spans="1:12" s="36" customFormat="1" ht="16.350000000000001" customHeight="1">
      <c r="A14" s="270" t="s">
        <v>275</v>
      </c>
      <c r="B14" s="632" t="s">
        <v>274</v>
      </c>
      <c r="C14" s="633"/>
      <c r="D14" s="634"/>
      <c r="E14" s="359" t="s">
        <v>126</v>
      </c>
      <c r="F14" s="359" t="s">
        <v>131</v>
      </c>
      <c r="G14" s="357"/>
      <c r="H14" s="348"/>
      <c r="I14" s="358">
        <v>-5784.4</v>
      </c>
    </row>
    <row r="15" spans="1:12" s="356" customFormat="1" ht="20.65" customHeight="1">
      <c r="A15" s="306" t="s">
        <v>132</v>
      </c>
      <c r="B15" s="625" t="s">
        <v>133</v>
      </c>
      <c r="C15" s="625"/>
      <c r="D15" s="625"/>
      <c r="E15" s="353" t="s">
        <v>132</v>
      </c>
      <c r="F15" s="353" t="s">
        <v>132</v>
      </c>
      <c r="G15" s="353" t="s">
        <v>132</v>
      </c>
      <c r="H15" s="354"/>
      <c r="I15" s="355">
        <f>+I16</f>
        <v>-514.5</v>
      </c>
    </row>
    <row r="16" spans="1:12" s="356" customFormat="1" ht="15" customHeight="1">
      <c r="A16" s="306" t="s">
        <v>332</v>
      </c>
      <c r="B16" s="619" t="s">
        <v>134</v>
      </c>
      <c r="C16" s="619"/>
      <c r="D16" s="619"/>
      <c r="E16" s="359" t="s">
        <v>126</v>
      </c>
      <c r="F16" s="239" t="s">
        <v>164</v>
      </c>
      <c r="G16" s="168"/>
      <c r="H16" s="349"/>
      <c r="I16" s="355">
        <v>-514.5</v>
      </c>
    </row>
    <row r="17" spans="1:10" s="352" customFormat="1" ht="54.75" customHeight="1">
      <c r="A17" s="350" t="s">
        <v>276</v>
      </c>
      <c r="B17" s="626" t="s">
        <v>266</v>
      </c>
      <c r="C17" s="627"/>
      <c r="D17" s="627"/>
      <c r="E17" s="627"/>
      <c r="F17" s="627"/>
      <c r="G17" s="627"/>
      <c r="H17" s="628"/>
      <c r="I17" s="351">
        <f>+I18+I21</f>
        <v>-18291.899999999998</v>
      </c>
    </row>
    <row r="18" spans="1:10" s="356" customFormat="1" ht="20.65" customHeight="1">
      <c r="A18" s="306"/>
      <c r="B18" s="629" t="s">
        <v>130</v>
      </c>
      <c r="C18" s="630"/>
      <c r="D18" s="631"/>
      <c r="E18" s="353"/>
      <c r="F18" s="353"/>
      <c r="G18" s="353"/>
      <c r="H18" s="354"/>
      <c r="I18" s="355">
        <f>SUM(I19:I20)</f>
        <v>-17752.099999999999</v>
      </c>
    </row>
    <row r="19" spans="1:10" s="36" customFormat="1" ht="16.350000000000001" customHeight="1">
      <c r="A19" s="270" t="s">
        <v>277</v>
      </c>
      <c r="B19" s="632" t="s">
        <v>274</v>
      </c>
      <c r="C19" s="633"/>
      <c r="D19" s="634"/>
      <c r="E19" s="359" t="s">
        <v>126</v>
      </c>
      <c r="F19" s="359" t="s">
        <v>131</v>
      </c>
      <c r="G19" s="357"/>
      <c r="H19" s="348"/>
      <c r="I19" s="358">
        <v>-11128.5</v>
      </c>
    </row>
    <row r="20" spans="1:10" s="36" customFormat="1" ht="16.350000000000001" customHeight="1">
      <c r="A20" s="270" t="s">
        <v>278</v>
      </c>
      <c r="B20" s="632" t="s">
        <v>274</v>
      </c>
      <c r="C20" s="633"/>
      <c r="D20" s="634"/>
      <c r="E20" s="359" t="s">
        <v>126</v>
      </c>
      <c r="F20" s="359" t="s">
        <v>131</v>
      </c>
      <c r="G20" s="357"/>
      <c r="H20" s="348"/>
      <c r="I20" s="358">
        <v>-6623.6</v>
      </c>
    </row>
    <row r="21" spans="1:10" s="356" customFormat="1" ht="20.65" customHeight="1">
      <c r="A21" s="306" t="s">
        <v>132</v>
      </c>
      <c r="B21" s="625" t="s">
        <v>133</v>
      </c>
      <c r="C21" s="625"/>
      <c r="D21" s="625"/>
      <c r="E21" s="353" t="s">
        <v>132</v>
      </c>
      <c r="F21" s="353" t="s">
        <v>132</v>
      </c>
      <c r="G21" s="353" t="s">
        <v>132</v>
      </c>
      <c r="H21" s="354"/>
      <c r="I21" s="355">
        <f>+I22</f>
        <v>-539.79999999999995</v>
      </c>
    </row>
    <row r="22" spans="1:10" s="356" customFormat="1" ht="15" customHeight="1">
      <c r="A22" s="306" t="s">
        <v>321</v>
      </c>
      <c r="B22" s="619" t="s">
        <v>134</v>
      </c>
      <c r="C22" s="619"/>
      <c r="D22" s="619"/>
      <c r="E22" s="359" t="s">
        <v>126</v>
      </c>
      <c r="F22" s="239" t="s">
        <v>164</v>
      </c>
      <c r="G22" s="168"/>
      <c r="H22" s="349"/>
      <c r="I22" s="355">
        <v>-539.79999999999995</v>
      </c>
    </row>
    <row r="23" spans="1:10" s="14" customFormat="1">
      <c r="A23" s="374" t="s">
        <v>127</v>
      </c>
      <c r="B23" s="374" t="s">
        <v>128</v>
      </c>
      <c r="C23" s="374" t="s">
        <v>129</v>
      </c>
      <c r="D23" s="621" t="s">
        <v>58</v>
      </c>
      <c r="E23" s="622"/>
      <c r="F23" s="622"/>
      <c r="G23" s="622"/>
      <c r="H23" s="623"/>
      <c r="I23" s="375">
        <f>+I24+I27</f>
        <v>-32037.476000000002</v>
      </c>
    </row>
    <row r="24" spans="1:10" s="352" customFormat="1" ht="54.75" customHeight="1">
      <c r="A24" s="350" t="s">
        <v>343</v>
      </c>
      <c r="B24" s="624" t="s">
        <v>344</v>
      </c>
      <c r="C24" s="624"/>
      <c r="D24" s="624"/>
      <c r="E24" s="624"/>
      <c r="F24" s="624"/>
      <c r="G24" s="624"/>
      <c r="H24" s="624"/>
      <c r="I24" s="351">
        <f>+I25</f>
        <v>-19239.376</v>
      </c>
      <c r="J24" s="376"/>
    </row>
    <row r="25" spans="1:10" s="356" customFormat="1" ht="20.65" customHeight="1">
      <c r="A25" s="306"/>
      <c r="B25" s="625" t="s">
        <v>345</v>
      </c>
      <c r="C25" s="625"/>
      <c r="D25" s="625"/>
      <c r="E25" s="353"/>
      <c r="F25" s="353"/>
      <c r="G25" s="353"/>
      <c r="H25" s="354"/>
      <c r="I25" s="355">
        <f>+I26</f>
        <v>-19239.376</v>
      </c>
    </row>
    <row r="26" spans="1:10" s="36" customFormat="1" ht="16.350000000000001" customHeight="1">
      <c r="A26" s="306" t="s">
        <v>349</v>
      </c>
      <c r="B26" s="619" t="s">
        <v>346</v>
      </c>
      <c r="C26" s="619"/>
      <c r="D26" s="619"/>
      <c r="E26" s="359" t="s">
        <v>347</v>
      </c>
      <c r="F26" s="239" t="s">
        <v>348</v>
      </c>
      <c r="G26" s="357">
        <v>19239376</v>
      </c>
      <c r="H26" s="349">
        <v>-1</v>
      </c>
      <c r="I26" s="358">
        <f>-G26/1000</f>
        <v>-19239.376</v>
      </c>
    </row>
    <row r="27" spans="1:10" s="352" customFormat="1" ht="54.75" customHeight="1">
      <c r="A27" s="350" t="s">
        <v>322</v>
      </c>
      <c r="B27" s="624" t="s">
        <v>323</v>
      </c>
      <c r="C27" s="624"/>
      <c r="D27" s="624"/>
      <c r="E27" s="624"/>
      <c r="F27" s="624"/>
      <c r="G27" s="624"/>
      <c r="H27" s="624"/>
      <c r="I27" s="351">
        <f>+I28+I31</f>
        <v>-12798.100000000002</v>
      </c>
      <c r="J27" s="376"/>
    </row>
    <row r="28" spans="1:10" s="356" customFormat="1" ht="20.65" customHeight="1">
      <c r="A28" s="306"/>
      <c r="B28" s="625" t="s">
        <v>130</v>
      </c>
      <c r="C28" s="625"/>
      <c r="D28" s="625"/>
      <c r="E28" s="353"/>
      <c r="F28" s="353"/>
      <c r="G28" s="353"/>
      <c r="H28" s="354"/>
      <c r="I28" s="355">
        <f>SUM(I29:I30)</f>
        <v>-12571.900000000001</v>
      </c>
    </row>
    <row r="29" spans="1:10" s="36" customFormat="1" ht="16.350000000000001" customHeight="1">
      <c r="A29" s="305" t="s">
        <v>327</v>
      </c>
      <c r="B29" s="635" t="s">
        <v>243</v>
      </c>
      <c r="C29" s="635"/>
      <c r="D29" s="635"/>
      <c r="E29" s="239" t="s">
        <v>326</v>
      </c>
      <c r="F29" s="292" t="s">
        <v>131</v>
      </c>
      <c r="G29" s="357"/>
      <c r="H29" s="349"/>
      <c r="I29" s="358">
        <v>-611.70000000000005</v>
      </c>
    </row>
    <row r="30" spans="1:10" s="36" customFormat="1" ht="16.350000000000001" customHeight="1">
      <c r="A30" s="305" t="s">
        <v>325</v>
      </c>
      <c r="B30" s="635" t="s">
        <v>243</v>
      </c>
      <c r="C30" s="635"/>
      <c r="D30" s="635"/>
      <c r="E30" s="239" t="s">
        <v>326</v>
      </c>
      <c r="F30" s="292" t="s">
        <v>131</v>
      </c>
      <c r="G30" s="357">
        <v>11960200</v>
      </c>
      <c r="H30" s="349">
        <v>-1</v>
      </c>
      <c r="I30" s="358">
        <f>-G30/1000</f>
        <v>-11960.2</v>
      </c>
    </row>
    <row r="31" spans="1:10" s="356" customFormat="1" ht="20.65" customHeight="1">
      <c r="A31" s="306" t="s">
        <v>132</v>
      </c>
      <c r="B31" s="625" t="s">
        <v>133</v>
      </c>
      <c r="C31" s="625"/>
      <c r="D31" s="625"/>
      <c r="E31" s="353" t="s">
        <v>132</v>
      </c>
      <c r="F31" s="353" t="s">
        <v>132</v>
      </c>
      <c r="G31" s="353" t="s">
        <v>132</v>
      </c>
      <c r="H31" s="354"/>
      <c r="I31" s="355">
        <f>SUM(I32:I32)</f>
        <v>-226.2</v>
      </c>
    </row>
    <row r="32" spans="1:10" s="356" customFormat="1" ht="15" customHeight="1">
      <c r="A32" s="306" t="s">
        <v>324</v>
      </c>
      <c r="B32" s="619" t="s">
        <v>134</v>
      </c>
      <c r="C32" s="619"/>
      <c r="D32" s="619"/>
      <c r="E32" s="239" t="s">
        <v>326</v>
      </c>
      <c r="F32" s="239" t="s">
        <v>164</v>
      </c>
      <c r="G32" s="168">
        <v>226200</v>
      </c>
      <c r="H32" s="349">
        <v>-1</v>
      </c>
      <c r="I32" s="355">
        <f>-G32/1000</f>
        <v>-226.2</v>
      </c>
    </row>
    <row r="33" spans="1:10" s="172" customFormat="1">
      <c r="A33" s="250"/>
      <c r="B33" s="251"/>
      <c r="C33" s="251"/>
      <c r="D33" s="251"/>
      <c r="E33" s="251"/>
      <c r="F33" s="251"/>
      <c r="G33" s="251"/>
      <c r="H33" s="251"/>
      <c r="I33" s="252"/>
    </row>
    <row r="34" spans="1:10" s="172" customFormat="1">
      <c r="A34" s="250"/>
      <c r="B34" s="251"/>
      <c r="C34" s="251"/>
      <c r="D34" s="251"/>
      <c r="E34" s="251"/>
      <c r="F34" s="251"/>
      <c r="G34" s="251"/>
      <c r="H34" s="251"/>
      <c r="I34" s="252"/>
    </row>
    <row r="35" spans="1:10" s="172" customFormat="1">
      <c r="A35" s="250"/>
      <c r="B35" s="251"/>
      <c r="C35" s="251"/>
      <c r="D35" s="251"/>
      <c r="E35" s="251"/>
      <c r="F35" s="251"/>
      <c r="G35" s="251"/>
      <c r="H35" s="251"/>
      <c r="I35" s="252"/>
    </row>
    <row r="36" spans="1:10" s="231" customFormat="1" ht="45" customHeight="1">
      <c r="A36" s="651" t="s">
        <v>106</v>
      </c>
      <c r="B36" s="651"/>
      <c r="C36" s="651"/>
      <c r="D36" s="651"/>
      <c r="E36" s="651"/>
      <c r="F36" s="651"/>
      <c r="G36" s="651"/>
      <c r="H36" s="651"/>
      <c r="I36" s="25">
        <f>+I37</f>
        <v>99996.300000000017</v>
      </c>
    </row>
    <row r="37" spans="1:10" s="231" customFormat="1">
      <c r="A37" s="374" t="s">
        <v>127</v>
      </c>
      <c r="B37" s="374" t="s">
        <v>128</v>
      </c>
      <c r="C37" s="374" t="s">
        <v>129</v>
      </c>
      <c r="D37" s="621" t="s">
        <v>58</v>
      </c>
      <c r="E37" s="622"/>
      <c r="F37" s="622"/>
      <c r="G37" s="622"/>
      <c r="H37" s="623"/>
      <c r="I37" s="375">
        <f>+I38+I44+I69+I72+I78+I87</f>
        <v>99996.300000000017</v>
      </c>
    </row>
    <row r="38" spans="1:10" s="234" customFormat="1" ht="54.75" customHeight="1">
      <c r="A38" s="232" t="s">
        <v>245</v>
      </c>
      <c r="B38" s="618" t="s">
        <v>176</v>
      </c>
      <c r="C38" s="618"/>
      <c r="D38" s="618"/>
      <c r="E38" s="618"/>
      <c r="F38" s="618"/>
      <c r="G38" s="618"/>
      <c r="H38" s="618"/>
      <c r="I38" s="233">
        <f>+I39+I41</f>
        <v>-113679</v>
      </c>
    </row>
    <row r="39" spans="1:10" s="238" customFormat="1" ht="20.65" customHeight="1">
      <c r="A39" s="304"/>
      <c r="B39" s="636" t="s">
        <v>130</v>
      </c>
      <c r="C39" s="637"/>
      <c r="D39" s="638"/>
      <c r="E39" s="235"/>
      <c r="F39" s="235"/>
      <c r="G39" s="235"/>
      <c r="H39" s="236"/>
      <c r="I39" s="237">
        <f>+I40</f>
        <v>-112348</v>
      </c>
    </row>
    <row r="40" spans="1:10" s="243" customFormat="1" ht="16.350000000000001" customHeight="1">
      <c r="A40" s="305" t="s">
        <v>246</v>
      </c>
      <c r="B40" s="635" t="s">
        <v>243</v>
      </c>
      <c r="C40" s="635"/>
      <c r="D40" s="635"/>
      <c r="E40" s="292" t="s">
        <v>244</v>
      </c>
      <c r="F40" s="249" t="s">
        <v>131</v>
      </c>
      <c r="G40" s="241">
        <v>112348000</v>
      </c>
      <c r="H40" s="349">
        <v>-1</v>
      </c>
      <c r="I40" s="242">
        <f>-G40/1000</f>
        <v>-112348</v>
      </c>
    </row>
    <row r="41" spans="1:10" s="238" customFormat="1" ht="20.65" customHeight="1">
      <c r="A41" s="306" t="s">
        <v>132</v>
      </c>
      <c r="B41" s="636" t="s">
        <v>133</v>
      </c>
      <c r="C41" s="637"/>
      <c r="D41" s="638"/>
      <c r="E41" s="235" t="s">
        <v>132</v>
      </c>
      <c r="F41" s="235" t="s">
        <v>132</v>
      </c>
      <c r="G41" s="235" t="s">
        <v>132</v>
      </c>
      <c r="H41" s="236"/>
      <c r="I41" s="237">
        <f>SUM(I42:I43)</f>
        <v>-1331</v>
      </c>
    </row>
    <row r="42" spans="1:10" s="238" customFormat="1" ht="15" customHeight="1">
      <c r="A42" s="306" t="s">
        <v>247</v>
      </c>
      <c r="B42" s="619" t="s">
        <v>134</v>
      </c>
      <c r="C42" s="619"/>
      <c r="D42" s="619"/>
      <c r="E42" s="239" t="s">
        <v>126</v>
      </c>
      <c r="F42" s="239" t="s">
        <v>164</v>
      </c>
      <c r="G42" s="245"/>
      <c r="H42" s="246"/>
      <c r="I42" s="237">
        <v>-877.7</v>
      </c>
    </row>
    <row r="43" spans="1:10" s="238" customFormat="1" ht="15" customHeight="1">
      <c r="A43" s="306" t="s">
        <v>248</v>
      </c>
      <c r="B43" s="619" t="s">
        <v>135</v>
      </c>
      <c r="C43" s="619"/>
      <c r="D43" s="619"/>
      <c r="E43" s="247" t="s">
        <v>165</v>
      </c>
      <c r="F43" s="239" t="s">
        <v>164</v>
      </c>
      <c r="G43" s="245"/>
      <c r="H43" s="246"/>
      <c r="I43" s="237">
        <v>-453.3</v>
      </c>
      <c r="J43" s="248"/>
    </row>
    <row r="44" spans="1:10" s="234" customFormat="1" ht="54.75" customHeight="1">
      <c r="A44" s="232" t="s">
        <v>279</v>
      </c>
      <c r="B44" s="618" t="s">
        <v>280</v>
      </c>
      <c r="C44" s="618"/>
      <c r="D44" s="618"/>
      <c r="E44" s="618"/>
      <c r="F44" s="618"/>
      <c r="G44" s="618"/>
      <c r="H44" s="618"/>
      <c r="I44" s="233">
        <f>+I45+I47</f>
        <v>-303850.8</v>
      </c>
    </row>
    <row r="45" spans="1:10" s="238" customFormat="1" ht="20.65" customHeight="1">
      <c r="A45" s="304"/>
      <c r="B45" s="636" t="s">
        <v>130</v>
      </c>
      <c r="C45" s="637"/>
      <c r="D45" s="638"/>
      <c r="E45" s="235"/>
      <c r="F45" s="235"/>
      <c r="G45" s="235"/>
      <c r="H45" s="236"/>
      <c r="I45" s="237">
        <f>+I46</f>
        <v>-280912.5</v>
      </c>
    </row>
    <row r="46" spans="1:10" s="243" customFormat="1" ht="16.350000000000001" customHeight="1">
      <c r="A46" s="270" t="s">
        <v>282</v>
      </c>
      <c r="B46" s="643" t="s">
        <v>283</v>
      </c>
      <c r="C46" s="643"/>
      <c r="D46" s="643"/>
      <c r="E46" s="361" t="s">
        <v>163</v>
      </c>
      <c r="F46" s="249" t="s">
        <v>131</v>
      </c>
      <c r="G46" s="241"/>
      <c r="H46" s="349"/>
      <c r="I46" s="242">
        <v>-280912.5</v>
      </c>
    </row>
    <row r="47" spans="1:10" s="238" customFormat="1" ht="20.65" customHeight="1">
      <c r="A47" s="306" t="s">
        <v>132</v>
      </c>
      <c r="B47" s="636" t="s">
        <v>133</v>
      </c>
      <c r="C47" s="637"/>
      <c r="D47" s="638"/>
      <c r="E47" s="235" t="s">
        <v>132</v>
      </c>
      <c r="F47" s="235" t="s">
        <v>132</v>
      </c>
      <c r="G47" s="235" t="s">
        <v>132</v>
      </c>
      <c r="H47" s="236"/>
      <c r="I47" s="237">
        <f>SUM(I48:I68)</f>
        <v>-22938.3</v>
      </c>
    </row>
    <row r="48" spans="1:10" s="238" customFormat="1" ht="15" customHeight="1">
      <c r="A48" s="306" t="s">
        <v>281</v>
      </c>
      <c r="B48" s="619" t="s">
        <v>134</v>
      </c>
      <c r="C48" s="619"/>
      <c r="D48" s="619"/>
      <c r="E48" s="239" t="s">
        <v>126</v>
      </c>
      <c r="F48" s="239" t="s">
        <v>164</v>
      </c>
      <c r="G48" s="245"/>
      <c r="H48" s="246"/>
      <c r="I48" s="237">
        <f>-11542.8-5710</f>
        <v>-17252.8</v>
      </c>
    </row>
    <row r="49" spans="1:10" s="238" customFormat="1" ht="15" customHeight="1">
      <c r="A49" s="306" t="s">
        <v>303</v>
      </c>
      <c r="B49" s="619" t="s">
        <v>135</v>
      </c>
      <c r="C49" s="619"/>
      <c r="D49" s="619"/>
      <c r="E49" s="247" t="s">
        <v>165</v>
      </c>
      <c r="F49" s="239" t="s">
        <v>164</v>
      </c>
      <c r="G49" s="245"/>
      <c r="H49" s="246"/>
      <c r="I49" s="237">
        <v>-1885.5</v>
      </c>
      <c r="J49" s="248"/>
    </row>
    <row r="50" spans="1:10" s="238" customFormat="1" ht="15" customHeight="1">
      <c r="A50" s="270" t="s">
        <v>302</v>
      </c>
      <c r="B50" s="643" t="s">
        <v>242</v>
      </c>
      <c r="C50" s="643"/>
      <c r="D50" s="643"/>
      <c r="E50" s="309" t="s">
        <v>126</v>
      </c>
      <c r="F50" s="330" t="s">
        <v>164</v>
      </c>
      <c r="G50" s="253"/>
      <c r="H50" s="254"/>
      <c r="I50" s="360">
        <v>-200</v>
      </c>
      <c r="J50" s="248"/>
    </row>
    <row r="51" spans="1:10" s="238" customFormat="1" ht="15" customHeight="1">
      <c r="A51" s="270" t="s">
        <v>301</v>
      </c>
      <c r="B51" s="643" t="s">
        <v>242</v>
      </c>
      <c r="C51" s="643"/>
      <c r="D51" s="643"/>
      <c r="E51" s="309" t="s">
        <v>126</v>
      </c>
      <c r="F51" s="330" t="s">
        <v>164</v>
      </c>
      <c r="G51" s="253"/>
      <c r="H51" s="254"/>
      <c r="I51" s="360">
        <v>-200</v>
      </c>
      <c r="J51" s="248"/>
    </row>
    <row r="52" spans="1:10" s="238" customFormat="1" ht="15" customHeight="1">
      <c r="A52" s="270" t="s">
        <v>300</v>
      </c>
      <c r="B52" s="643" t="s">
        <v>242</v>
      </c>
      <c r="C52" s="643"/>
      <c r="D52" s="643"/>
      <c r="E52" s="309" t="s">
        <v>126</v>
      </c>
      <c r="F52" s="330" t="s">
        <v>164</v>
      </c>
      <c r="G52" s="253"/>
      <c r="H52" s="254"/>
      <c r="I52" s="360">
        <v>-200</v>
      </c>
      <c r="J52" s="248"/>
    </row>
    <row r="53" spans="1:10" s="238" customFormat="1" ht="15" customHeight="1">
      <c r="A53" s="270" t="s">
        <v>299</v>
      </c>
      <c r="B53" s="643" t="s">
        <v>242</v>
      </c>
      <c r="C53" s="643"/>
      <c r="D53" s="643"/>
      <c r="E53" s="309" t="s">
        <v>126</v>
      </c>
      <c r="F53" s="330" t="s">
        <v>164</v>
      </c>
      <c r="G53" s="253"/>
      <c r="H53" s="254"/>
      <c r="I53" s="360">
        <v>-200</v>
      </c>
      <c r="J53" s="248"/>
    </row>
    <row r="54" spans="1:10" s="238" customFormat="1" ht="15" customHeight="1">
      <c r="A54" s="270" t="s">
        <v>298</v>
      </c>
      <c r="B54" s="643" t="s">
        <v>242</v>
      </c>
      <c r="C54" s="643"/>
      <c r="D54" s="643"/>
      <c r="E54" s="309" t="s">
        <v>126</v>
      </c>
      <c r="F54" s="330" t="s">
        <v>164</v>
      </c>
      <c r="G54" s="253"/>
      <c r="H54" s="254"/>
      <c r="I54" s="360">
        <v>-200</v>
      </c>
      <c r="J54" s="248"/>
    </row>
    <row r="55" spans="1:10" s="238" customFormat="1" ht="15" customHeight="1">
      <c r="A55" s="270" t="s">
        <v>297</v>
      </c>
      <c r="B55" s="643" t="s">
        <v>242</v>
      </c>
      <c r="C55" s="643"/>
      <c r="D55" s="643"/>
      <c r="E55" s="309" t="s">
        <v>126</v>
      </c>
      <c r="F55" s="330" t="s">
        <v>164</v>
      </c>
      <c r="G55" s="253"/>
      <c r="H55" s="254"/>
      <c r="I55" s="360">
        <v>-200</v>
      </c>
      <c r="J55" s="248"/>
    </row>
    <row r="56" spans="1:10" s="238" customFormat="1" ht="15" customHeight="1">
      <c r="A56" s="270" t="s">
        <v>296</v>
      </c>
      <c r="B56" s="643" t="s">
        <v>242</v>
      </c>
      <c r="C56" s="643"/>
      <c r="D56" s="643"/>
      <c r="E56" s="309" t="s">
        <v>126</v>
      </c>
      <c r="F56" s="330" t="s">
        <v>164</v>
      </c>
      <c r="G56" s="253"/>
      <c r="H56" s="254"/>
      <c r="I56" s="360">
        <v>-200</v>
      </c>
      <c r="J56" s="248"/>
    </row>
    <row r="57" spans="1:10" s="238" customFormat="1" ht="15" customHeight="1">
      <c r="A57" s="270" t="s">
        <v>295</v>
      </c>
      <c r="B57" s="643" t="s">
        <v>242</v>
      </c>
      <c r="C57" s="643"/>
      <c r="D57" s="643"/>
      <c r="E57" s="309" t="s">
        <v>126</v>
      </c>
      <c r="F57" s="330" t="s">
        <v>164</v>
      </c>
      <c r="G57" s="253"/>
      <c r="H57" s="254"/>
      <c r="I57" s="360">
        <v>-200</v>
      </c>
      <c r="J57" s="248"/>
    </row>
    <row r="58" spans="1:10" s="238" customFormat="1" ht="15" customHeight="1">
      <c r="A58" s="270" t="s">
        <v>294</v>
      </c>
      <c r="B58" s="643" t="s">
        <v>242</v>
      </c>
      <c r="C58" s="643"/>
      <c r="D58" s="643"/>
      <c r="E58" s="309" t="s">
        <v>126</v>
      </c>
      <c r="F58" s="330" t="s">
        <v>164</v>
      </c>
      <c r="G58" s="253"/>
      <c r="H58" s="254"/>
      <c r="I58" s="360">
        <v>-200</v>
      </c>
      <c r="J58" s="248"/>
    </row>
    <row r="59" spans="1:10" s="238" customFormat="1" ht="15" customHeight="1">
      <c r="A59" s="270" t="s">
        <v>293</v>
      </c>
      <c r="B59" s="643" t="s">
        <v>242</v>
      </c>
      <c r="C59" s="643"/>
      <c r="D59" s="643"/>
      <c r="E59" s="309" t="s">
        <v>126</v>
      </c>
      <c r="F59" s="330" t="s">
        <v>164</v>
      </c>
      <c r="G59" s="253"/>
      <c r="H59" s="254"/>
      <c r="I59" s="360">
        <v>-200</v>
      </c>
      <c r="J59" s="248"/>
    </row>
    <row r="60" spans="1:10" s="238" customFormat="1" ht="15" customHeight="1">
      <c r="A60" s="270" t="s">
        <v>284</v>
      </c>
      <c r="B60" s="643" t="s">
        <v>242</v>
      </c>
      <c r="C60" s="643"/>
      <c r="D60" s="643"/>
      <c r="E60" s="309" t="s">
        <v>126</v>
      </c>
      <c r="F60" s="330" t="s">
        <v>164</v>
      </c>
      <c r="G60" s="253"/>
      <c r="H60" s="254"/>
      <c r="I60" s="360">
        <v>-200</v>
      </c>
      <c r="J60" s="248"/>
    </row>
    <row r="61" spans="1:10" s="238" customFormat="1" ht="15" customHeight="1">
      <c r="A61" s="270" t="s">
        <v>285</v>
      </c>
      <c r="B61" s="643" t="s">
        <v>242</v>
      </c>
      <c r="C61" s="643"/>
      <c r="D61" s="643"/>
      <c r="E61" s="309" t="s">
        <v>126</v>
      </c>
      <c r="F61" s="330" t="s">
        <v>164</v>
      </c>
      <c r="G61" s="253"/>
      <c r="H61" s="254"/>
      <c r="I61" s="360">
        <v>-200</v>
      </c>
      <c r="J61" s="248"/>
    </row>
    <row r="62" spans="1:10" s="238" customFormat="1" ht="15" customHeight="1">
      <c r="A62" s="270" t="s">
        <v>286</v>
      </c>
      <c r="B62" s="643" t="s">
        <v>242</v>
      </c>
      <c r="C62" s="643"/>
      <c r="D62" s="643"/>
      <c r="E62" s="309" t="s">
        <v>126</v>
      </c>
      <c r="F62" s="330" t="s">
        <v>164</v>
      </c>
      <c r="G62" s="253"/>
      <c r="H62" s="254"/>
      <c r="I62" s="360">
        <v>-200</v>
      </c>
      <c r="J62" s="248"/>
    </row>
    <row r="63" spans="1:10" s="238" customFormat="1" ht="15" customHeight="1">
      <c r="A63" s="270" t="s">
        <v>287</v>
      </c>
      <c r="B63" s="643" t="s">
        <v>242</v>
      </c>
      <c r="C63" s="643"/>
      <c r="D63" s="643"/>
      <c r="E63" s="309" t="s">
        <v>126</v>
      </c>
      <c r="F63" s="330" t="s">
        <v>164</v>
      </c>
      <c r="G63" s="253"/>
      <c r="H63" s="254"/>
      <c r="I63" s="360">
        <v>-200</v>
      </c>
      <c r="J63" s="248"/>
    </row>
    <row r="64" spans="1:10" s="238" customFormat="1" ht="15" customHeight="1">
      <c r="A64" s="270" t="s">
        <v>288</v>
      </c>
      <c r="B64" s="643" t="s">
        <v>242</v>
      </c>
      <c r="C64" s="643"/>
      <c r="D64" s="643"/>
      <c r="E64" s="309" t="s">
        <v>126</v>
      </c>
      <c r="F64" s="330" t="s">
        <v>164</v>
      </c>
      <c r="G64" s="253"/>
      <c r="H64" s="254"/>
      <c r="I64" s="360">
        <v>-200</v>
      </c>
      <c r="J64" s="248"/>
    </row>
    <row r="65" spans="1:10" s="238" customFormat="1" ht="15" customHeight="1">
      <c r="A65" s="270" t="s">
        <v>289</v>
      </c>
      <c r="B65" s="643" t="s">
        <v>242</v>
      </c>
      <c r="C65" s="643"/>
      <c r="D65" s="643"/>
      <c r="E65" s="309" t="s">
        <v>126</v>
      </c>
      <c r="F65" s="330" t="s">
        <v>164</v>
      </c>
      <c r="G65" s="253"/>
      <c r="H65" s="254"/>
      <c r="I65" s="360">
        <v>-200</v>
      </c>
      <c r="J65" s="248"/>
    </row>
    <row r="66" spans="1:10" s="238" customFormat="1" ht="15" customHeight="1">
      <c r="A66" s="270" t="s">
        <v>290</v>
      </c>
      <c r="B66" s="643" t="s">
        <v>242</v>
      </c>
      <c r="C66" s="643"/>
      <c r="D66" s="643"/>
      <c r="E66" s="309" t="s">
        <v>126</v>
      </c>
      <c r="F66" s="330" t="s">
        <v>164</v>
      </c>
      <c r="G66" s="253"/>
      <c r="H66" s="254"/>
      <c r="I66" s="360">
        <v>-200</v>
      </c>
      <c r="J66" s="248"/>
    </row>
    <row r="67" spans="1:10" s="238" customFormat="1" ht="15" customHeight="1">
      <c r="A67" s="270" t="s">
        <v>291</v>
      </c>
      <c r="B67" s="643" t="s">
        <v>242</v>
      </c>
      <c r="C67" s="643"/>
      <c r="D67" s="643"/>
      <c r="E67" s="309" t="s">
        <v>126</v>
      </c>
      <c r="F67" s="330" t="s">
        <v>164</v>
      </c>
      <c r="G67" s="253"/>
      <c r="H67" s="254"/>
      <c r="I67" s="360">
        <v>-200</v>
      </c>
      <c r="J67" s="248"/>
    </row>
    <row r="68" spans="1:10" s="238" customFormat="1" ht="15" customHeight="1">
      <c r="A68" s="270" t="s">
        <v>292</v>
      </c>
      <c r="B68" s="643" t="s">
        <v>242</v>
      </c>
      <c r="C68" s="643"/>
      <c r="D68" s="643"/>
      <c r="E68" s="309" t="s">
        <v>126</v>
      </c>
      <c r="F68" s="330" t="s">
        <v>164</v>
      </c>
      <c r="G68" s="253"/>
      <c r="H68" s="254"/>
      <c r="I68" s="360">
        <v>-200</v>
      </c>
      <c r="J68" s="248"/>
    </row>
    <row r="69" spans="1:10" s="234" customFormat="1" ht="54.75" customHeight="1">
      <c r="A69" s="232" t="s">
        <v>161</v>
      </c>
      <c r="B69" s="618" t="s">
        <v>73</v>
      </c>
      <c r="C69" s="618"/>
      <c r="D69" s="618"/>
      <c r="E69" s="618"/>
      <c r="F69" s="618"/>
      <c r="G69" s="618"/>
      <c r="H69" s="618"/>
      <c r="I69" s="233">
        <f>+I70</f>
        <v>-1218.3</v>
      </c>
    </row>
    <row r="70" spans="1:10" s="238" customFormat="1" ht="20.65" customHeight="1">
      <c r="A70" s="304" t="s">
        <v>132</v>
      </c>
      <c r="B70" s="636" t="s">
        <v>133</v>
      </c>
      <c r="C70" s="637"/>
      <c r="D70" s="638"/>
      <c r="E70" s="235" t="s">
        <v>132</v>
      </c>
      <c r="F70" s="235" t="s">
        <v>132</v>
      </c>
      <c r="G70" s="235" t="s">
        <v>132</v>
      </c>
      <c r="H70" s="236"/>
      <c r="I70" s="237">
        <f>+I71</f>
        <v>-1218.3</v>
      </c>
    </row>
    <row r="71" spans="1:10" s="238" customFormat="1" ht="15" customHeight="1">
      <c r="A71" s="306" t="s">
        <v>304</v>
      </c>
      <c r="B71" s="619" t="s">
        <v>134</v>
      </c>
      <c r="C71" s="619"/>
      <c r="D71" s="619"/>
      <c r="E71" s="239" t="s">
        <v>126</v>
      </c>
      <c r="F71" s="239" t="s">
        <v>164</v>
      </c>
      <c r="G71" s="245"/>
      <c r="H71" s="246"/>
      <c r="I71" s="237">
        <v>-1218.3</v>
      </c>
    </row>
    <row r="72" spans="1:10" s="234" customFormat="1" ht="54.75" customHeight="1">
      <c r="A72" s="232" t="s">
        <v>241</v>
      </c>
      <c r="B72" s="618" t="s">
        <v>105</v>
      </c>
      <c r="C72" s="618"/>
      <c r="D72" s="618"/>
      <c r="E72" s="618"/>
      <c r="F72" s="618"/>
      <c r="G72" s="618"/>
      <c r="H72" s="618"/>
      <c r="I72" s="233">
        <f>+I73+I75</f>
        <v>143679</v>
      </c>
    </row>
    <row r="73" spans="1:10" s="368" customFormat="1" ht="20.65" customHeight="1">
      <c r="A73" s="366"/>
      <c r="B73" s="639" t="s">
        <v>130</v>
      </c>
      <c r="C73" s="640"/>
      <c r="D73" s="641"/>
      <c r="E73" s="235"/>
      <c r="F73" s="235"/>
      <c r="G73" s="235"/>
      <c r="H73" s="367"/>
      <c r="I73" s="237">
        <f>+I74</f>
        <v>137240</v>
      </c>
    </row>
    <row r="74" spans="1:10" s="243" customFormat="1" ht="16.350000000000001" customHeight="1">
      <c r="A74" s="364" t="s">
        <v>305</v>
      </c>
      <c r="B74" s="642" t="s">
        <v>162</v>
      </c>
      <c r="C74" s="642"/>
      <c r="D74" s="642"/>
      <c r="E74" s="240" t="s">
        <v>244</v>
      </c>
      <c r="F74" s="240" t="s">
        <v>131</v>
      </c>
      <c r="G74" s="241">
        <v>137240000</v>
      </c>
      <c r="H74" s="244">
        <v>1</v>
      </c>
      <c r="I74" s="237">
        <f t="shared" ref="I74" si="0">+G74/1000</f>
        <v>137240</v>
      </c>
    </row>
    <row r="75" spans="1:10" s="238" customFormat="1" ht="20.65" customHeight="1">
      <c r="A75" s="304" t="s">
        <v>132</v>
      </c>
      <c r="B75" s="508" t="s">
        <v>133</v>
      </c>
      <c r="C75" s="508"/>
      <c r="D75" s="508"/>
      <c r="E75" s="235" t="s">
        <v>132</v>
      </c>
      <c r="F75" s="235" t="s">
        <v>132</v>
      </c>
      <c r="G75" s="235" t="s">
        <v>132</v>
      </c>
      <c r="H75" s="236"/>
      <c r="I75" s="237">
        <f>SUM(I76:I77)</f>
        <v>6439</v>
      </c>
    </row>
    <row r="76" spans="1:10" s="238" customFormat="1">
      <c r="A76" s="450" t="s">
        <v>462</v>
      </c>
      <c r="B76" s="619" t="s">
        <v>134</v>
      </c>
      <c r="C76" s="619"/>
      <c r="D76" s="619"/>
      <c r="E76" s="239" t="s">
        <v>126</v>
      </c>
      <c r="F76" s="239" t="s">
        <v>164</v>
      </c>
      <c r="G76" s="245">
        <v>5681700</v>
      </c>
      <c r="H76" s="246">
        <v>1</v>
      </c>
      <c r="I76" s="237">
        <f>+G76/1000</f>
        <v>5681.7</v>
      </c>
    </row>
    <row r="77" spans="1:10" s="238" customFormat="1">
      <c r="A77" s="306">
        <v>98111140</v>
      </c>
      <c r="B77" s="619" t="s">
        <v>135</v>
      </c>
      <c r="C77" s="619"/>
      <c r="D77" s="619"/>
      <c r="E77" s="247" t="s">
        <v>165</v>
      </c>
      <c r="F77" s="239" t="s">
        <v>164</v>
      </c>
      <c r="G77" s="245">
        <v>757300</v>
      </c>
      <c r="H77" s="246">
        <v>1</v>
      </c>
      <c r="I77" s="237">
        <f>+G77/1000</f>
        <v>757.3</v>
      </c>
    </row>
    <row r="78" spans="1:10" s="234" customFormat="1" ht="54.75" customHeight="1">
      <c r="A78" s="232" t="s">
        <v>306</v>
      </c>
      <c r="B78" s="618" t="s">
        <v>261</v>
      </c>
      <c r="C78" s="618"/>
      <c r="D78" s="618"/>
      <c r="E78" s="618"/>
      <c r="F78" s="618"/>
      <c r="G78" s="618"/>
      <c r="H78" s="618"/>
      <c r="I78" s="233">
        <f>+I79+I82</f>
        <v>99365.4</v>
      </c>
    </row>
    <row r="79" spans="1:10" s="368" customFormat="1" ht="20.65" customHeight="1">
      <c r="A79" s="366"/>
      <c r="B79" s="639" t="s">
        <v>130</v>
      </c>
      <c r="C79" s="640"/>
      <c r="D79" s="641"/>
      <c r="E79" s="235"/>
      <c r="F79" s="235"/>
      <c r="G79" s="235"/>
      <c r="H79" s="367"/>
      <c r="I79" s="237">
        <f>SUM(I80:I81)</f>
        <v>95362.7</v>
      </c>
    </row>
    <row r="80" spans="1:10" s="243" customFormat="1">
      <c r="A80" s="305" t="s">
        <v>307</v>
      </c>
      <c r="B80" s="635" t="s">
        <v>283</v>
      </c>
      <c r="C80" s="635"/>
      <c r="D80" s="635"/>
      <c r="E80" s="240" t="s">
        <v>244</v>
      </c>
      <c r="F80" s="240" t="s">
        <v>131</v>
      </c>
      <c r="G80" s="241">
        <v>39196000</v>
      </c>
      <c r="H80" s="244">
        <v>1</v>
      </c>
      <c r="I80" s="237">
        <f t="shared" ref="I80:I81" si="1">+G80/1000</f>
        <v>39196</v>
      </c>
    </row>
    <row r="81" spans="1:9" s="36" customFormat="1">
      <c r="A81" s="305" t="s">
        <v>308</v>
      </c>
      <c r="B81" s="635" t="s">
        <v>283</v>
      </c>
      <c r="C81" s="635"/>
      <c r="D81" s="635"/>
      <c r="E81" s="240" t="s">
        <v>244</v>
      </c>
      <c r="F81" s="240" t="s">
        <v>131</v>
      </c>
      <c r="G81" s="369">
        <v>56166700</v>
      </c>
      <c r="H81" s="370">
        <v>1</v>
      </c>
      <c r="I81" s="355">
        <f t="shared" si="1"/>
        <v>56166.7</v>
      </c>
    </row>
    <row r="82" spans="1:9" s="238" customFormat="1" ht="20.65" customHeight="1">
      <c r="A82" s="304" t="s">
        <v>132</v>
      </c>
      <c r="B82" s="508" t="s">
        <v>133</v>
      </c>
      <c r="C82" s="508"/>
      <c r="D82" s="508"/>
      <c r="E82" s="235" t="s">
        <v>132</v>
      </c>
      <c r="F82" s="235" t="s">
        <v>132</v>
      </c>
      <c r="G82" s="235" t="s">
        <v>132</v>
      </c>
      <c r="H82" s="236"/>
      <c r="I82" s="237">
        <f>SUM(I83:I86)</f>
        <v>4002.7</v>
      </c>
    </row>
    <row r="83" spans="1:9" s="238" customFormat="1" ht="15" customHeight="1">
      <c r="A83" s="405">
        <v>71351540</v>
      </c>
      <c r="B83" s="619" t="s">
        <v>134</v>
      </c>
      <c r="C83" s="619"/>
      <c r="D83" s="619"/>
      <c r="E83" s="239" t="s">
        <v>126</v>
      </c>
      <c r="F83" s="239" t="s">
        <v>164</v>
      </c>
      <c r="G83" s="245">
        <v>1745300</v>
      </c>
      <c r="H83" s="246">
        <v>1</v>
      </c>
      <c r="I83" s="237">
        <f t="shared" ref="I83:I86" si="2">+G83/1000</f>
        <v>1745.3</v>
      </c>
    </row>
    <row r="84" spans="1:9" s="238" customFormat="1" ht="15" customHeight="1">
      <c r="A84" s="405">
        <v>71351540</v>
      </c>
      <c r="B84" s="619" t="s">
        <v>134</v>
      </c>
      <c r="C84" s="619"/>
      <c r="D84" s="619"/>
      <c r="E84" s="239" t="s">
        <v>126</v>
      </c>
      <c r="F84" s="239" t="s">
        <v>164</v>
      </c>
      <c r="G84" s="245">
        <v>1682700</v>
      </c>
      <c r="H84" s="246">
        <v>1</v>
      </c>
      <c r="I84" s="237">
        <f t="shared" ref="I84" si="3">+G84/1000</f>
        <v>1682.7</v>
      </c>
    </row>
    <row r="85" spans="1:9" s="238" customFormat="1" ht="15" customHeight="1">
      <c r="A85" s="306">
        <v>98111140</v>
      </c>
      <c r="B85" s="619" t="s">
        <v>135</v>
      </c>
      <c r="C85" s="619"/>
      <c r="D85" s="619"/>
      <c r="E85" s="239" t="s">
        <v>165</v>
      </c>
      <c r="F85" s="239" t="s">
        <v>164</v>
      </c>
      <c r="G85" s="253">
        <v>252700</v>
      </c>
      <c r="H85" s="254">
        <v>1</v>
      </c>
      <c r="I85" s="237">
        <f t="shared" si="2"/>
        <v>252.7</v>
      </c>
    </row>
    <row r="86" spans="1:9" s="238" customFormat="1" ht="15" customHeight="1">
      <c r="A86" s="306">
        <v>98111140</v>
      </c>
      <c r="B86" s="619" t="s">
        <v>135</v>
      </c>
      <c r="C86" s="619"/>
      <c r="D86" s="619"/>
      <c r="E86" s="239" t="s">
        <v>165</v>
      </c>
      <c r="F86" s="239" t="s">
        <v>164</v>
      </c>
      <c r="G86" s="253">
        <v>322000</v>
      </c>
      <c r="H86" s="254">
        <v>1</v>
      </c>
      <c r="I86" s="237">
        <f t="shared" si="2"/>
        <v>322</v>
      </c>
    </row>
    <row r="87" spans="1:9" s="234" customFormat="1" ht="54.75" customHeight="1">
      <c r="A87" s="232" t="s">
        <v>313</v>
      </c>
      <c r="B87" s="618" t="s">
        <v>314</v>
      </c>
      <c r="C87" s="618"/>
      <c r="D87" s="618"/>
      <c r="E87" s="618"/>
      <c r="F87" s="618"/>
      <c r="G87" s="618"/>
      <c r="H87" s="618"/>
      <c r="I87" s="233">
        <f>+I88+I92</f>
        <v>275700</v>
      </c>
    </row>
    <row r="88" spans="1:9" s="368" customFormat="1" ht="20.65" customHeight="1">
      <c r="A88" s="366"/>
      <c r="B88" s="639" t="s">
        <v>130</v>
      </c>
      <c r="C88" s="640"/>
      <c r="D88" s="641"/>
      <c r="E88" s="235"/>
      <c r="F88" s="235"/>
      <c r="G88" s="235"/>
      <c r="H88" s="367"/>
      <c r="I88" s="237">
        <f>SUM(I89:I91)</f>
        <v>263019.40000000002</v>
      </c>
    </row>
    <row r="89" spans="1:9" s="243" customFormat="1" ht="16.899999999999999" customHeight="1">
      <c r="A89" s="270" t="s">
        <v>316</v>
      </c>
      <c r="B89" s="619" t="s">
        <v>319</v>
      </c>
      <c r="C89" s="619"/>
      <c r="D89" s="619"/>
      <c r="E89" s="373" t="s">
        <v>315</v>
      </c>
      <c r="F89" s="310" t="s">
        <v>131</v>
      </c>
      <c r="G89" s="241">
        <v>95180900</v>
      </c>
      <c r="H89" s="244">
        <v>1</v>
      </c>
      <c r="I89" s="237">
        <f t="shared" ref="I89:I90" si="4">+G89/1000</f>
        <v>95180.9</v>
      </c>
    </row>
    <row r="90" spans="1:9" s="36" customFormat="1" ht="16.899999999999999" customHeight="1">
      <c r="A90" s="270" t="s">
        <v>317</v>
      </c>
      <c r="B90" s="619" t="s">
        <v>319</v>
      </c>
      <c r="C90" s="619"/>
      <c r="D90" s="619"/>
      <c r="E90" s="373" t="s">
        <v>315</v>
      </c>
      <c r="F90" s="240" t="s">
        <v>131</v>
      </c>
      <c r="G90" s="369">
        <v>95556600</v>
      </c>
      <c r="H90" s="370">
        <v>1</v>
      </c>
      <c r="I90" s="355">
        <f t="shared" si="4"/>
        <v>95556.6</v>
      </c>
    </row>
    <row r="91" spans="1:9" s="36" customFormat="1" ht="16.899999999999999" customHeight="1">
      <c r="A91" s="270" t="s">
        <v>318</v>
      </c>
      <c r="B91" s="619" t="s">
        <v>319</v>
      </c>
      <c r="C91" s="619"/>
      <c r="D91" s="619"/>
      <c r="E91" s="373" t="s">
        <v>315</v>
      </c>
      <c r="F91" s="240" t="s">
        <v>131</v>
      </c>
      <c r="G91" s="369">
        <v>72281900</v>
      </c>
      <c r="H91" s="370">
        <v>1</v>
      </c>
      <c r="I91" s="355">
        <f t="shared" ref="I91" si="5">+G91/1000</f>
        <v>72281.899999999994</v>
      </c>
    </row>
    <row r="92" spans="1:9" s="238" customFormat="1" ht="20.65" customHeight="1">
      <c r="A92" s="304" t="s">
        <v>132</v>
      </c>
      <c r="B92" s="508" t="s">
        <v>133</v>
      </c>
      <c r="C92" s="508"/>
      <c r="D92" s="508"/>
      <c r="E92" s="235" t="s">
        <v>132</v>
      </c>
      <c r="F92" s="235" t="s">
        <v>132</v>
      </c>
      <c r="G92" s="235" t="s">
        <v>132</v>
      </c>
      <c r="H92" s="236"/>
      <c r="I92" s="237">
        <f>SUM(I93:I96)</f>
        <v>12680.6</v>
      </c>
    </row>
    <row r="93" spans="1:9" s="238" customFormat="1" ht="15" customHeight="1">
      <c r="A93" s="306" t="s">
        <v>250</v>
      </c>
      <c r="B93" s="619" t="s">
        <v>134</v>
      </c>
      <c r="C93" s="619"/>
      <c r="D93" s="619"/>
      <c r="E93" s="239" t="s">
        <v>126</v>
      </c>
      <c r="F93" s="239" t="s">
        <v>164</v>
      </c>
      <c r="G93" s="245">
        <v>4224000</v>
      </c>
      <c r="H93" s="246">
        <v>1</v>
      </c>
      <c r="I93" s="237">
        <f t="shared" ref="I93:I96" si="6">+G93/1000</f>
        <v>4224</v>
      </c>
    </row>
    <row r="94" spans="1:9" s="238" customFormat="1" ht="15" customHeight="1">
      <c r="A94" s="306" t="s">
        <v>320</v>
      </c>
      <c r="B94" s="619" t="s">
        <v>134</v>
      </c>
      <c r="C94" s="619"/>
      <c r="D94" s="619"/>
      <c r="E94" s="239" t="s">
        <v>126</v>
      </c>
      <c r="F94" s="239" t="s">
        <v>164</v>
      </c>
      <c r="G94" s="245">
        <v>3860500</v>
      </c>
      <c r="H94" s="246">
        <v>1</v>
      </c>
      <c r="I94" s="237">
        <f t="shared" si="6"/>
        <v>3860.5</v>
      </c>
    </row>
    <row r="95" spans="1:9" s="238" customFormat="1" ht="15" customHeight="1">
      <c r="A95" s="306" t="s">
        <v>321</v>
      </c>
      <c r="B95" s="619" t="s">
        <v>135</v>
      </c>
      <c r="C95" s="619"/>
      <c r="D95" s="619"/>
      <c r="E95" s="239" t="s">
        <v>126</v>
      </c>
      <c r="F95" s="239" t="s">
        <v>164</v>
      </c>
      <c r="G95" s="253">
        <v>2947600</v>
      </c>
      <c r="H95" s="254">
        <v>1</v>
      </c>
      <c r="I95" s="237">
        <f t="shared" si="6"/>
        <v>2947.6</v>
      </c>
    </row>
    <row r="96" spans="1:9" s="238" customFormat="1" ht="15" customHeight="1">
      <c r="A96" s="306" t="s">
        <v>248</v>
      </c>
      <c r="B96" s="619" t="s">
        <v>135</v>
      </c>
      <c r="C96" s="619"/>
      <c r="D96" s="619"/>
      <c r="E96" s="239" t="s">
        <v>165</v>
      </c>
      <c r="F96" s="239" t="s">
        <v>164</v>
      </c>
      <c r="G96" s="253">
        <f>582900+470500+595100</f>
        <v>1648500</v>
      </c>
      <c r="H96" s="254">
        <v>1</v>
      </c>
      <c r="I96" s="237">
        <f t="shared" si="6"/>
        <v>1648.5</v>
      </c>
    </row>
  </sheetData>
  <mergeCells count="95">
    <mergeCell ref="B96:D96"/>
    <mergeCell ref="B91:D91"/>
    <mergeCell ref="B30:D30"/>
    <mergeCell ref="B15:D15"/>
    <mergeCell ref="B16:D16"/>
    <mergeCell ref="B24:H24"/>
    <mergeCell ref="B68:D68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50:D50"/>
    <mergeCell ref="B45:D45"/>
    <mergeCell ref="B46:D46"/>
    <mergeCell ref="B47:D47"/>
    <mergeCell ref="B48:D48"/>
    <mergeCell ref="B49:D49"/>
    <mergeCell ref="B18:D18"/>
    <mergeCell ref="H7:I7"/>
    <mergeCell ref="H2:I2"/>
    <mergeCell ref="H3:I3"/>
    <mergeCell ref="B44:H44"/>
    <mergeCell ref="H1:I1"/>
    <mergeCell ref="B69:H69"/>
    <mergeCell ref="B7:D8"/>
    <mergeCell ref="D37:H37"/>
    <mergeCell ref="A36:H36"/>
    <mergeCell ref="B9:D9"/>
    <mergeCell ref="A5:I6"/>
    <mergeCell ref="A7:A8"/>
    <mergeCell ref="E7:E8"/>
    <mergeCell ref="F7:F8"/>
    <mergeCell ref="G7:G8"/>
    <mergeCell ref="B20:D20"/>
    <mergeCell ref="B29:D29"/>
    <mergeCell ref="B26:D26"/>
    <mergeCell ref="B67:D67"/>
    <mergeCell ref="B17:H17"/>
    <mergeCell ref="B95:D95"/>
    <mergeCell ref="B38:H38"/>
    <mergeCell ref="B39:D39"/>
    <mergeCell ref="B40:D40"/>
    <mergeCell ref="B41:D41"/>
    <mergeCell ref="B64:D64"/>
    <mergeCell ref="B65:D65"/>
    <mergeCell ref="B66:D66"/>
    <mergeCell ref="B42:D42"/>
    <mergeCell ref="B43:D43"/>
    <mergeCell ref="B88:D88"/>
    <mergeCell ref="B89:D89"/>
    <mergeCell ref="B85:D85"/>
    <mergeCell ref="B90:D90"/>
    <mergeCell ref="B92:D92"/>
    <mergeCell ref="B94:D94"/>
    <mergeCell ref="B81:D81"/>
    <mergeCell ref="B86:D86"/>
    <mergeCell ref="B70:D70"/>
    <mergeCell ref="B71:D71"/>
    <mergeCell ref="B72:H72"/>
    <mergeCell ref="B84:D84"/>
    <mergeCell ref="B73:D73"/>
    <mergeCell ref="B74:D74"/>
    <mergeCell ref="B83:D83"/>
    <mergeCell ref="B78:H78"/>
    <mergeCell ref="B79:D79"/>
    <mergeCell ref="B80:D80"/>
    <mergeCell ref="B82:D82"/>
    <mergeCell ref="B75:D75"/>
    <mergeCell ref="B76:D76"/>
    <mergeCell ref="B77:D77"/>
    <mergeCell ref="B87:H87"/>
    <mergeCell ref="B93:D93"/>
    <mergeCell ref="A10:H10"/>
    <mergeCell ref="D23:H23"/>
    <mergeCell ref="B27:H27"/>
    <mergeCell ref="B28:D28"/>
    <mergeCell ref="B25:D25"/>
    <mergeCell ref="B21:D21"/>
    <mergeCell ref="B22:D22"/>
    <mergeCell ref="D11:H11"/>
    <mergeCell ref="B12:H12"/>
    <mergeCell ref="B13:D13"/>
    <mergeCell ref="B14:D14"/>
    <mergeCell ref="B31:D31"/>
    <mergeCell ref="B32:D32"/>
    <mergeCell ref="B19:D19"/>
  </mergeCells>
  <pageMargins left="0.25" right="0.25" top="0.75" bottom="0.75" header="0.3" footer="0.3"/>
  <pageSetup paperSize="9" scale="85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C27" sqref="C27"/>
    </sheetView>
  </sheetViews>
  <sheetFormatPr defaultColWidth="9.140625" defaultRowHeight="17.25"/>
  <cols>
    <col min="1" max="1" width="7.42578125" style="16" customWidth="1"/>
    <col min="2" max="2" width="9.42578125" style="16" customWidth="1"/>
    <col min="3" max="3" width="58.5703125" style="15" customWidth="1"/>
    <col min="4" max="4" width="31.140625" style="20" customWidth="1"/>
    <col min="5" max="5" width="22" style="15" customWidth="1"/>
    <col min="6" max="7" width="9.140625" style="15"/>
    <col min="8" max="8" width="15.5703125" style="15" customWidth="1"/>
    <col min="9" max="16384" width="9.140625" style="15"/>
  </cols>
  <sheetData>
    <row r="1" spans="1:5" s="255" customFormat="1" ht="18" customHeight="1">
      <c r="D1" s="263" t="s">
        <v>174</v>
      </c>
      <c r="E1" s="262"/>
    </row>
    <row r="2" spans="1:5" s="255" customFormat="1" ht="17.25" customHeight="1">
      <c r="D2" s="263" t="s">
        <v>155</v>
      </c>
      <c r="E2" s="262"/>
    </row>
    <row r="3" spans="1:5" s="255" customFormat="1" ht="17.25" customHeight="1">
      <c r="D3" s="263" t="s">
        <v>9</v>
      </c>
      <c r="E3" s="262"/>
    </row>
    <row r="4" spans="1:5" s="255" customFormat="1"/>
    <row r="5" spans="1:5" ht="17.25" customHeight="1">
      <c r="A5" s="662"/>
      <c r="B5" s="662"/>
      <c r="C5" s="662"/>
      <c r="D5" s="662"/>
    </row>
    <row r="6" spans="1:5" ht="58.15" customHeight="1">
      <c r="A6" s="663" t="s">
        <v>240</v>
      </c>
      <c r="B6" s="663"/>
      <c r="C6" s="663"/>
      <c r="D6" s="663"/>
    </row>
    <row r="7" spans="1:5" ht="17.25" customHeight="1">
      <c r="A7" s="116"/>
      <c r="B7" s="116"/>
      <c r="C7" s="664" t="s">
        <v>172</v>
      </c>
      <c r="D7" s="664"/>
    </row>
    <row r="8" spans="1:5" s="16" customFormat="1" ht="69">
      <c r="A8" s="530" t="s">
        <v>83</v>
      </c>
      <c r="B8" s="660"/>
      <c r="C8" s="661" t="s">
        <v>94</v>
      </c>
      <c r="D8" s="256" t="s">
        <v>45</v>
      </c>
    </row>
    <row r="9" spans="1:5" s="16" customFormat="1" ht="54.4" customHeight="1">
      <c r="A9" s="5" t="s">
        <v>86</v>
      </c>
      <c r="B9" s="5" t="s">
        <v>87</v>
      </c>
      <c r="C9" s="533"/>
      <c r="D9" s="257" t="s">
        <v>173</v>
      </c>
    </row>
    <row r="10" spans="1:5" s="16" customFormat="1" ht="30.75" customHeight="1">
      <c r="A10" s="5"/>
      <c r="B10" s="5"/>
      <c r="C10" s="6" t="s">
        <v>101</v>
      </c>
      <c r="D10" s="258">
        <f>+D12</f>
        <v>-611780.5</v>
      </c>
    </row>
    <row r="11" spans="1:5">
      <c r="A11" s="5"/>
      <c r="B11" s="5"/>
      <c r="C11" s="6" t="s">
        <v>102</v>
      </c>
      <c r="D11" s="11"/>
    </row>
    <row r="12" spans="1:5" s="17" customFormat="1" ht="34.5">
      <c r="A12" s="8"/>
      <c r="B12" s="9"/>
      <c r="C12" s="9" t="s">
        <v>92</v>
      </c>
      <c r="D12" s="258">
        <f>SUM(D14:D18)</f>
        <v>-611780.5</v>
      </c>
    </row>
    <row r="13" spans="1:5" s="17" customFormat="1">
      <c r="A13" s="8"/>
      <c r="B13" s="8"/>
      <c r="C13" s="8" t="s">
        <v>103</v>
      </c>
      <c r="D13" s="10"/>
    </row>
    <row r="14" spans="1:5" s="17" customFormat="1" ht="69">
      <c r="A14" s="446">
        <v>1045</v>
      </c>
      <c r="B14" s="446">
        <v>32001</v>
      </c>
      <c r="C14" s="260" t="s">
        <v>239</v>
      </c>
      <c r="D14" s="261">
        <f>-'Havelvats 5'!G12</f>
        <v>-56660.6</v>
      </c>
    </row>
    <row r="15" spans="1:5" s="19" customFormat="1">
      <c r="A15" s="259">
        <v>1163</v>
      </c>
      <c r="B15" s="259">
        <v>32001</v>
      </c>
      <c r="C15" s="260" t="s">
        <v>105</v>
      </c>
      <c r="D15" s="261">
        <f>-'Havelvats 3'!D38</f>
        <v>-143679</v>
      </c>
      <c r="E15" s="18"/>
    </row>
    <row r="16" spans="1:5" s="19" customFormat="1" ht="34.5">
      <c r="A16" s="259">
        <v>1183</v>
      </c>
      <c r="B16" s="259">
        <v>32002</v>
      </c>
      <c r="C16" s="260" t="s">
        <v>419</v>
      </c>
      <c r="D16" s="261">
        <f>-'Havelvats 3'!D42</f>
        <v>-99365.4</v>
      </c>
      <c r="E16" s="18"/>
    </row>
    <row r="17" spans="1:5" s="19" customFormat="1" ht="51.75">
      <c r="A17" s="443">
        <v>1183</v>
      </c>
      <c r="B17" s="443">
        <v>32003</v>
      </c>
      <c r="C17" s="444" t="s">
        <v>314</v>
      </c>
      <c r="D17" s="445">
        <f>-'Havelvats 3'!D48</f>
        <v>-275700</v>
      </c>
      <c r="E17" s="18"/>
    </row>
    <row r="18" spans="1:5" s="19" customFormat="1" ht="51.75">
      <c r="A18" s="259">
        <v>1183</v>
      </c>
      <c r="B18" s="259">
        <v>32004</v>
      </c>
      <c r="C18" s="260" t="s">
        <v>186</v>
      </c>
      <c r="D18" s="261">
        <f>-'Havelvats 5'!G25</f>
        <v>-36375.5</v>
      </c>
      <c r="E18" s="18"/>
    </row>
  </sheetData>
  <mergeCells count="5">
    <mergeCell ref="A8:B8"/>
    <mergeCell ref="C8:C9"/>
    <mergeCell ref="A5:D5"/>
    <mergeCell ref="A6:D6"/>
    <mergeCell ref="C7:D7"/>
  </mergeCells>
  <pageMargins left="0.7" right="0.7" top="0.75" bottom="0.75" header="0.3" footer="0.3"/>
  <pageSetup paperSize="9" scale="8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Havelvats 1</vt:lpstr>
      <vt:lpstr>Havelvats 2 </vt:lpstr>
      <vt:lpstr>Havelvats 3</vt:lpstr>
      <vt:lpstr>Havelvats 4</vt:lpstr>
      <vt:lpstr>Havelvats 5</vt:lpstr>
      <vt:lpstr>Havelvats 6</vt:lpstr>
      <vt:lpstr>Havelvats 7</vt:lpstr>
      <vt:lpstr>Havelvats 8</vt:lpstr>
      <vt:lpstr>Havelvats 9</vt:lpstr>
      <vt:lpstr>Havelvats 10</vt:lpstr>
      <vt:lpstr>'Havelvats 10'!Print_Area</vt:lpstr>
      <vt:lpstr>'Havelvats 5'!Print_Area</vt:lpstr>
      <vt:lpstr>'Havelvats 6'!Print_Area</vt:lpstr>
      <vt:lpstr>'Havelvats 7'!Print_Area</vt:lpstr>
      <vt:lpstr>'Havelvats 8'!Print_Area</vt:lpstr>
      <vt:lpstr>'Havelvats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keywords>https://mul2.gov.am/tasks/524284/oneclick/havelvatsner.xlsx?token=d1718264c232a13b5637932c26f987b1</cp:keywords>
  <cp:lastModifiedBy>Arpine Martirosyan</cp:lastModifiedBy>
  <cp:lastPrinted>2021-11-01T07:16:18Z</cp:lastPrinted>
  <dcterms:created xsi:type="dcterms:W3CDTF">2021-10-29T15:54:17Z</dcterms:created>
  <dcterms:modified xsi:type="dcterms:W3CDTF">2021-11-17T11:44:20Z</dcterms:modified>
</cp:coreProperties>
</file>