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filterPrivacy="1"/>
  <bookViews>
    <workbookView xWindow="0" yWindow="0" windowWidth="20730" windowHeight="10740"/>
  </bookViews>
  <sheets>
    <sheet name="ամփոփ համեմատական " sheetId="15" r:id="rId1"/>
    <sheet name="տեղեկանք խնդիրներ" sheetId="6" r:id="rId2"/>
  </sheets>
  <definedNames>
    <definedName name="BOP">#REF!</definedName>
    <definedName name="BOPfoot">#REF!</definedName>
    <definedName name="DebtCG">#REF!</definedName>
    <definedName name="DebtGG">#REF!</definedName>
    <definedName name="MonExo">#REF!</definedName>
    <definedName name="MonGrow">#REF!</definedName>
    <definedName name="RealExo">#REF!</definedName>
    <definedName name="RealPercent">#REF!</definedName>
    <definedName name="Table_2._Turkey__Exogenous_assumptions">#REF!</definedName>
    <definedName name="vlom">#REF!</definedName>
    <definedName name="Z_248BE2BA_E445_11D3_BFE0_00003960F508_.wvu.Cols">#REF!</definedName>
    <definedName name="վարի">#REF!</definedName>
    <definedName name="տնտ">#REF!</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R8" i="15"/>
  <c r="M8"/>
  <c r="H8"/>
  <c r="R7"/>
  <c r="M7"/>
  <c r="H7"/>
  <c r="G7"/>
  <c r="O7" l="1"/>
  <c r="O6" s="1"/>
  <c r="Q6"/>
  <c r="P6"/>
  <c r="J8"/>
  <c r="J7"/>
  <c r="L6"/>
  <c r="K6"/>
  <c r="E7"/>
  <c r="E6" s="1"/>
  <c r="F6"/>
  <c r="G6"/>
  <c r="D6"/>
  <c r="E8"/>
  <c r="R9"/>
  <c r="S9"/>
  <c r="M9"/>
  <c r="N9"/>
  <c r="E173"/>
  <c r="J173"/>
  <c r="K173"/>
  <c r="L173"/>
  <c r="O173"/>
  <c r="P173"/>
  <c r="Q173"/>
  <c r="H9"/>
  <c r="I9"/>
  <c r="J6" l="1"/>
  <c r="S171"/>
  <c r="R171"/>
  <c r="N171"/>
  <c r="N173" s="1"/>
  <c r="M171"/>
  <c r="M173" s="1"/>
  <c r="Q170"/>
  <c r="P170"/>
  <c r="O170"/>
  <c r="S170" s="1"/>
  <c r="L170"/>
  <c r="L7" s="1"/>
  <c r="L8" s="1"/>
  <c r="K170"/>
  <c r="J170"/>
  <c r="E170"/>
  <c r="S169"/>
  <c r="R169"/>
  <c r="N169"/>
  <c r="M169"/>
  <c r="I169"/>
  <c r="H169"/>
  <c r="S168"/>
  <c r="R168"/>
  <c r="N168"/>
  <c r="M168"/>
  <c r="I168"/>
  <c r="H168"/>
  <c r="Q167"/>
  <c r="P167"/>
  <c r="R167" s="1"/>
  <c r="O167"/>
  <c r="S167" s="1"/>
  <c r="L167"/>
  <c r="K167"/>
  <c r="J167"/>
  <c r="N167" s="1"/>
  <c r="G167"/>
  <c r="F167"/>
  <c r="E167"/>
  <c r="D167"/>
  <c r="S166"/>
  <c r="R166"/>
  <c r="N166"/>
  <c r="M166"/>
  <c r="I166"/>
  <c r="H166"/>
  <c r="S165"/>
  <c r="R165"/>
  <c r="N165"/>
  <c r="M165"/>
  <c r="I165"/>
  <c r="H165"/>
  <c r="Q164"/>
  <c r="P164"/>
  <c r="R164" s="1"/>
  <c r="O164"/>
  <c r="S164" s="1"/>
  <c r="L164"/>
  <c r="K164"/>
  <c r="J164"/>
  <c r="N164" s="1"/>
  <c r="G164"/>
  <c r="F164"/>
  <c r="E164"/>
  <c r="D164"/>
  <c r="S163"/>
  <c r="R163"/>
  <c r="N163"/>
  <c r="M163"/>
  <c r="I163"/>
  <c r="H163"/>
  <c r="S162"/>
  <c r="R162"/>
  <c r="N162"/>
  <c r="M162"/>
  <c r="I162"/>
  <c r="H162"/>
  <c r="Q161"/>
  <c r="P161"/>
  <c r="R161" s="1"/>
  <c r="O161"/>
  <c r="S161" s="1"/>
  <c r="L161"/>
  <c r="N161" s="1"/>
  <c r="K161"/>
  <c r="J161"/>
  <c r="G161"/>
  <c r="F161"/>
  <c r="E161"/>
  <c r="D161"/>
  <c r="S160"/>
  <c r="R160"/>
  <c r="N160"/>
  <c r="M160"/>
  <c r="I160"/>
  <c r="H160"/>
  <c r="S159"/>
  <c r="R159"/>
  <c r="N159"/>
  <c r="M159"/>
  <c r="I159"/>
  <c r="H159"/>
  <c r="Q158"/>
  <c r="P158"/>
  <c r="R158" s="1"/>
  <c r="O158"/>
  <c r="S158" s="1"/>
  <c r="L158"/>
  <c r="K158"/>
  <c r="J158"/>
  <c r="N158" s="1"/>
  <c r="G158"/>
  <c r="F158"/>
  <c r="E158"/>
  <c r="D158"/>
  <c r="S157"/>
  <c r="R157"/>
  <c r="N157"/>
  <c r="M157"/>
  <c r="I157"/>
  <c r="H157"/>
  <c r="S156"/>
  <c r="R156"/>
  <c r="N156"/>
  <c r="M156"/>
  <c r="I156"/>
  <c r="H156"/>
  <c r="Q155"/>
  <c r="P155"/>
  <c r="R155" s="1"/>
  <c r="O155"/>
  <c r="S155" s="1"/>
  <c r="L155"/>
  <c r="N155" s="1"/>
  <c r="K155"/>
  <c r="J155"/>
  <c r="G155"/>
  <c r="F155"/>
  <c r="E155"/>
  <c r="D155"/>
  <c r="S154"/>
  <c r="R154"/>
  <c r="N154"/>
  <c r="M154"/>
  <c r="I154"/>
  <c r="H154"/>
  <c r="S153"/>
  <c r="R153"/>
  <c r="N153"/>
  <c r="M153"/>
  <c r="I153"/>
  <c r="H153"/>
  <c r="Q152"/>
  <c r="P152"/>
  <c r="R152" s="1"/>
  <c r="O152"/>
  <c r="S152" s="1"/>
  <c r="L152"/>
  <c r="N152" s="1"/>
  <c r="K152"/>
  <c r="J152"/>
  <c r="G152"/>
  <c r="F152"/>
  <c r="E152"/>
  <c r="D152"/>
  <c r="S151"/>
  <c r="R151"/>
  <c r="N151"/>
  <c r="M151"/>
  <c r="I151"/>
  <c r="H151"/>
  <c r="S150"/>
  <c r="R150"/>
  <c r="N150"/>
  <c r="M150"/>
  <c r="I150"/>
  <c r="H150"/>
  <c r="Q149"/>
  <c r="P149"/>
  <c r="R149" s="1"/>
  <c r="O149"/>
  <c r="S149" s="1"/>
  <c r="L149"/>
  <c r="N149" s="1"/>
  <c r="K149"/>
  <c r="J149"/>
  <c r="G149"/>
  <c r="F149"/>
  <c r="E149"/>
  <c r="D149"/>
  <c r="S148"/>
  <c r="R148"/>
  <c r="N148"/>
  <c r="M148"/>
  <c r="I148"/>
  <c r="H148"/>
  <c r="S147"/>
  <c r="R147"/>
  <c r="N147"/>
  <c r="M147"/>
  <c r="I147"/>
  <c r="H147"/>
  <c r="Q146"/>
  <c r="P146"/>
  <c r="R146" s="1"/>
  <c r="O146"/>
  <c r="S146" s="1"/>
  <c r="L146"/>
  <c r="N146" s="1"/>
  <c r="K146"/>
  <c r="J146"/>
  <c r="G146"/>
  <c r="F146"/>
  <c r="E146"/>
  <c r="D146"/>
  <c r="S145"/>
  <c r="R145"/>
  <c r="N145"/>
  <c r="M145"/>
  <c r="I145"/>
  <c r="H145"/>
  <c r="S144"/>
  <c r="R144"/>
  <c r="N144"/>
  <c r="M144"/>
  <c r="I144"/>
  <c r="H144"/>
  <c r="Q143"/>
  <c r="P143"/>
  <c r="R143" s="1"/>
  <c r="O143"/>
  <c r="S143" s="1"/>
  <c r="L143"/>
  <c r="N143" s="1"/>
  <c r="K143"/>
  <c r="J143"/>
  <c r="G143"/>
  <c r="F143"/>
  <c r="E143"/>
  <c r="D143"/>
  <c r="S142"/>
  <c r="R142"/>
  <c r="N142"/>
  <c r="M142"/>
  <c r="I142"/>
  <c r="H142"/>
  <c r="S141"/>
  <c r="R141"/>
  <c r="N141"/>
  <c r="M141"/>
  <c r="I141"/>
  <c r="H141"/>
  <c r="Q140"/>
  <c r="P140"/>
  <c r="R140" s="1"/>
  <c r="O140"/>
  <c r="S140" s="1"/>
  <c r="L140"/>
  <c r="N140" s="1"/>
  <c r="K140"/>
  <c r="J140"/>
  <c r="G140"/>
  <c r="F140"/>
  <c r="E140"/>
  <c r="D140"/>
  <c r="S139"/>
  <c r="R139"/>
  <c r="N139"/>
  <c r="M139"/>
  <c r="I139"/>
  <c r="H139"/>
  <c r="S138"/>
  <c r="R138"/>
  <c r="N138"/>
  <c r="M138"/>
  <c r="I138"/>
  <c r="H138"/>
  <c r="Q137"/>
  <c r="P137"/>
  <c r="R137" s="1"/>
  <c r="O137"/>
  <c r="S137" s="1"/>
  <c r="L137"/>
  <c r="N137" s="1"/>
  <c r="K137"/>
  <c r="J137"/>
  <c r="G137"/>
  <c r="F137"/>
  <c r="E137"/>
  <c r="D137"/>
  <c r="S136"/>
  <c r="R136"/>
  <c r="N136"/>
  <c r="M136"/>
  <c r="I136"/>
  <c r="H136"/>
  <c r="S135"/>
  <c r="R135"/>
  <c r="N135"/>
  <c r="M135"/>
  <c r="I135"/>
  <c r="H135"/>
  <c r="Q134"/>
  <c r="P134"/>
  <c r="R134" s="1"/>
  <c r="O134"/>
  <c r="S134" s="1"/>
  <c r="L134"/>
  <c r="K134"/>
  <c r="J134"/>
  <c r="N134" s="1"/>
  <c r="G134"/>
  <c r="F134"/>
  <c r="E134"/>
  <c r="D134"/>
  <c r="S133"/>
  <c r="R133"/>
  <c r="N133"/>
  <c r="M133"/>
  <c r="I133"/>
  <c r="H133"/>
  <c r="S132"/>
  <c r="R132"/>
  <c r="N132"/>
  <c r="M132"/>
  <c r="I132"/>
  <c r="H132"/>
  <c r="Q131"/>
  <c r="P131"/>
  <c r="R131" s="1"/>
  <c r="O131"/>
  <c r="S131" s="1"/>
  <c r="L131"/>
  <c r="K131"/>
  <c r="J131"/>
  <c r="N131" s="1"/>
  <c r="G131"/>
  <c r="F131"/>
  <c r="E131"/>
  <c r="D131"/>
  <c r="S130"/>
  <c r="R130"/>
  <c r="N130"/>
  <c r="M130"/>
  <c r="I130"/>
  <c r="H130"/>
  <c r="S129"/>
  <c r="R129"/>
  <c r="N129"/>
  <c r="M129"/>
  <c r="I129"/>
  <c r="H129"/>
  <c r="Q128"/>
  <c r="P128"/>
  <c r="R128" s="1"/>
  <c r="O128"/>
  <c r="S128" s="1"/>
  <c r="L128"/>
  <c r="K128"/>
  <c r="J128"/>
  <c r="N128" s="1"/>
  <c r="G128"/>
  <c r="F128"/>
  <c r="E128"/>
  <c r="D128"/>
  <c r="S127"/>
  <c r="R127"/>
  <c r="N127"/>
  <c r="M127"/>
  <c r="I127"/>
  <c r="H127"/>
  <c r="S126"/>
  <c r="R126"/>
  <c r="N126"/>
  <c r="M126"/>
  <c r="I126"/>
  <c r="H126"/>
  <c r="Q125"/>
  <c r="P125"/>
  <c r="R125" s="1"/>
  <c r="O125"/>
  <c r="S125" s="1"/>
  <c r="L125"/>
  <c r="K125"/>
  <c r="J125"/>
  <c r="N125" s="1"/>
  <c r="G125"/>
  <c r="F125"/>
  <c r="E125"/>
  <c r="D125"/>
  <c r="S124"/>
  <c r="R124"/>
  <c r="N124"/>
  <c r="M124"/>
  <c r="I124"/>
  <c r="H124"/>
  <c r="S123"/>
  <c r="R123"/>
  <c r="N123"/>
  <c r="M123"/>
  <c r="I123"/>
  <c r="H123"/>
  <c r="Q122"/>
  <c r="P122"/>
  <c r="R122" s="1"/>
  <c r="O122"/>
  <c r="S122" s="1"/>
  <c r="L122"/>
  <c r="K122"/>
  <c r="J122"/>
  <c r="N122" s="1"/>
  <c r="G122"/>
  <c r="F122"/>
  <c r="E122"/>
  <c r="D122"/>
  <c r="S121"/>
  <c r="R121"/>
  <c r="N121"/>
  <c r="M121"/>
  <c r="I121"/>
  <c r="H121"/>
  <c r="S120"/>
  <c r="R120"/>
  <c r="N120"/>
  <c r="M120"/>
  <c r="I120"/>
  <c r="H120"/>
  <c r="Q119"/>
  <c r="P119"/>
  <c r="R119" s="1"/>
  <c r="O119"/>
  <c r="S119" s="1"/>
  <c r="L119"/>
  <c r="N119" s="1"/>
  <c r="K119"/>
  <c r="J119"/>
  <c r="G119"/>
  <c r="F119"/>
  <c r="E119"/>
  <c r="D119"/>
  <c r="S118"/>
  <c r="R118"/>
  <c r="N118"/>
  <c r="M118"/>
  <c r="I118"/>
  <c r="H118"/>
  <c r="S117"/>
  <c r="R117"/>
  <c r="N117"/>
  <c r="M117"/>
  <c r="I117"/>
  <c r="H117"/>
  <c r="Q116"/>
  <c r="P116"/>
  <c r="R116" s="1"/>
  <c r="O116"/>
  <c r="S116" s="1"/>
  <c r="L116"/>
  <c r="N116" s="1"/>
  <c r="K116"/>
  <c r="J116"/>
  <c r="G116"/>
  <c r="F116"/>
  <c r="E116"/>
  <c r="D116"/>
  <c r="S115"/>
  <c r="R115"/>
  <c r="N115"/>
  <c r="M115"/>
  <c r="I115"/>
  <c r="H115"/>
  <c r="S114"/>
  <c r="R114"/>
  <c r="N114"/>
  <c r="M114"/>
  <c r="I114"/>
  <c r="H114"/>
  <c r="Q113"/>
  <c r="P113"/>
  <c r="R113" s="1"/>
  <c r="O113"/>
  <c r="S113" s="1"/>
  <c r="L113"/>
  <c r="K113"/>
  <c r="J113"/>
  <c r="N113" s="1"/>
  <c r="G113"/>
  <c r="F113"/>
  <c r="E113"/>
  <c r="D113"/>
  <c r="S112"/>
  <c r="R112"/>
  <c r="N112"/>
  <c r="M112"/>
  <c r="I112"/>
  <c r="H112"/>
  <c r="S111"/>
  <c r="R111"/>
  <c r="N111"/>
  <c r="M111"/>
  <c r="I111"/>
  <c r="H111"/>
  <c r="Q110"/>
  <c r="P110"/>
  <c r="R110" s="1"/>
  <c r="O110"/>
  <c r="S110" s="1"/>
  <c r="L110"/>
  <c r="K110"/>
  <c r="J110"/>
  <c r="N110" s="1"/>
  <c r="G110"/>
  <c r="F110"/>
  <c r="E110"/>
  <c r="D110"/>
  <c r="S109"/>
  <c r="R109"/>
  <c r="N109"/>
  <c r="M109"/>
  <c r="I109"/>
  <c r="H109"/>
  <c r="S108"/>
  <c r="R108"/>
  <c r="N108"/>
  <c r="M108"/>
  <c r="I108"/>
  <c r="H108"/>
  <c r="S107"/>
  <c r="R107"/>
  <c r="N107"/>
  <c r="M107"/>
  <c r="I107"/>
  <c r="H107"/>
  <c r="Q106"/>
  <c r="S106" s="1"/>
  <c r="P106"/>
  <c r="R106" s="1"/>
  <c r="O106"/>
  <c r="L106"/>
  <c r="N106" s="1"/>
  <c r="K106"/>
  <c r="M106" s="1"/>
  <c r="J106"/>
  <c r="G106"/>
  <c r="F106"/>
  <c r="H106" s="1"/>
  <c r="E106"/>
  <c r="D106"/>
  <c r="S105"/>
  <c r="R105"/>
  <c r="N105"/>
  <c r="M105"/>
  <c r="I105"/>
  <c r="H105"/>
  <c r="S104"/>
  <c r="R104"/>
  <c r="N104"/>
  <c r="M104"/>
  <c r="I104"/>
  <c r="H104"/>
  <c r="Q103"/>
  <c r="S103" s="1"/>
  <c r="P103"/>
  <c r="R103" s="1"/>
  <c r="O103"/>
  <c r="L103"/>
  <c r="N103" s="1"/>
  <c r="K103"/>
  <c r="M103" s="1"/>
  <c r="J103"/>
  <c r="G103"/>
  <c r="F103"/>
  <c r="H103" s="1"/>
  <c r="E103"/>
  <c r="D103"/>
  <c r="S102"/>
  <c r="R102"/>
  <c r="N102"/>
  <c r="M102"/>
  <c r="I102"/>
  <c r="H102"/>
  <c r="S101"/>
  <c r="R101"/>
  <c r="N101"/>
  <c r="M101"/>
  <c r="I101"/>
  <c r="H101"/>
  <c r="Q100"/>
  <c r="S100" s="1"/>
  <c r="P100"/>
  <c r="R100" s="1"/>
  <c r="O100"/>
  <c r="L100"/>
  <c r="N100" s="1"/>
  <c r="K100"/>
  <c r="M100" s="1"/>
  <c r="J100"/>
  <c r="G100"/>
  <c r="F100"/>
  <c r="H100" s="1"/>
  <c r="E100"/>
  <c r="D100"/>
  <c r="S99"/>
  <c r="R99"/>
  <c r="N99"/>
  <c r="M99"/>
  <c r="I99"/>
  <c r="H99"/>
  <c r="S98"/>
  <c r="R98"/>
  <c r="N98"/>
  <c r="M98"/>
  <c r="I98"/>
  <c r="H98"/>
  <c r="Q97"/>
  <c r="S97" s="1"/>
  <c r="P97"/>
  <c r="R97" s="1"/>
  <c r="O97"/>
  <c r="L97"/>
  <c r="N97" s="1"/>
  <c r="K97"/>
  <c r="M97" s="1"/>
  <c r="J97"/>
  <c r="G97"/>
  <c r="F97"/>
  <c r="H97" s="1"/>
  <c r="E97"/>
  <c r="D97"/>
  <c r="S96"/>
  <c r="R96"/>
  <c r="N96"/>
  <c r="M96"/>
  <c r="I96"/>
  <c r="H96"/>
  <c r="S95"/>
  <c r="R95"/>
  <c r="N95"/>
  <c r="M95"/>
  <c r="I95"/>
  <c r="H95"/>
  <c r="Q94"/>
  <c r="S94" s="1"/>
  <c r="P94"/>
  <c r="R94" s="1"/>
  <c r="O94"/>
  <c r="L94"/>
  <c r="N94" s="1"/>
  <c r="K94"/>
  <c r="M94" s="1"/>
  <c r="J94"/>
  <c r="G94"/>
  <c r="F94"/>
  <c r="H94" s="1"/>
  <c r="E94"/>
  <c r="D94"/>
  <c r="S93"/>
  <c r="R93"/>
  <c r="N93"/>
  <c r="M93"/>
  <c r="I93"/>
  <c r="H93"/>
  <c r="S92"/>
  <c r="R92"/>
  <c r="N92"/>
  <c r="M92"/>
  <c r="I92"/>
  <c r="H92"/>
  <c r="Q91"/>
  <c r="S91" s="1"/>
  <c r="P91"/>
  <c r="R91" s="1"/>
  <c r="O91"/>
  <c r="L91"/>
  <c r="N91" s="1"/>
  <c r="K91"/>
  <c r="M91" s="1"/>
  <c r="J91"/>
  <c r="G91"/>
  <c r="F91"/>
  <c r="H91" s="1"/>
  <c r="E91"/>
  <c r="D91"/>
  <c r="S90"/>
  <c r="R90"/>
  <c r="N90"/>
  <c r="M90"/>
  <c r="I90"/>
  <c r="H90"/>
  <c r="S89"/>
  <c r="R89"/>
  <c r="N89"/>
  <c r="M89"/>
  <c r="I89"/>
  <c r="H89"/>
  <c r="S88"/>
  <c r="R88"/>
  <c r="N88"/>
  <c r="M88"/>
  <c r="I88"/>
  <c r="H88"/>
  <c r="S87"/>
  <c r="R87"/>
  <c r="N87"/>
  <c r="M87"/>
  <c r="I87"/>
  <c r="H87"/>
  <c r="Q86"/>
  <c r="S86" s="1"/>
  <c r="P86"/>
  <c r="R86" s="1"/>
  <c r="O86"/>
  <c r="L86"/>
  <c r="N86" s="1"/>
  <c r="K86"/>
  <c r="M86" s="1"/>
  <c r="J86"/>
  <c r="G86"/>
  <c r="F86"/>
  <c r="H86" s="1"/>
  <c r="E86"/>
  <c r="D86"/>
  <c r="S85"/>
  <c r="R85"/>
  <c r="N85"/>
  <c r="M85"/>
  <c r="I85"/>
  <c r="H85"/>
  <c r="S84"/>
  <c r="R84"/>
  <c r="N84"/>
  <c r="M84"/>
  <c r="I84"/>
  <c r="H84"/>
  <c r="Q83"/>
  <c r="S83" s="1"/>
  <c r="P83"/>
  <c r="R83" s="1"/>
  <c r="O83"/>
  <c r="L83"/>
  <c r="N83" s="1"/>
  <c r="K83"/>
  <c r="M83" s="1"/>
  <c r="J83"/>
  <c r="G83"/>
  <c r="F83"/>
  <c r="H83" s="1"/>
  <c r="E83"/>
  <c r="D83"/>
  <c r="S82"/>
  <c r="R82"/>
  <c r="N82"/>
  <c r="M82"/>
  <c r="I82"/>
  <c r="H82"/>
  <c r="S81"/>
  <c r="R81"/>
  <c r="N81"/>
  <c r="M81"/>
  <c r="I81"/>
  <c r="H81"/>
  <c r="S80"/>
  <c r="R80"/>
  <c r="N80"/>
  <c r="M80"/>
  <c r="I80"/>
  <c r="H80"/>
  <c r="S79"/>
  <c r="R79"/>
  <c r="N79"/>
  <c r="M79"/>
  <c r="I79"/>
  <c r="H79"/>
  <c r="Q78"/>
  <c r="S78" s="1"/>
  <c r="P78"/>
  <c r="R78" s="1"/>
  <c r="O78"/>
  <c r="L78"/>
  <c r="N78" s="1"/>
  <c r="K78"/>
  <c r="M78" s="1"/>
  <c r="J78"/>
  <c r="G78"/>
  <c r="F78"/>
  <c r="H78" s="1"/>
  <c r="E78"/>
  <c r="D78"/>
  <c r="S77"/>
  <c r="R77"/>
  <c r="N77"/>
  <c r="M77"/>
  <c r="I77"/>
  <c r="H77"/>
  <c r="S76"/>
  <c r="R76"/>
  <c r="N76"/>
  <c r="M76"/>
  <c r="I76"/>
  <c r="H76"/>
  <c r="Q75"/>
  <c r="S75" s="1"/>
  <c r="P75"/>
  <c r="R75" s="1"/>
  <c r="O75"/>
  <c r="L75"/>
  <c r="N75" s="1"/>
  <c r="K75"/>
  <c r="M75" s="1"/>
  <c r="J75"/>
  <c r="G75"/>
  <c r="F75"/>
  <c r="H75" s="1"/>
  <c r="E75"/>
  <c r="D75"/>
  <c r="S74"/>
  <c r="R74"/>
  <c r="N74"/>
  <c r="M74"/>
  <c r="I74"/>
  <c r="H74"/>
  <c r="S73"/>
  <c r="R73"/>
  <c r="N73"/>
  <c r="M73"/>
  <c r="I73"/>
  <c r="H73"/>
  <c r="S72"/>
  <c r="R72"/>
  <c r="N72"/>
  <c r="M72"/>
  <c r="I72"/>
  <c r="H72"/>
  <c r="S71"/>
  <c r="R71"/>
  <c r="N71"/>
  <c r="M71"/>
  <c r="I71"/>
  <c r="H71"/>
  <c r="Q70"/>
  <c r="S70" s="1"/>
  <c r="P70"/>
  <c r="R70" s="1"/>
  <c r="O70"/>
  <c r="L70"/>
  <c r="N70" s="1"/>
  <c r="K70"/>
  <c r="M70" s="1"/>
  <c r="J70"/>
  <c r="G70"/>
  <c r="F70"/>
  <c r="H70" s="1"/>
  <c r="E70"/>
  <c r="D70"/>
  <c r="S69"/>
  <c r="R69"/>
  <c r="N69"/>
  <c r="M69"/>
  <c r="I69"/>
  <c r="H69"/>
  <c r="S68"/>
  <c r="R68"/>
  <c r="N68"/>
  <c r="M68"/>
  <c r="I68"/>
  <c r="H68"/>
  <c r="Q67"/>
  <c r="S67" s="1"/>
  <c r="P67"/>
  <c r="R67" s="1"/>
  <c r="O67"/>
  <c r="L67"/>
  <c r="N67" s="1"/>
  <c r="K67"/>
  <c r="M67" s="1"/>
  <c r="J67"/>
  <c r="G67"/>
  <c r="F67"/>
  <c r="H67" s="1"/>
  <c r="E67"/>
  <c r="D67"/>
  <c r="S66"/>
  <c r="R66"/>
  <c r="N66"/>
  <c r="M66"/>
  <c r="I66"/>
  <c r="H66"/>
  <c r="S65"/>
  <c r="R65"/>
  <c r="N65"/>
  <c r="M65"/>
  <c r="I65"/>
  <c r="H65"/>
  <c r="S64"/>
  <c r="R64"/>
  <c r="N64"/>
  <c r="M64"/>
  <c r="I64"/>
  <c r="H64"/>
  <c r="S63"/>
  <c r="R63"/>
  <c r="N63"/>
  <c r="M63"/>
  <c r="I63"/>
  <c r="H63"/>
  <c r="Q62"/>
  <c r="S62" s="1"/>
  <c r="P62"/>
  <c r="R62" s="1"/>
  <c r="O62"/>
  <c r="L62"/>
  <c r="N62" s="1"/>
  <c r="K62"/>
  <c r="M62" s="1"/>
  <c r="J62"/>
  <c r="G62"/>
  <c r="F62"/>
  <c r="H62" s="1"/>
  <c r="E62"/>
  <c r="D62"/>
  <c r="S61"/>
  <c r="R61"/>
  <c r="N61"/>
  <c r="M61"/>
  <c r="I61"/>
  <c r="H61"/>
  <c r="S60"/>
  <c r="R60"/>
  <c r="N60"/>
  <c r="M60"/>
  <c r="I60"/>
  <c r="H60"/>
  <c r="S59"/>
  <c r="R59"/>
  <c r="N59"/>
  <c r="M59"/>
  <c r="I59"/>
  <c r="H59"/>
  <c r="S58"/>
  <c r="R58"/>
  <c r="N58"/>
  <c r="M58"/>
  <c r="I58"/>
  <c r="H58"/>
  <c r="Q57"/>
  <c r="S57" s="1"/>
  <c r="P57"/>
  <c r="R57" s="1"/>
  <c r="O57"/>
  <c r="L57"/>
  <c r="N57" s="1"/>
  <c r="K57"/>
  <c r="M57" s="1"/>
  <c r="J57"/>
  <c r="G57"/>
  <c r="F57"/>
  <c r="H57" s="1"/>
  <c r="E57"/>
  <c r="D57"/>
  <c r="S56"/>
  <c r="R56"/>
  <c r="N56"/>
  <c r="M56"/>
  <c r="I56"/>
  <c r="H56"/>
  <c r="S55"/>
  <c r="R55"/>
  <c r="N55"/>
  <c r="M55"/>
  <c r="I55"/>
  <c r="H55"/>
  <c r="Q54"/>
  <c r="S54" s="1"/>
  <c r="P54"/>
  <c r="R54" s="1"/>
  <c r="O54"/>
  <c r="L54"/>
  <c r="N54" s="1"/>
  <c r="K54"/>
  <c r="M54" s="1"/>
  <c r="J54"/>
  <c r="G54"/>
  <c r="F54"/>
  <c r="H54" s="1"/>
  <c r="E54"/>
  <c r="D54"/>
  <c r="S53"/>
  <c r="R53"/>
  <c r="N53"/>
  <c r="M53"/>
  <c r="I53"/>
  <c r="H53"/>
  <c r="S52"/>
  <c r="R52"/>
  <c r="N52"/>
  <c r="M52"/>
  <c r="I52"/>
  <c r="H52"/>
  <c r="S51"/>
  <c r="R51"/>
  <c r="N51"/>
  <c r="M51"/>
  <c r="I51"/>
  <c r="H51"/>
  <c r="S50"/>
  <c r="R50"/>
  <c r="N50"/>
  <c r="M50"/>
  <c r="I50"/>
  <c r="H50"/>
  <c r="Q49"/>
  <c r="S49" s="1"/>
  <c r="P49"/>
  <c r="R49" s="1"/>
  <c r="O49"/>
  <c r="L49"/>
  <c r="N49" s="1"/>
  <c r="K49"/>
  <c r="M49" s="1"/>
  <c r="J49"/>
  <c r="G49"/>
  <c r="F49"/>
  <c r="H49" s="1"/>
  <c r="E49"/>
  <c r="D49"/>
  <c r="S48"/>
  <c r="R48"/>
  <c r="N48"/>
  <c r="M48"/>
  <c r="I48"/>
  <c r="H48"/>
  <c r="S47"/>
  <c r="R47"/>
  <c r="N47"/>
  <c r="M47"/>
  <c r="I47"/>
  <c r="H47"/>
  <c r="S46"/>
  <c r="R46"/>
  <c r="N46"/>
  <c r="M46"/>
  <c r="I46"/>
  <c r="H46"/>
  <c r="Q45"/>
  <c r="P45"/>
  <c r="R45" s="1"/>
  <c r="O45"/>
  <c r="S45" s="1"/>
  <c r="L45"/>
  <c r="K45"/>
  <c r="M45" s="1"/>
  <c r="J45"/>
  <c r="G45"/>
  <c r="F45"/>
  <c r="E45"/>
  <c r="D45"/>
  <c r="S44"/>
  <c r="R44"/>
  <c r="N44"/>
  <c r="M44"/>
  <c r="I44"/>
  <c r="H44"/>
  <c r="S43"/>
  <c r="R43"/>
  <c r="N43"/>
  <c r="M43"/>
  <c r="I43"/>
  <c r="H43"/>
  <c r="S42"/>
  <c r="R42"/>
  <c r="N42"/>
  <c r="M42"/>
  <c r="I42"/>
  <c r="H42"/>
  <c r="S41"/>
  <c r="R41"/>
  <c r="N41"/>
  <c r="M41"/>
  <c r="I41"/>
  <c r="H41"/>
  <c r="Q40"/>
  <c r="P40"/>
  <c r="O40"/>
  <c r="S40" s="1"/>
  <c r="L40"/>
  <c r="K40"/>
  <c r="J40"/>
  <c r="N40" s="1"/>
  <c r="G40"/>
  <c r="F40"/>
  <c r="E40"/>
  <c r="D40"/>
  <c r="S39"/>
  <c r="R39"/>
  <c r="N39"/>
  <c r="M39"/>
  <c r="I39"/>
  <c r="H39"/>
  <c r="S38"/>
  <c r="R38"/>
  <c r="N38"/>
  <c r="M38"/>
  <c r="I38"/>
  <c r="H38"/>
  <c r="S37"/>
  <c r="R37"/>
  <c r="N37"/>
  <c r="M37"/>
  <c r="I37"/>
  <c r="H37"/>
  <c r="S36"/>
  <c r="R36"/>
  <c r="N36"/>
  <c r="M36"/>
  <c r="I36"/>
  <c r="H36"/>
  <c r="R35"/>
  <c r="Q35"/>
  <c r="P35"/>
  <c r="O35"/>
  <c r="N35"/>
  <c r="L35"/>
  <c r="K35"/>
  <c r="J35"/>
  <c r="G35"/>
  <c r="I35" s="1"/>
  <c r="F35"/>
  <c r="H35" s="1"/>
  <c r="E35"/>
  <c r="D35"/>
  <c r="S34"/>
  <c r="R34"/>
  <c r="N34"/>
  <c r="M34"/>
  <c r="I34"/>
  <c r="H34"/>
  <c r="S33"/>
  <c r="R33"/>
  <c r="N33"/>
  <c r="M33"/>
  <c r="I33"/>
  <c r="H33"/>
  <c r="R32"/>
  <c r="Q32"/>
  <c r="P32"/>
  <c r="O32"/>
  <c r="N32"/>
  <c r="L32"/>
  <c r="K32"/>
  <c r="J32"/>
  <c r="G32"/>
  <c r="I32" s="1"/>
  <c r="F32"/>
  <c r="H32" s="1"/>
  <c r="E32"/>
  <c r="D32"/>
  <c r="S31"/>
  <c r="R31"/>
  <c r="N31"/>
  <c r="M31"/>
  <c r="I31"/>
  <c r="H31"/>
  <c r="S30"/>
  <c r="R30"/>
  <c r="N30"/>
  <c r="M30"/>
  <c r="I30"/>
  <c r="H30"/>
  <c r="R29"/>
  <c r="Q29"/>
  <c r="P29"/>
  <c r="O29"/>
  <c r="N29"/>
  <c r="L29"/>
  <c r="K29"/>
  <c r="J29"/>
  <c r="G29"/>
  <c r="I29" s="1"/>
  <c r="F29"/>
  <c r="H29" s="1"/>
  <c r="E29"/>
  <c r="D29"/>
  <c r="S28"/>
  <c r="R28"/>
  <c r="N28"/>
  <c r="M28"/>
  <c r="I28"/>
  <c r="H28"/>
  <c r="S27"/>
  <c r="R27"/>
  <c r="N27"/>
  <c r="M27"/>
  <c r="I27"/>
  <c r="H27"/>
  <c r="R26"/>
  <c r="Q26"/>
  <c r="P26"/>
  <c r="O26"/>
  <c r="N26"/>
  <c r="L26"/>
  <c r="K26"/>
  <c r="J26"/>
  <c r="G26"/>
  <c r="I26" s="1"/>
  <c r="F26"/>
  <c r="H26" s="1"/>
  <c r="E26"/>
  <c r="D26"/>
  <c r="S25"/>
  <c r="R25"/>
  <c r="N25"/>
  <c r="M25"/>
  <c r="I25"/>
  <c r="H25"/>
  <c r="S24"/>
  <c r="R24"/>
  <c r="N24"/>
  <c r="M24"/>
  <c r="I24"/>
  <c r="H24"/>
  <c r="R23"/>
  <c r="Q23"/>
  <c r="P23"/>
  <c r="O23"/>
  <c r="N23"/>
  <c r="L23"/>
  <c r="K23"/>
  <c r="J23"/>
  <c r="G23"/>
  <c r="I23" s="1"/>
  <c r="F23"/>
  <c r="H23" s="1"/>
  <c r="E23"/>
  <c r="D23"/>
  <c r="S22"/>
  <c r="R22"/>
  <c r="N22"/>
  <c r="M22"/>
  <c r="I22"/>
  <c r="H22"/>
  <c r="S21"/>
  <c r="R21"/>
  <c r="N21"/>
  <c r="M21"/>
  <c r="I21"/>
  <c r="H21"/>
  <c r="S20"/>
  <c r="R20"/>
  <c r="N20"/>
  <c r="M20"/>
  <c r="I20"/>
  <c r="H20"/>
  <c r="S19"/>
  <c r="R19"/>
  <c r="N19"/>
  <c r="M19"/>
  <c r="I19"/>
  <c r="H19"/>
  <c r="R18"/>
  <c r="Q18"/>
  <c r="P18"/>
  <c r="O18"/>
  <c r="N18"/>
  <c r="L18"/>
  <c r="K18"/>
  <c r="J18"/>
  <c r="G18"/>
  <c r="I18" s="1"/>
  <c r="F18"/>
  <c r="H18" s="1"/>
  <c r="E18"/>
  <c r="D18"/>
  <c r="S17"/>
  <c r="R17"/>
  <c r="N17"/>
  <c r="M17"/>
  <c r="I17"/>
  <c r="H17"/>
  <c r="S16"/>
  <c r="R16"/>
  <c r="N16"/>
  <c r="M16"/>
  <c r="I16"/>
  <c r="H16"/>
  <c r="R15"/>
  <c r="Q15"/>
  <c r="P15"/>
  <c r="O15"/>
  <c r="N15"/>
  <c r="L15"/>
  <c r="K15"/>
  <c r="J15"/>
  <c r="G15"/>
  <c r="I15" s="1"/>
  <c r="F15"/>
  <c r="H15" s="1"/>
  <c r="E15"/>
  <c r="D15"/>
  <c r="S14"/>
  <c r="R14"/>
  <c r="N14"/>
  <c r="M14"/>
  <c r="I14"/>
  <c r="H14"/>
  <c r="S13"/>
  <c r="R13"/>
  <c r="N13"/>
  <c r="M13"/>
  <c r="I13"/>
  <c r="H13"/>
  <c r="R12"/>
  <c r="Q12"/>
  <c r="Q7" s="1"/>
  <c r="P12"/>
  <c r="O12"/>
  <c r="O8" s="1"/>
  <c r="N12"/>
  <c r="L12"/>
  <c r="K12"/>
  <c r="J12"/>
  <c r="G12"/>
  <c r="I12" s="1"/>
  <c r="F12"/>
  <c r="H12" s="1"/>
  <c r="E12"/>
  <c r="D12"/>
  <c r="S10"/>
  <c r="R10"/>
  <c r="N10"/>
  <c r="M10"/>
  <c r="I10"/>
  <c r="H10"/>
  <c r="P7"/>
  <c r="R170" l="1"/>
  <c r="N8"/>
  <c r="N170"/>
  <c r="S26"/>
  <c r="S29"/>
  <c r="S32"/>
  <c r="S35"/>
  <c r="R40"/>
  <c r="N45"/>
  <c r="S15"/>
  <c r="S18"/>
  <c r="S23"/>
  <c r="M15"/>
  <c r="M18"/>
  <c r="M23"/>
  <c r="M26"/>
  <c r="M29"/>
  <c r="M32"/>
  <c r="M35"/>
  <c r="M40"/>
  <c r="H40"/>
  <c r="H45"/>
  <c r="H110"/>
  <c r="H113"/>
  <c r="H116"/>
  <c r="H119"/>
  <c r="H122"/>
  <c r="H125"/>
  <c r="H128"/>
  <c r="H131"/>
  <c r="H134"/>
  <c r="H137"/>
  <c r="H140"/>
  <c r="H143"/>
  <c r="H146"/>
  <c r="H149"/>
  <c r="H152"/>
  <c r="H155"/>
  <c r="H158"/>
  <c r="H161"/>
  <c r="H164"/>
  <c r="H167"/>
  <c r="I40"/>
  <c r="I45"/>
  <c r="I49"/>
  <c r="I54"/>
  <c r="I57"/>
  <c r="I62"/>
  <c r="I67"/>
  <c r="I70"/>
  <c r="I75"/>
  <c r="I78"/>
  <c r="I83"/>
  <c r="I86"/>
  <c r="I91"/>
  <c r="I94"/>
  <c r="I97"/>
  <c r="I100"/>
  <c r="I103"/>
  <c r="I106"/>
  <c r="I110"/>
  <c r="I113"/>
  <c r="I116"/>
  <c r="I119"/>
  <c r="I122"/>
  <c r="I125"/>
  <c r="I128"/>
  <c r="I131"/>
  <c r="I134"/>
  <c r="I137"/>
  <c r="I140"/>
  <c r="I143"/>
  <c r="I146"/>
  <c r="I149"/>
  <c r="I152"/>
  <c r="I155"/>
  <c r="I158"/>
  <c r="I161"/>
  <c r="I164"/>
  <c r="I167"/>
  <c r="P8"/>
  <c r="S12"/>
  <c r="S7"/>
  <c r="Q8"/>
  <c r="S8" s="1"/>
  <c r="M12"/>
  <c r="K7"/>
  <c r="M110"/>
  <c r="M113"/>
  <c r="M116"/>
  <c r="M119"/>
  <c r="M122"/>
  <c r="M125"/>
  <c r="M128"/>
  <c r="M131"/>
  <c r="M134"/>
  <c r="M137"/>
  <c r="M140"/>
  <c r="M143"/>
  <c r="M146"/>
  <c r="M149"/>
  <c r="M152"/>
  <c r="M155"/>
  <c r="M158"/>
  <c r="M161"/>
  <c r="M164"/>
  <c r="M167"/>
  <c r="M170"/>
  <c r="E53" i="6"/>
  <c r="F53"/>
  <c r="G53"/>
  <c r="H53"/>
  <c r="I53"/>
  <c r="D53"/>
  <c r="E26"/>
  <c r="F26"/>
  <c r="G26"/>
  <c r="H26"/>
  <c r="I26"/>
  <c r="D26"/>
  <c r="E5"/>
  <c r="F5"/>
  <c r="G5"/>
  <c r="H5"/>
  <c r="D5"/>
  <c r="E64"/>
  <c r="F64"/>
  <c r="G64"/>
  <c r="H64"/>
  <c r="I64"/>
  <c r="D64"/>
  <c r="E61"/>
  <c r="F61"/>
  <c r="G61"/>
  <c r="H61"/>
  <c r="I61"/>
  <c r="D61"/>
  <c r="E44"/>
  <c r="F44"/>
  <c r="G44"/>
  <c r="H44"/>
  <c r="I44"/>
  <c r="D44"/>
  <c r="E39"/>
  <c r="F39"/>
  <c r="G39"/>
  <c r="H39"/>
  <c r="I39"/>
  <c r="D39"/>
  <c r="D28"/>
  <c r="G19"/>
  <c r="H19"/>
  <c r="I19"/>
  <c r="E19"/>
  <c r="F19"/>
  <c r="D19"/>
  <c r="D13"/>
  <c r="N7" i="15" l="1"/>
  <c r="N6"/>
  <c r="S6"/>
  <c r="R6"/>
  <c r="K8"/>
  <c r="I5" i="6"/>
  <c r="M6" i="15" l="1"/>
  <c r="F8" i="6"/>
  <c r="G8"/>
  <c r="I8"/>
  <c r="D8"/>
  <c r="E13"/>
  <c r="F13"/>
  <c r="G13"/>
  <c r="H13"/>
  <c r="I13"/>
  <c r="E6"/>
  <c r="H27" l="1"/>
  <c r="H31" l="1"/>
  <c r="I31"/>
  <c r="G29"/>
  <c r="I29" s="1"/>
  <c r="E28"/>
  <c r="F28"/>
  <c r="I32"/>
  <c r="H32"/>
  <c r="G28" l="1"/>
  <c r="H29"/>
  <c r="H28" s="1"/>
  <c r="I28"/>
  <c r="I66" l="1"/>
  <c r="E35" l="1"/>
  <c r="F35"/>
  <c r="G35"/>
  <c r="H35"/>
  <c r="I35"/>
  <c r="D35"/>
  <c r="H10"/>
  <c r="E10"/>
  <c r="E9"/>
  <c r="I6"/>
  <c r="G6"/>
  <c r="F6"/>
  <c r="D6"/>
  <c r="E8" l="1"/>
  <c r="H7"/>
  <c r="H6" s="1"/>
  <c r="H9"/>
  <c r="H8" s="1"/>
  <c r="G173" i="15" l="1"/>
  <c r="D173"/>
  <c r="D7"/>
  <c r="D8" s="1"/>
  <c r="D170"/>
  <c r="F173"/>
  <c r="H171"/>
  <c r="H173" s="1"/>
  <c r="G170"/>
  <c r="I170" s="1"/>
  <c r="G8"/>
  <c r="I8" s="1"/>
  <c r="I171"/>
  <c r="I173" s="1"/>
  <c r="F170"/>
  <c r="H170" s="1"/>
  <c r="F7"/>
  <c r="F8" s="1"/>
  <c r="I7" l="1"/>
  <c r="H6" l="1"/>
  <c r="I6"/>
</calcChain>
</file>

<file path=xl/sharedStrings.xml><?xml version="1.0" encoding="utf-8"?>
<sst xmlns="http://schemas.openxmlformats.org/spreadsheetml/2006/main" count="386" uniqueCount="159">
  <si>
    <t>ՏԵՂԵԿԱՆՔ</t>
  </si>
  <si>
    <t>2022-2024թթ ՄԺԾԾ ընթացիկ ծախսերի չափաքանակի, ներկայացված Հայտերի և ՖՆ առաջարկների խնդիրների վերաբերյալ</t>
  </si>
  <si>
    <t>հազար դրամ</t>
  </si>
  <si>
    <t>2021թ. ՀՀ պետական բյուջե</t>
  </si>
  <si>
    <t>2022թ. ծախսային կողմնորոշիչ (վերանայված) չափաքանակը</t>
  </si>
  <si>
    <t>2022թ. ՄԺԾԾ Հայտ</t>
  </si>
  <si>
    <t>2022 ՖՆ առաջարկ</t>
  </si>
  <si>
    <t>Տարբերություն
2022թ. Առաջարկ/Հայտ</t>
  </si>
  <si>
    <t xml:space="preserve">այդ թվումՄԺԾԾ 2022թ. Առաջնահերթությունների ցանկում ընդգրկված </t>
  </si>
  <si>
    <t>Տարբերություն
2022թ. ՖՆ առաջարկ/Չափաքանակ</t>
  </si>
  <si>
    <t>Ծանոթություն</t>
  </si>
  <si>
    <t>Ընթացիկ ծախսեր</t>
  </si>
  <si>
    <t>ԲԳԿ</t>
  </si>
  <si>
    <t xml:space="preserve"> Հանրապետության նախագահի աշխատակազմ</t>
  </si>
  <si>
    <t>Ընթացիկ ծախս ներքին աղբյուրներ</t>
  </si>
  <si>
    <t>Կապիտալ ծախս ներքին աղբյուրներ</t>
  </si>
  <si>
    <t xml:space="preserve"> ՀՀ Ազգային ժողով</t>
  </si>
  <si>
    <t xml:space="preserve"> ՀՀ վարչապետի աշխատակազմ</t>
  </si>
  <si>
    <t>Ընթացիկ ծախս ներքին աղբյուրներ, որից</t>
  </si>
  <si>
    <t>Խնդիր 1</t>
  </si>
  <si>
    <t>1136-11001</t>
  </si>
  <si>
    <t xml:space="preserve"> Ծառայությունների, ծրագրերի համակարգում</t>
  </si>
  <si>
    <t>Խնդիր 2</t>
  </si>
  <si>
    <t>1213-11007</t>
  </si>
  <si>
    <t xml:space="preserve"> Սննդամթերքի անվտանգության բնագավառում վերահսկողության իրականացման ծառայություններ</t>
  </si>
  <si>
    <t>Սննդամթերքի անվտանգության տեսչական մարմնի կողմից ներկայացվել է հայտ հետևյալ ծախսերի համար՝ 
1. շուրջ 86,7 մլն դրամ այլ վարձատրությունների գծով, ինչը չէր ընդունվել նաև 2021-ի բյուջեում, իրավական հիմքի բացակայության պատճառով: Առաջին փոխվարչապետի հանձնարարականով նախատեսվել էր՝ 2020 թվականին պետական մարմիններում իրականացվելիք հաստիքների կրճատման հետևանքով տնտեսման ենթակա ֆինանսական միջոցները համապատասխան մարմինները 2021 թվականի պետական բյուջեի պլանավորման ժամանակ նախատեսեն այդ մարմիններին հատկացվելիք պարգևատրման ֆոնդերում՝ այլ վարձատրությունով։ Մինչդեռ Տեսչական մարմնի հաստիքների թիվը կրճատվել է 38-ով ՀՀ վարչապետի 2019 թվականի դեկտեմբերի 25-ի N 1953-Ա որոշմամբ։
2. 25,0 մլն դրամ՝ Տեսչական մարմնի անխափան գործունեությունը պատշաճ իրականացնելու նպատակով տեղեկատվական տեխնոլոգիաների ծրագրային ապահովման համար նախատեսվում է վերագործարկել Լամբրոն ծրագիրը։ Նախագծով չի ընդունվել՝ չափաքանակը հնարավորինս չգերազանցելու համար, ինչպես նաև հիմք ընդունելով 2020թ. փաստացի և 2021թ. նյուջեով հաստատված ցուցանիշները:
3. 20,0 մլն դրամ՝ իրականացվելու են մշտադիտարկումներ, մասնավորապես՝ կաթ-կաթնամթերք, միս-մսամթերք, ձուկ և այլն, ինչը հնարավորություն կտա ԵԱՏՄ և ԵՄ երկրներ հայկական արտադրանքը արտահանելու ուղղությամբ, քանի որ ներկայումս մի շարք ապրանքատեսակների մասով ունենք արտահանման սահմանափակումներ  (օրինակ ձուկը եվրոպական երկրներ չենք կարող արտահանել, քանի որ չենք ներկայացրել մշտադիտարկումների արդյունքներ): Բացի դրանից նշված միջոցների հաշվին կիրականացվեն նաև պլանային ստուգումներ, դիմում-բողոքների հիման վրա ոչ պլանային ստուգումներ, դիտարկումներ, որոնց ընթացքում կիրականացվեն նմուշառումներ լաբորատոր փորձաքննության նպատակով։ Նախագծով չի ընդունվել՝ չափաքանակը հնարավորինս չգերազանցելու համար, ինչպես նաև հիմք ընդունելով 2020թ. փաստացի և 2021թ. նյուջեով հաստատված ցուցանիշները:
4. Ընթացիկ նորոգման ծախսերը  ծրագրավորվել են ընդհանուր սկզբունքով՝ հայտի 20%-ի չափով, հայտով 22 մլն դրամ ներկայացվել է Վարչական շենքի ջեռուցման համակարգի վերանորոգման  համար:</t>
  </si>
  <si>
    <t>Ընթացիկ ծախս արտաքինն աղբյուրներ</t>
  </si>
  <si>
    <t>Կապիտալ ծախս արտաքին աղբյուրներ</t>
  </si>
  <si>
    <t xml:space="preserve"> ՀՀ սահմանադրական դատարան</t>
  </si>
  <si>
    <t xml:space="preserve"> Բարձրագույն դատական խորհուրդ</t>
  </si>
  <si>
    <t xml:space="preserve"> ՀՀ դատախազություն</t>
  </si>
  <si>
    <t xml:space="preserve"> ՀՀ հատուկ քննչական ծառայություն</t>
  </si>
  <si>
    <t xml:space="preserve"> ՀՀ տարածքային կառավարման և ենթակառուցվածքների նախարարություն</t>
  </si>
  <si>
    <t>Ընդամենը ոլորտի խնդիրներ, այդ թվում՝</t>
  </si>
  <si>
    <t>1004 11001
1004 11002
100412001</t>
  </si>
  <si>
    <t xml:space="preserve"> -Ոռոգում-ջրառ իրականացնող կազմակերպություններին ֆինանսական աջակցության տրամադրում
-Ոռոգման ծառայություններ մատուցող ընկերություններին ֆինանսական աջակցության տրամադրում
 -Աջակցություն ոռոգման համակարգի առողջացմանը</t>
  </si>
  <si>
    <t>Ծրագրով ոռոգման համակարգի ընկերություններին (ՋՕԸ-նեև և «Ջրառ» ՓԲԸ) սուբսիդավորման միջոցառումների գծով Հայտից 3,772.5 մլն դրամով պակասեցումը պայմանավորված ՀՀ վարչապետի մոտ 2021 թվականի հունվարի 29-ին կայացած խորհրդակցության N Վ/06-2021 արձանագրության 2-րդ կետի պահանջով և Նախարարության ՄԺԾԾ չափաքանակի սահմանափակմամբ: 
Բացի այդ Լրամշակված հայտով,առաջարկվում է «Ոռոգման ծառայություններ մատուցող ընկերություններին ֆինանսական աջակցության տրամադրում» և «Աջակցություն ոռոգման համակարգի առողջացմանը»  միջոցառումները դիտարկել  «Ոռոգման ծառայություններ մատուցող ընկերություններին ֆինանսական աջակցության տրամադրում» մեկ միջոցառման շրջանակներում: Սակայն հաշվի առնելով, որ «Ոռոգման ծառայություններ մատուցող ընկերություններին ֆինանսական աջակցության տրամադրում» միջոցառմամբ նախատեսվում է ջրօգտագործողների ընկերությունների սուբսիդավորում` վերջիններիս համար հաստատված սակագնի և նվազագույն շահավետ գնի տարբերության չափով, իսկ «Աջակցություն ոռոգման համակարգի առողջացմանը» միջոցառմամբ նախատեսվում է աջակցություն տրամադրել ՋՕԸ-ների ֆինանսական կենսունակության բարելավման նպատակով իրականացվող միջոցառումներին, ուստի Հայտով ներկայացված առաջարկը գտնում ենք ոչ նպատակահարմար: 
 Միաժամանակ նշենք, որ նշված միջոցառումների մասով կողմնորոշիչ չափաքանակի համեմատ լրացուցիչ 369.4 մլն դրամով պակասեցումը պայմանավորված է նաև «Պետական աջակցություն սահմանամերձ համայնքներին» միջոցառման գծով 2021թ. համեմատ 355.2 մլն դրամով ավել գումարի նախատեսմամբ։</t>
  </si>
  <si>
    <t>1049 11002</t>
  </si>
  <si>
    <t xml:space="preserve"> Մարզային նշանակության ավտոճանապարհների պահպանման և անվտանգ երթևեկության ծառայություններ.
</t>
  </si>
  <si>
    <t>Խնդիր 3</t>
  </si>
  <si>
    <t>1157 12002
1157-12007</t>
  </si>
  <si>
    <t xml:space="preserve">  - Երևան քաղաքի փողոցների արտաքին լուսավորության ծառայություններ,
-  Երևան քաղաքի փողոցների ճանապարհաշինարարական աշխատանքներ</t>
  </si>
  <si>
    <t xml:space="preserve"> ՀՀ  առողջապահության  նախարարություն</t>
  </si>
  <si>
    <t xml:space="preserve"> ՀՀ  արդարադատության նախարարություն</t>
  </si>
  <si>
    <t>1020` նոր միջոցառում</t>
  </si>
  <si>
    <t>Իրավական հիմքը՝ ՀՀ կառավարության 28.11.2019 թ․ ,,Հայաստանի Հանրապետության քրեակատարողական և պրոբացիայի ոլորտի 2019-2023 թվականների ռազմավարությունը, դրա իրականացման 2019-2023 թվականների միջոցառումների ծրագիրը, ծրագրի ֆինանսական գնահատականը և ծրագրի կատարումը համակարգող խորհրդի ձեվավորման և գործունեության կազմակերպման կարգը հաստատելու մասին,, N 1717-Լ որոշմամբ հաստատված N 2 հավելվածի 56-րդ կետի 1-ին ենթակետի պահանջներին համապատասխան՝  Պրոբացիայի ծառայողներին պատիժը կրելուց պայմանական վաղաժամկետ ազատման վերաբերյալ զեկույցների կազմման համար (պրոբացիայի շահառուների բնակության վայր այցելություն, տուժողի հետ հանդիպում, այլ հաստատություններ այցելություններ և այլն) փոխհատուցման տրամադրման նախատեսում</t>
  </si>
  <si>
    <t xml:space="preserve">Իրավական հիմքը՝ «Պրոբացիայի մասին» ՀՀ օրենքի 44-րդ հոդվածի 5-րդ մաս, ՀՀ կառավարության 09.11.2017թ. «էլեկտրոնային հսկողության միջոցների կիրառման և ֆինանսավորման կարգը սահմանելու մասին» N 1440-Ն որոշում /կարգի 18-րդ կետի համաձայն Էլեկտրոնային հսկողության ծառայությունները ֆինանսավորվում են դատական ակտով` ՀՀ  պետական բյուջեի կամ շահառուի միջոցների հաշվին/: 2021 թ․ համար ՀՀ կառավարության 25.02.21թ․ N 258-Ն որոշմամբ ԵՄ-ի կողմից Հայաստանի արդարադատության ոլորտի բարեփոխումներին ուղղված բյուջետային աջակցության շրջանակներում հատկացված դրամաշնորհի հաշվին  (9.0 մլն եվրո)  1120 ծրագրի «31001 ՀՀ արդարադատության նախարարության պրոբացիայի ծառայության կարողությունների զարգացում և տեխնիկական հագեցվածության ապահովում» միջոցառման գծով  հատկացվել է 110.0 մլն դրամ։ Նույն գումարը ներկայացվել է 2022-2023թթ, ՄԺԾԾ հայտով յուրաքանչյուր տարվա համար՝ պետական բյուջեի միջոցների հաշվին։ </t>
  </si>
  <si>
    <t>1231` 11001 նոր միջոցառում</t>
  </si>
  <si>
    <t xml:space="preserve">Իրավական հիմքը՝ «Հակակոռուպցիոն կոմիտեի մասին» ՀՀ օրենք, ՀՀ կառավարության 03․10․2019 թ․ «Հայաստանի Հանրապետության հակակոռուպցիոն ռազմավարությունը և դրա իրականացման 2019-2022 թվականների միջոցառումների ծրագիրը հաստատելու մասին» N 1332-Ն որոշում, N 2 հավելված, 2-րդ կետ։  2021 թ․ համար ՀՀ կառավարության 25.02.21թ․ N 258-Ն որոշմամբ ԵՄ-ի կողմից Հայաստանի արդարադատության ոլորտի բարեփոխումներին ուղղված բյուջետային աջակցության շրջանակներում հատկացված դրամաշնորհի հաշվին (9.0 մլն եվրո)  1231 ծրագրի   «11001 Կոռուպցիոն գործերի քննության արդյունավետության բարձրացում» միջոցառման գծով նախատեսվում է հատկացնել շուրջ 899.6 մլն դրամ Հակակոռուպցիոն կոմիտեի ստեղծման և պահպանման համար։ Հակակոռուպցիոն կոմիտեի 2022թ․պահպանման համար անհրաժեշտ միջոցների ծավալը հնարավոր է որոշել միայն Կոմիտեի կազմավորումից հետո /ըստ ժամանակացույցի Օրենքն ուժի մեջ է մտնում 2021թ․ հոկտեմբերին/ ՝ համապատասխան հաստիքային ցուցակի առկայության պայմաններում /նախատեսվում է հաստիքների կրճատում նաև քննչական վարույթ իրականացնող այլ մարմիններից/։ Հաջորդ տարիներին ծախսերը կատարվելու են պետական բյուջեի միջոցների հաշվին։ </t>
  </si>
  <si>
    <t>Խնդիր 4</t>
  </si>
  <si>
    <t xml:space="preserve">1080՝ 11001 </t>
  </si>
  <si>
    <t xml:space="preserve">
Իրավական հիմքը՝ ՀՀ կառավարության 10․10․2019 թ․ «Հայաստանի Հնրապետության դատական և իրավական բարեփոխումների 2019-2023 թվականների ռազմավարությունը և դրանից բխող գործողությունների ծրագրերը հաստատելու մասին» N 1441-Լ որոշում,  N 3 հավելված, 8-րդ նպատակ՝ Դատավորների և դատավորների օգնականների թվի ավելացում, աշխատակազմի ընդլայնում։ 2021 թ․ համար ՀՀ կառավարության 25.02.21թ․ N 258-Ն որոշմամբ ԵՄ-ի կողմից Հայաստանի արդարադատության ոլորտի բարեփոխումներին ուղղված բյուջետային աջակցության շրջանակներում հատկացված դրամաշնորհի հաշվին (9.0 մլն եվրո)  1080 ծրագրի  «11001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 միջոցառման գծով նախատեսվում է հատկացնել շուրջ 576.0 մլն դրամ՝ գործող դատարանների դատավորների և դատավորների օգնականների թվի ավելացում ու աշխատակազմի ընդլայնման համար։   ՀՀ արդարադատության նախարարության կողմից ներկայացված 2022-2024թթ, ՄԺԾԾ հայտի համաձայն առաջիկա 2 տարիների համար դատարանի պահպանման ծախսերը նույնպես կատարվելու են ԵՄ բյուջետային աջակցության շրջանակներում հաջորդ փուլերում հատկացվող միջոցների հաշվին։ </t>
  </si>
  <si>
    <t>Խնդիր 5</t>
  </si>
  <si>
    <t>1080՝ 11019 նոր միջոցառում</t>
  </si>
  <si>
    <t>Իրավական հիմքը՝ ՀՀ կառավարության 03․10․2019 թ․ «Հայաստանի Հանրապետության հակակոռուպցիոն ռազմավարությունը և դրա իրականացման 2019-2022 թվականների միջոցառումների ծրագիրը հաստատելու մասին» N 1332-Ն որոշում,  N 2 հավելված, 3-րդ կետ։ 2021 թ․ համար ՀՀ կառավարության 25.02.21թ․ N 258-Ն որոշմամբ ԵՄ-ի կողմից Հայաստանի արդարադատության ոլորտի բարեփոխումներին ուղղված բյուջետային աջակցության շրջանակներում հատկացված դրամաշնորհի հաշվին (9.0 մլն եվրո)  1080 ծրագրի  «11019 Հակակոռուպցիոն դատարանի բնականոն գործունեության և Հակակոռուպցիոն դատարանի կողմից դատական պաշտպանության իրավունքի ապահովում» միջոցառման գծով նախատեսվում է հատկացնել շուրջ 113.8 մլն դրամ՝  Հակակոռուպցիոն դատարանի ստեղծման և պահպանման համար։ ՀՀ արդարադատության նախարարության կողմից ներկայացված 2022-2024թթ․ ՄԺԾԾ հայտի համաձայն առաջիկա 2 տարիների համար դատարանի պահպանման ծախսերը նույնպես կատարվելու են ԵՄ բյուջետային աջակցության շրջանակներում հաջորդ փուլերում հատկացվող միջոցների հաշվին։</t>
  </si>
  <si>
    <t>Խնդիր 6</t>
  </si>
  <si>
    <t>1080՝ 11020 նոր միջոցառում</t>
  </si>
  <si>
    <t>Իրավական հիմքը՝ ՀՀ կառավարության 03․10․2019 թ․ «Հայաստանի Հանրապետության հակակոռուպցիոն ռազմավարությունը և դրա իրականացման 2019-2022 թվականների միջոցառումների ծրագիրը հաստատելու մասին» N 1332-Ն որոշում,  N 2 հավելված, 3-րդ կետ։ 2021 թ․ համար ՀՀ կառավարության 25.02.21թ․ N 258-Ն որոշմամբ ԵՄ-ի կողմից Հայաստանի արդարադատության ոլորտի բարեփոխումներին ուղղված բյուջետային աջակցության շրջանակներում հատկացված դրամաշնորհի հաշվին (9.0 մլն եվրո)  1080 ծրագրի  «11020  Վերաքննիչ հակակոռուպցիոն դատարանի բնականոն գործունեության և Վերաքննիչ հակակոռուպցիոն դատարանի կողմից դատական պաշտպանության իրավունքի ապահովում» միջոցառման գծով նախատեսվում է հատկացնել շուրջ 113.9 մլն դրամ՝ Վերաքննիչ հակակոռուպցիոն դատարանի ստեղծման և պահպանման համար։  ՀՀ արդարադատության նախարարության կողմից ներկայացված 2022-2024թթ․ ՄԺԾԾ հայտի համաձայն առաջիկա 2 տարիների համար դատարանի պահպանման ծախսերը նույնպես կատարվելու են ԵՄ բյուջետային աջակցության շրջանակներում հաջորդ փուլերում հատկացվող միջոցների հաշվին։</t>
  </si>
  <si>
    <t xml:space="preserve"> ՀՀ էկոնոմիկայի նախարարություն</t>
  </si>
  <si>
    <t>1022՝ 12001
1187՝ 12002-12004</t>
  </si>
  <si>
    <t>-Գյուղատնտեսական վարկերի տոկոսադրույքների սուբսիդավորում
- Հայաստանի Հանրապետությունում  խաղողի, ժամանակակից տեխնոլոգիաներով մշակվող ինտենսիվ պտղատու այգիների և հատապտղանոցների հիմնման համար վարկային տոկոսադրույքների սուբսիդավորում
- Հայաստանի Հանրապետության գյուղատնտեսական տեխնիկայի ֆինանսական վարձակալության` լիզինգի պետական աջակցության ծրագիր
- Հայաստանի Հանրապետության ագրոպարենային ոլորտի սարքավորումների ֆինանսական վարձակալության՛ լիզինգի պետական աջակցության ծրագիր</t>
  </si>
  <si>
    <t>Միջոցառումների գծով 2022-2024թթ. համար Հայտով ներկայացված գումարները գերազանցում են 2021թ. հաստատված չափաքանակները, որը պայմանավորված է կորոնավիրուսի տնտեսական հետևանքների չեզոքացման նպատակով 2020-2021թթ. տրամադրված և տրամադրվելիք վարկերի տոկոսադրույքների ամբողջական սուբսիդավորմամբ և վերջինիս արդյունքում շահառուների ավելացմամբ: Ելնելով վերոգրյալից, ինչպես նաև հաշվի առնելով 2022-2024թթ. չափաքանակների սահմանափակությունը՝ Միջոցառման գծով 2022-2024թթ. նախագիծը նախատեսվել է հիմք ընդունելով 2022-2024 թվականների վերանայված հարկաբյուջետային շրջանակը (2022թ. 6.3 տոկոս և 2023-2024թթ. 1.2  տոկոս պակաս 2021թ. նկատմամբ): Ընդ որում 1022 12001՝ Գյուղատնտեսական վարկերի տոկոսադրույքների սուբսիդավորում միջոցառման 2022թ. առաջարկի մեջ ներառվել է նաև Հայտով այլ միջոցառումների համար նախատեսված միջոցների գծով Նախագծով կատարված ճշգրտումների արդյունքում առաջացած լրացուցիչ հնարավորությունները: 
Միաժամանակ միջոցառումների համար անհրաժեշտ՝ Հայտով և նախագծով նախատեսված գումարների տարբերությունը դիտարկվել է որպես առաջնահերթություն և նախատեսվել է բյուջեի համապատասխան աղյուսակում:</t>
  </si>
  <si>
    <t>1026 11002 
1059 11004</t>
  </si>
  <si>
    <t>-  Բուսական ծագման մթերքներում պեստիցիդների, նիտրատների, ծանր մետաղների և գենետիկորեն ձևափոխված օրգանիզմների մնացորդների մոնիթորինգ 
- Բուսասանիտարական համակարգի բարելավում և մասնագիտական գիտելիքների բարձրացմանն աջակցություն</t>
  </si>
  <si>
    <t>Միջոցառումների իրականացման համար իրավական հիմք հանդիսացող` համապատասխանաբար ՀՀ կառավարության 15.02.2018թ. N 6-22 արձանագրային որոշմամբ և ՀՀ կառավարության 15.02.2018թ. N 6-9 արձանագրային որոշմամբ հավանության արժանացած 2018-2020 թվականների ռազմավարական ծրագրերի ժամկետներն ավարտվել են: 
Ելնելով վերոգրյալից և հաշվի առնելով, որ միջոցառումները չեն իրականացվել 2020 թվականին (Բուսասանիտարական համակարգի բարելավում և մասնագիտական գիտելիքների բարձրացմանն աջակցություն միջոցառումը չի իրականացվել նաև 2019 թվականին)՝ ուստի միջոցառումների գծով 2022-2024թթ. նախագծով գումարներ չեն նախատեսվել:</t>
  </si>
  <si>
    <t>1224 
11006</t>
  </si>
  <si>
    <t>-Կորոնավիրուսի (COVID-19) տնտեսական հետևանքների չեզոքացման  19-րդ միջոցառման շրջանակներում իրականացվող վարկավորման ապահովման նպատակով աջակցության տրամադրում</t>
  </si>
  <si>
    <t>Միջոցառմամբ նախատեսվում է  օժանդակել ՀՀ քաղաքացիներին և առանձին տնտեսավարողներին հաղթահարել կորոնավիրուսի տնտեսական հետևանքների ազդեցությունը մրցունակ գործարար ծրագրեր իրագործելու եղանակով:  Միջոցառման ապահովման համար անհրաժեշտ է Երաշխավորությունների հիմնադրամի դրամագլխի ավելացում 1,500.0 մլն դրամ գումարի չափով ՝ ֆինանսական միջոցների 75%-ը հատկացվում է որպես 8 տարվա մարման ժամկետով անտոկոս փոխառություն (1,125.0 մլն դրամ), իսկ 25% ը՝ որպես դրամաշնորհ (375.0 մլն դրամ):
 Նկատի ունենալով ՀՀ վարչապետի մոտ 2021 թվականի հունվարի 29-ին կայացած խորհրդակցության N Վ/06-2021 արձանագրության 2-րդ կետի պահանջը, և նկատի ունենալով Նախարարության ՄԺԾԾ չափաքանակի սահմանափակումը առաջարկվում է Հայտով ներկայացված միջոցները նախատեսել առաջնահերթությունների ցանկում և վերջիններիս անդրադառնալ համապատասխան բյուջետային տարվա ընթացքում ըստ պահանջի:</t>
  </si>
  <si>
    <t xml:space="preserve"> ՀՀ արտաքին գործերի  նախարարություն</t>
  </si>
  <si>
    <t>1128՝ 11001</t>
  </si>
  <si>
    <t xml:space="preserve">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t>
  </si>
  <si>
    <t>ՀՀ շրջակա միջավայրի նախարարություն</t>
  </si>
  <si>
    <t xml:space="preserve"> ՀՀ  կրթության, գիտության, մշակույթի և սպորտի նախարարություն</t>
  </si>
  <si>
    <t xml:space="preserve">Միջոցառումների գծով 2022թ. առաջարկը պակաս  է 2022թ. Հայտից 39.0 մլրդ դրամով, նախագծով ծախսերը նախատեսվել են՝ հիմք ընդունելով 2022-2024 թվականների վերանայված հարկաբյուջետային շրջանակը (2022թ. 6.3 տոկոս և 2023-2024թթ. 1.2  տոկոսով պակաս 2021թ. նկատմամբ): </t>
  </si>
  <si>
    <t>1045 12004
1111 12004</t>
  </si>
  <si>
    <t xml:space="preserve"> Միջին մասնագիտական կրթության գծով ուսանողական նպաստների տրամադրում
 Բարձրագույն մասնագիտական կրթության գծով ուսանողական նպաստների տրամադրում</t>
  </si>
  <si>
    <t>1162 11002</t>
  </si>
  <si>
    <t>Գիտական ենթակառուցվածքի արդիականացում</t>
  </si>
  <si>
    <r>
      <t xml:space="preserve">2022թ. առաջարկի մեջ ներառված չէ Հայտով ներկայացված ծախսը՝ </t>
    </r>
    <r>
      <rPr>
        <b/>
        <sz val="9"/>
        <color rgb="FF000000"/>
        <rFont val="GHEA Grapalat"/>
        <family val="3"/>
      </rPr>
      <t>3,639.7</t>
    </r>
    <r>
      <rPr>
        <sz val="9"/>
        <color rgb="FF000000"/>
        <rFont val="GHEA Grapalat"/>
        <family val="3"/>
      </rPr>
      <t xml:space="preserve"> մլն դրամի չափով, որը պայմանավորված է  ՀՀ կառավարության 13.05.2021թ. N747-Լ  որոշմամբ՝ բազային ֆինանսավորմամբ աշխատողների աշխատավարձերի սահմանմամբ: Նշված ծախսը դիտարկվել է որպես առաջնահերթություն և նախատեսվել է բյուջեի համապատասխան աղյուսակում:</t>
    </r>
  </si>
  <si>
    <t xml:space="preserve"> ՀՀ  պաշտպանության  նախարարություն</t>
  </si>
  <si>
    <t xml:space="preserve"> ՀՀ  աշխատանքի և սոցիալական հարցերի նախարարություն</t>
  </si>
  <si>
    <t xml:space="preserve"> ՀՀ բարձր տեխնոլոգիական արդյունաբերության նախարարություն</t>
  </si>
  <si>
    <r>
      <t>1043 Նոր նախաձեռնություններ (</t>
    </r>
    <r>
      <rPr>
        <sz val="10"/>
        <color rgb="FF000000"/>
        <rFont val="GHEA Grapalat"/>
        <family val="3"/>
      </rPr>
      <t>թ</t>
    </r>
    <r>
      <rPr>
        <sz val="9"/>
        <color rgb="FF000000"/>
        <rFont val="GHEA Grapalat"/>
        <family val="3"/>
      </rPr>
      <t>վայնացման ծրագիր)</t>
    </r>
  </si>
  <si>
    <t>- Թվայնացման պահանջների/ստանդարտների մշակում
- Պետական ամպային ենթակառուցվածքային պահանջների/ստանդարտների մշակում
- Պետական թվային համալիրի համակարգի ճարտարապետության մշակում և հաստատում
- Ծրագրերի կառավարման էլեկտրոնային միասնական հարթակ</t>
  </si>
  <si>
    <t xml:space="preserve">Լրամշակված հայտով 1043 ծրագրի 11005 և 11006 միջոցառումներից նվազեցվել է 1,000,0 մլն դրամ, փոխարենն առաջարկվել է  նոր նախաձեռնության՝ Թվայնացման ծրագրի համար նախատեսել 285,0 մլն դրամ, որը բխում է ՀՀ կառավարության 11.02.2021թ.  N 183-Լ որոշմամբ հաստատված Հայաստանի թվայնացման ռազմավարությունից: 
Նոր նախաձեռնության գծով առաջարկը չի ընդունվել նկատի ունենալով, որ համաձայն հայտին կից գրության, ծրագրի մեկնարկը նախատեսվում է սկսել ընթացիկ տարում, մինչդեռ բյուջետային գործընթացի տվյալ փուլում դեռևս այդ կապակցությամբ իրավական կարգավորում (վերաբաշխման որոշում) չկա, ուստի առաջարկում ենք  ծրագրին  անդրադառնալ ընթացիկ տարվա մեկնարկի արդյունքներով: </t>
  </si>
  <si>
    <t xml:space="preserve"> ՀՀ ֆինանսների նախարարություն</t>
  </si>
  <si>
    <t>Ընթացիկ ծախս առան տոկոսավճար</t>
  </si>
  <si>
    <t>Տոկոսավճարնր</t>
  </si>
  <si>
    <t xml:space="preserve"> ՀՀ արտակարգ իրավիճակների նախարարություն</t>
  </si>
  <si>
    <t xml:space="preserve"> ՀՀ վիճակագրական կոմիտե</t>
  </si>
  <si>
    <t xml:space="preserve">1143 ծրագիր </t>
  </si>
  <si>
    <t>«11002 Վիճակագրական տեղեկատվության հավաքում» միջոցառում</t>
  </si>
  <si>
    <t xml:space="preserve"> Ընթացիկ ծախսերի գծով 2022-2024թթ. նախագիծը նախատեսվել է հիմք ընդունելով 2022-2024 թվականների վերանայված մակրոտնտեսական և հարկաբյուջետային շրջանակը (2022թ. 6.3 տոկոս և 2023-2024թթ. 1.2  տոկոս պակաս 2021թ. նկատմամբ): Ելնելով վերոհիշյալից 1143 ծրագրի  «11002 Վիճակագրական տեղեկատվության հավաքում» միջոցառման 2022թ. առաջարկը նախատեսվել է  38.3 մլն դրամով հայտից պակաս և, նկատի ունենալով, որ ընդհանուր ծախսերի մեջ 97.3%-ը  կազմում են աշխատավարձի ծախսերը, ուստի վերջիններս նվազեցվել են 35.2 մլն դրամով:</t>
  </si>
  <si>
    <t xml:space="preserve"> ՀՀ հանրային ծառայությունները կարգավորող հանձնաժողով</t>
  </si>
  <si>
    <t xml:space="preserve"> ՀՀ կենտրոնական ընտրական հանձնաժողով</t>
  </si>
  <si>
    <t xml:space="preserve"> ՀՀ տնտեսական մրցակցության պաշտպանության պետական հանձնաժողով</t>
  </si>
  <si>
    <t xml:space="preserve"> ՀՀ կադաստրի կոմիտե</t>
  </si>
  <si>
    <t xml:space="preserve"> Հեռուստատեսության և ռադիոյի հանձնաժողով</t>
  </si>
  <si>
    <t xml:space="preserve">&lt;&lt;Տեսալսողական մեդիայի մասին&gt;&gt; ՀՀ  օրենքի 38-րդ  հոդվածի 2-րդ մասի համաձայն` Հանձնաժողովի ծախսերի նախահաշվին ավելացվում է այն ներկայացնելու պահին նախորդող տասներկու ամսվա ընթացքում գանձված տուգանքների, պետական տուրքերի և տույժերի 30 տոկոսը` սեփական տնօրինման նպատակով:
2022-2024թթ. ՄԺԾԾ Հայտով 1007 ծրագրի 11001 միջոցառման գծով  3.2 մլն դրամ ավելացվել է բյուջետային ծախսերի տնտեսագիտական դասակարգման &lt;&lt;Պարգևատրումներ, դրամական խրախուսումներ և հատուկ վճարներ&gt;&gt; 4112 հոդվածին՝ որպես խրախուսում և 7.4 մլն դրամ բյուջետային ծախսերի տնտեսագիտական դասակարգման &lt;&lt;Վարչական սարքավորումներ&gt;&gt; հոդվածին՝ տնտեսական գույք և համակարգչային սարքավորումներ ձեռքբերելու նպատակով (գանձված տուգանքների, պետական տուրքերի և տույժերի պետական չափը կազմել է 35.4 մլն դրամ, որի 30%-ը՝ 10.6մլն դրամ):      
Նախագծով գումարները  չեն նախատեսվել՝                                                                                
- Պարգևատրման մասով՝  ելնելով պետական իշխանության մարմինների աշխատակիցների պարգևատրման հարցում կիրառվող միասնական սկզբունքից,                
- Վարչական սարքավորումների մասով՝ ենթակա  է հետգա  քննարկման:          
</t>
  </si>
  <si>
    <t xml:space="preserve"> ՀՀ պետական եկամուտների կոմիտե</t>
  </si>
  <si>
    <t>Նոր նախաձեռնությունները ներկայացվել են 6,472.0 մլն դրամի չափով: Միջոցառումները ներկայացվել են հիմք ընդունելով (իրավական հիմքը) ՀՀ կառավարության 2019  թվականի դեկտեմբերի 12-ի N  1830 - Լ որոշմամբ հաստատված ՀՀ ՊԵԿ զարգացման և վարչարարության բարելավման ռազմավարության միջոցառումները: Առաջարկվում է ընդգրկել առաջնահերթությունների աղյուսակում:</t>
  </si>
  <si>
    <t xml:space="preserve"> ՀՀ ազգային անվտանգության ծառայություն</t>
  </si>
  <si>
    <t>1138 11004</t>
  </si>
  <si>
    <t xml:space="preserve"> -Պաշտպանության բնագավառի այլ ծախսեր</t>
  </si>
  <si>
    <t>Պայմանավորվածություն է ձեռք բերվել 4.6 մլրդ դրամ հատկացնել ԱԱԾ-ի կողմից նախագծանախահաշվային փաստաթղթերի ներկայացման պարագայում (Հույժ գաղտնի) ներառվել է առաջնահերթությունների հավելվածում:</t>
  </si>
  <si>
    <t xml:space="preserve"> ՀՀ ոստիկանություն</t>
  </si>
  <si>
    <t xml:space="preserve"> Հանրային հեռարձակողի խորհուրդ</t>
  </si>
  <si>
    <t xml:space="preserve">1042 ծրագիր </t>
  </si>
  <si>
    <t xml:space="preserve"> «11002 Հեռուստատեսային ծառայություններ» միջոցառում</t>
  </si>
  <si>
    <t>Ընթացիկ ծախսերի գծով 2022-2024թթ. նախագիծը նախատեսվել է, հիմք ընդունելով 2022-2024 թվականների վերանայված մակրոտնտեսական և հարկաբյուջետային շրջանակը (2022թ. 6.3 տոկոս և 2023-2024թթ. 1.2  տոկոս պակաս 2021թ. նկատմամբ): Ելնելով վերոհիշյալից 1042 ծրագրի  «11002 Հեռուստատեսային ծառայություններ» միջոցառման 2022թ. առաջարկը նախատեսվել է  1,221.6 մլն դրամով հայտից պակաս, որից՝ 385.3 մլն դրամը՝ հեռուստահաղորդումների ձեռքբերման և հեռարձակման իրավունքի ձեռքբերման ծախսեր, իսկ 840.0 հազ. դրամը՝  «Հայաստանի հանրային հեռուստաընկերություն» փակ բաժնետիրական ընկերության մայրաքաղաքային սփռման լրատվական նոր հեռուստաալիքի ստեղծման և գործարկման ծախսեր (ՀՀ կառավարության 15.04.2021թ.N570-Ն որոշում), որից 640.0 մլն դրամը՝ հեռուստաալիքի գործարկման նպատակով ընթացիկ ծախսերի գծով, իսկ 200.0 մլն դրամը՝ կապիտալ ծախսերի իրականացման համար ներգրավված վարկային միջոցների մարման գծով, վերջինիս համար ՀՀ վարչապետի հանձնարարականը բացակայում է (ՀՀ ֆինանսների նախարարության 20.05.2021 թվականի N 01/8-3/7915-2021 գրություն):</t>
  </si>
  <si>
    <t xml:space="preserve"> ՀՀ հաշվեքննիչ պալատ</t>
  </si>
  <si>
    <t xml:space="preserve"> Մարդու իրավունքների պաշտպանի աշխատակազմ</t>
  </si>
  <si>
    <t>1060՝ 11001</t>
  </si>
  <si>
    <t xml:space="preserve">Ընթացիկ ծախս ներքին աղբյուրներ  </t>
  </si>
  <si>
    <t>ՄԻՊ աշխատակազմի կողմից ներկայացվել է լրացուցիչ 15 հաստիքային միավորի հայտ, որից 3-ը Լոռու մարզային ստորաբաժանում ստեղծելու, 3-ը արագ արձագանքման և դիմումների ընդունման վարչության, 4-ը իրավահավասարության ապահովման ոլորտում իրավունքների պաշտպանության վարչության, 3-ը գործող տարբեր ստորաբաժանումների, 1-ը բարեվարքության հարցերով կազմակերպչի և 1-ը գլխավոր քարտուղարի օգնականի պաշտոն սահմանելու համար: Նշված հաստիքների պահպանման համար ընթացիկ ծախսերի գծով հաշվարկվել է շուրջ 61.0 մլն դրամ։  Ծախսերը չեն ընդունվել, քանի որ հաստիքների ավելացման վերաբերյալ իրավական հիմքը բացակայում է /ՀՀ վարչապետի 11.06.2018թ. N 706-Ա որոշման մեջ փոփոխություն կատարելու մասին նախագիծ չի շրջանառվել/:</t>
  </si>
  <si>
    <t xml:space="preserve"> ՀՀ  միջուկային անվտանգության կարգավորման  կոմիտե</t>
  </si>
  <si>
    <t xml:space="preserve"> ՀՀ քննչական կոմիտե</t>
  </si>
  <si>
    <t xml:space="preserve"> ՀՀ քաղաքաշինության կոմիտե</t>
  </si>
  <si>
    <t xml:space="preserve"> Կոռուպցիայի կանխարգելման հանձնաժողով</t>
  </si>
  <si>
    <t xml:space="preserve"> ՀՀ պետական վերահսկողական ծառայություն</t>
  </si>
  <si>
    <t xml:space="preserve"> ՀՀ Արագածոտնի  մարզպետարան</t>
  </si>
  <si>
    <t xml:space="preserve"> ՀՀ  Արարատի  մարզպետարան</t>
  </si>
  <si>
    <t xml:space="preserve"> ՀՀ  Արմավիրի մարզպետարան</t>
  </si>
  <si>
    <t xml:space="preserve"> ՀՀ Գեղարքունիքի մարզպետարան</t>
  </si>
  <si>
    <t xml:space="preserve"> ՀՀ Լոռու մարզպետարան</t>
  </si>
  <si>
    <t xml:space="preserve"> ՀՀ Կոտայքի մարզպետարան</t>
  </si>
  <si>
    <t xml:space="preserve"> ՀՀ Շիրակի մարզպետարան</t>
  </si>
  <si>
    <t xml:space="preserve"> ՀՀ Սյունիքի մարզպետարան</t>
  </si>
  <si>
    <t xml:space="preserve"> ՀՀ Վայոց ձորի մարզպետարան</t>
  </si>
  <si>
    <t xml:space="preserve"> ՀՀ Տավուշի մարզպետարան</t>
  </si>
  <si>
    <t xml:space="preserve"> ՀՀ կառավարություն</t>
  </si>
  <si>
    <t>ՄԺԾԾ 2022-2024թթ ընթացիկ ծախսերի չափաքանակները ըստ ԲԳԿ-ների</t>
  </si>
  <si>
    <t>Ընթացիկ ծախսեր առանց տոկոսավճարների</t>
  </si>
  <si>
    <t>Կապիտալ ծախսեր</t>
  </si>
  <si>
    <t>Տարբերություն
2022թ. Հայտ/Չափաքանակ</t>
  </si>
  <si>
    <t>2023թ. ծախսային կողմնորոշիչ (վերանայված) չափաքանակը</t>
  </si>
  <si>
    <t>2023թ. ՄԺԾԾ Հայտ</t>
  </si>
  <si>
    <t>2023 ՖՆ առաջարկ</t>
  </si>
  <si>
    <t>Տարբերություն
2023թ. Հայտ/Չափաքանակ</t>
  </si>
  <si>
    <t>Տարբերություն
2023թ. ՖՆ առաջարկ/Չափաքանակ</t>
  </si>
  <si>
    <t>2024թ. ծախսային կողմնորոշիչ (վերանայված) չափաքանակը</t>
  </si>
  <si>
    <t>2024թ. ՄԺԾԾ Հայտ</t>
  </si>
  <si>
    <t>2024 ՖՆ առաջարկ</t>
  </si>
  <si>
    <t>Տարբերություն
2024թ. Հայտ/Չափաքանակ</t>
  </si>
  <si>
    <t>Տարբերություն
2024թ. ՖՆ առաջարկ/Չափաքանակ</t>
  </si>
  <si>
    <t xml:space="preserve"> ԸՆԴԱՄԵՆԸ</t>
  </si>
  <si>
    <t>Ընթացիկ նորոգման ծախսերը ծրագրավորվել են ընդհանուր սկզբունքով՝ հայտի 20%-ի չափով /հայտից 120,0 մլն դրամով պակաս/</t>
  </si>
  <si>
    <t>Ընդամենը  խնդիրներ</t>
  </si>
  <si>
    <t xml:space="preserve">2022թ․ համար դեսպանությունների և ներկայացուցչությունների պահպանման համար ծրագրավորված  ծախսերը 2021թ․ հաստատվածի նկատմամբ նվազել են 863.6 մլն դրամով։ Ծախսերի նվազեցումը առանց արտարժույթի նկատմամբ դրամի փոխարժեքի փոփոխության կազմում է շուրջ 1927.4 մլն դրամ, այդ թվում՝ 1). 1194.8 մլն դրամ կապված դիվանագետի ծախսերի փոխհատուցման  և 64.2 մլն դրամ դիվանագետների բեռների փոխադրման համար նախատեսված ծախսերից /ՀՀ կառավարույան որոշման նախագիծը շրջանառվել է 2020թ․, սակայն չի ընդունվել/, 2) 493.5 մլն դրամ  (999.5 հազ ԱՄՆ դոլարին համարժեք միջոցներ), որը 2021 թ. համար նախատեսված էր առանձին դեսպանությունների շենքերի ընթացիկ նորոգման, նոր ավտոմեքենաների, գույքի և սարքավորումների, անվտանգության համակարգերի  ձեռքբերման և միջոցառումների անցկացման համար և 4) 174.9 մլն դրամ՝ 5 հաստիքի պահպանման ծախս /2021թ. համար նախատեսված էր ԱԳՆ-ից դեսպանություններ գործուղել 8 հաստիք, սակայն նշանակվել են 3-ը/:     Տեղեկացնում ենք, որ նվազեցված ծախսերը նախատեսվել էին 2021թ․ պետբյուջեում հիմք ընդունելով ՀՀ վարչապետի մոտ 22.06.2020թ. կայացած ԱԳՆ-ի 2021-2023թթ. ՄԺԾԾ-ի և 2021թ. բյուջեի հայտի քննարկումներից հետո ընդունված չափաքանակներիը (իրավական հիմքը՝ ՀՀ վարչապետի 24․06․2020թ․ N 02/16.7/30796-2020 հանձնարարական ԱԳՆ-ի մասով` հայտը ամբողջությամբ ընդունելու մասին), սակայն 2021 թվականի ընթացքում ի կատարումն ՀՀ վարչապետի  03.02.2021թ. № 02/16.10/2948-2021  հանձնարարականի նշված ծախսերից նվազեցվել է շուրջ 1,465.0 մլն դրամ և ՀՀ կառավարության 18․02․2021թ․ N 194-Ն որոշմամբ ուղղվել ՀՀ կառավարության պահուստային ֆոնդ։
 Բացի այդ 2022թ․ ծախսերն ավելացվել են 121.6  մլն դրամով՝ 3 կցորդի հաստիքի պահպանման համար (առկա է ՀՀ վարչապետի որոշում)։ Միաժամանակ ծախսերն ավելացվել են շուրջ 942.2 մլն դրամով՝ պայմանավորված 01.04.2021թ. դրությամբ ՀՀ դրամի նկատմամբ արտարժույթի փոխարժեքի փոփոխությամբ /1Եվրոն - 624.63 դրամ, 1 ԱՄՆ դոլարը - 532.14 դրամ, 2021թ. պետբյուջեում՝  574.79 դրամ և 493.76 դրամ/: </t>
  </si>
  <si>
    <t>2022թ. առաջարկի մեջ ներառված չէ Հայտով ներկայացված ծախսը՝ 810.1 մլն դրամի չափով, որը  ՀՀ կառավարության 10.12.2020թ. N2008-Լ  որոշմամբ սահմանված՝ 2020 թվականի սեպտեմբերի 27-ից Ադրբեջանի Հանրապետության կողմից Արցախի Հանրապետության դեմ սանձազերծված պատերազմի ընթացքում մարտական գործողությունների մասնակից սովորողների, ինչպես նաև պատերազմի ընթացքում մարտական գործողությունների մասնակից անձանց սովորող երեխաների և սովորող ամուսնու ուսման վարձի փոխհատուցման գծով է: Նշված ծախսը դիտարկվել է որպես առաջնահերթություն և նախատեսվել է բյուջեի համապատասխան աղյուսակում:</t>
  </si>
  <si>
    <t>Նոր նախաձեռնությունների գծով հայտ է ներկայացվել ընդամենը 156.3 մլն դրամի չափով: Հայտով ներկայացված նախաձեռնությունները հիմնականում նախատեսված են Հանձնաժողովի գործունեության ոլորտին առնչվող առանձին միջոցառումներ իրականացնելու համար: Միջոցառումները նախատեսելու համար իրավական հիմքը բացակայում է, այնուամենայնիվ առաջարկվում է ընդգրկել առաջնահերթությունների աղյուսակում:</t>
  </si>
  <si>
    <t>2022թ. ծախսային կողմնորոշիչ (վերանայված) չափաքանակը 18.06.2021</t>
  </si>
  <si>
    <t>-Կորոնավիրուսի (COVID-19) տնտեսական հետևանքների չեզոքացման հետևանքով տրամադրված վարկերի տոկոսադրույքների սուբսիդավորում</t>
  </si>
  <si>
    <t>1224 
12001</t>
  </si>
  <si>
    <t>Միջոցառման շրջանակներում նախատեսվում է տնտեսավարողների համար ստեղծել մատչելի ֆինանսական միջոցների հասանելիության հնարավորություն՝ պահանջարկի փոփոխվող պայմաններին արձագանքելու, արտաքին մարտահրավերներին դիմակայելու և ըստ այդմ գործունեությունը շարունակելու կամ վերադասավորվելու ու փոփոխված տնտեսական իրավիճակին հարմարվելու և զարգացման ռազմավարությունը ճշգրտելու գործողություններ իրականացնելու համար: 
 Նկատի ունենալով ՀՀ վարչապետի մոտ 2021 թվականի հունվարի 29-ին կայացած խորհրդակցության N Վ/06-2021 արձանագրության 2-րդ կետի պահանջը, և նկատի ունենալով Նախարարության ՄԺԾԾ չափաքանակի սահմանափակումը առաջարկվում է Հայտով ներկայացված միջոցները նախատեսել առաջնահերթությունների ցանկում և վերջիններիս անդրադառնալ համապատասխան բյուջետային տարվա ընթացքում ըստ պահանջի:</t>
  </si>
  <si>
    <t xml:space="preserve">Մարզային նշանակության ավտոճանապարհների պահպանման գծով Հայտից 156.5 մլն դրամով պակասեցումը պայմանավորված ՀՀ վարչապետի մոտ 2021 թվականի հունվարի 29-ին կայացած խորհրդակցության N Վ/06-2021 արձանագրության 2-րդ կետի պահանջով և Նախարարության ՄԺԾԾ չափաքանակի սահմանափակմամբ (առաջարկվում է նախատեսել ՀՀ 2021թ. բյուջեով հաստատված ցուցանիշներին համապատասխան` առանց «Կենսական նշանակության ճանապարհային ցանցի բարելավման ծրագրի» պահանջի:
Նշենք նաև, որ Հայտով միջոցառման 2022թ. չափաքանակը ներկայացվել է ընթացիկ տարվա համեմատ 9,6%-ով ավել, սակայն յուրաքանչյուր տարի (ne8arjal 20212թ-ը) միջոցառման բյուջեն բարձրացվել է 5%-ով, հաշվի առնելով վերը նշված վարկային ծրագիրը:
 </t>
  </si>
  <si>
    <t xml:space="preserve"> Միջոցառումների գծով առաջարկված չափաքանակները նախատեսվել է՝ դիտարկելով ՀՀ վարչապետի մոտ 2021 թվականի հունվարի 29-ին կայացած խորհրդակցության N Վ/06-2021 արձանագրության 2-րդ կետի պահանջը և կիրառելով վերագնահատված ընթացիկ ծախսերի համատեքստում ՀՀ կառավարության 25.03.2021թ. N 415-Ն որոշմամբ 2021թ. պետական բյուջեի ստորև նշված նվազեցումների համամասնությունների մոտեցումը:
Հարկ է նշել, որ ՀՀ կառավարության 25.03.2021թ. N 415-Ն որոշմամբ 2021 թվականի պետական բյուջեով հաստատված ընդհանուր գումարը նվազեցվել է 4,000.0 մլրդ դրամով կամ 72.5%-ով (ՀՀ վարչապետի 25.02.2021թ. N 02/16.10/5985-2021 հանձնարարական, ՀՀ կառավարության 25.03.2021թ. N 415-Ն որոշում), իսկ 2020 թվականի պետական բյուջեի փաստացի կատարողականը կազմել է 5,079.9 մլն դրամ (92.1%): 
Այս առնչությամբ ի պատասխան հայտի ՀՀ ՖՆ գրությամբ ներկայացվել է, որ այս պարագայում Երևան քաղաքի փողոցների արտաքին լուսավորության ծառայությունների համար Հայտով ներկայացված ֆինանսական պահանջը լրացուցիչ գնահատումների և հիմնավորումների կարիք ունի, որին ի պատասխան ներկայացվել են միջոցառման ֆինանսավորումը Երևանի քաղաքապետարանի բյուջեից իրականացնելու անհնարինության մասին մոտեցումներ, սակայն վերջիններս չեն ուղեկցվել համապատասխան հաշվարկ-հիմնավորումներով: </t>
  </si>
  <si>
    <t>«1136» «ՀՀ Վարչապետի լիազորությունների իրականացման ապահովում» ծրագրի «11015» «Պետական աջակցություն Հայաստանի Հանրապետությունում և արտերկրում ներդրումային և ՊՄԳ ծրագրերի իրականացմանը» միջոցառման գծով ՄԺԾԾ հայտ 2022թ. համար 2,329,943.0 հազ դրամի չափով՝ ՀՀ 2021թ. պետական բյուջեի 867,020.0 հազար դրամի դիմաց: Հայտով չի ներկայացվել միջոցառման իրավական այն հիմքը, որը պետք է բխի ՀՀ կառավարության ծրագրով և գործող այլ ռազմավարական փաստաթղթերով սահմանված ՀՀ կառավարության քաղաքականության նպատակներից և թիրախներից: Ընդ որում ներկայացված Հայտում բացակայում է պահանջվող գումարի համապատասխան հաշվարկ հիմնավորումները, որի արդյունքում միջոցառումը չի նախատեսվել ՄԺԾԾ փաստաթղթում և խնդրին առաջարկում ենք անդրադառնալ համապատասխան իրավական հիմքերի ու հաշվարկ հիմնավորումների ներկայացման պարագայում:</t>
  </si>
  <si>
    <t>Ընթացիկ ծախսեր չբաշխված և պահուստային ֆոնդ</t>
  </si>
</sst>
</file>

<file path=xl/styles.xml><?xml version="1.0" encoding="utf-8"?>
<styleSheet xmlns="http://schemas.openxmlformats.org/spreadsheetml/2006/main">
  <numFmts count="7">
    <numFmt numFmtId="43" formatCode="_(* #,##0.00_);_(* \(#,##0.00\);_(* &quot;-&quot;??_);_(@_)"/>
    <numFmt numFmtId="164" formatCode="#,##0.0_);\(#,##0.0\)"/>
    <numFmt numFmtId="165" formatCode="#,##0.0"/>
    <numFmt numFmtId="166" formatCode="_(* #,##0.0_);_(* \(#,##0.0\);_(* &quot;-&quot;??_);_(@_)"/>
    <numFmt numFmtId="167" formatCode="##,##0.0;\(##,##0.0\);\-"/>
    <numFmt numFmtId="168" formatCode="_-* #,##0.00_-;\-* #,##0.00_-;_-* &quot;-&quot;??_-;_-@_-"/>
    <numFmt numFmtId="169" formatCode="#,##0.00000000_);\(#,##0.00000000\)"/>
  </numFmts>
  <fonts count="19">
    <font>
      <sz val="11"/>
      <color theme="1"/>
      <name val="Calibri"/>
      <family val="2"/>
      <scheme val="minor"/>
    </font>
    <font>
      <sz val="11"/>
      <color theme="1"/>
      <name val="Calibri"/>
      <family val="2"/>
      <scheme val="minor"/>
    </font>
    <font>
      <sz val="11"/>
      <color rgb="FF000000"/>
      <name val="Calibri"/>
      <family val="2"/>
    </font>
    <font>
      <sz val="12"/>
      <color rgb="FF000000"/>
      <name val="GHEA Grapalat"/>
      <family val="3"/>
    </font>
    <font>
      <sz val="9"/>
      <color rgb="FF000000"/>
      <name val="GHEA Grapalat"/>
      <family val="3"/>
    </font>
    <font>
      <b/>
      <sz val="9"/>
      <color rgb="FF000000"/>
      <name val="GHEA Grapalat"/>
      <family val="3"/>
    </font>
    <font>
      <b/>
      <sz val="11"/>
      <color rgb="FF000000"/>
      <name val="GHEA Grapalat"/>
      <family val="3"/>
    </font>
    <font>
      <sz val="11"/>
      <color rgb="FF000000"/>
      <name val="Calibri"/>
      <family val="2"/>
      <charset val="204"/>
    </font>
    <font>
      <sz val="11"/>
      <color rgb="FF000000"/>
      <name val="GHEA Grapalat"/>
      <family val="3"/>
    </font>
    <font>
      <sz val="9"/>
      <name val="GHEA Grapalat"/>
      <family val="3"/>
    </font>
    <font>
      <sz val="10"/>
      <color rgb="FF000000"/>
      <name val="GHEA Grapalat"/>
      <family val="3"/>
    </font>
    <font>
      <b/>
      <sz val="11"/>
      <name val="GHEA Grapalat"/>
      <family val="3"/>
    </font>
    <font>
      <b/>
      <sz val="9"/>
      <name val="GHEA Grapalat"/>
      <family val="3"/>
    </font>
    <font>
      <sz val="9"/>
      <name val="GHEA Grapalat"/>
      <family val="2"/>
    </font>
    <font>
      <sz val="11"/>
      <name val="GHEA Grapalat"/>
      <family val="2"/>
    </font>
    <font>
      <sz val="8"/>
      <name val="GHEA Grapalat"/>
      <family val="2"/>
    </font>
    <font>
      <sz val="11"/>
      <color rgb="FF000000"/>
      <name val="Calibri"/>
      <family val="2"/>
      <charset val="204"/>
    </font>
    <font>
      <sz val="11"/>
      <color theme="1"/>
      <name val="Arial"/>
      <family val="2"/>
    </font>
    <font>
      <sz val="11"/>
      <color rgb="FF000000"/>
      <name val="Calibri"/>
      <charset val="1"/>
    </font>
  </fonts>
  <fills count="11">
    <fill>
      <patternFill patternType="none"/>
    </fill>
    <fill>
      <patternFill patternType="gray125"/>
    </fill>
    <fill>
      <patternFill patternType="solid">
        <fgColor rgb="FFFDEADA"/>
        <bgColor rgb="FFFDEADA"/>
      </patternFill>
    </fill>
    <fill>
      <patternFill patternType="solid">
        <fgColor rgb="FFC3D69B"/>
        <bgColor rgb="FFC3D69B"/>
      </patternFill>
    </fill>
    <fill>
      <patternFill patternType="solid">
        <fgColor rgb="FF92D050"/>
        <bgColor rgb="FF92D050"/>
      </patternFill>
    </fill>
    <fill>
      <patternFill patternType="solid">
        <fgColor rgb="FF95B3D7"/>
        <bgColor rgb="FF95B3D7"/>
      </patternFill>
    </fill>
    <fill>
      <patternFill patternType="solid">
        <fgColor rgb="FFFFFFFF"/>
        <bgColor rgb="FFFFFFFF"/>
      </patternFill>
    </fill>
    <fill>
      <patternFill patternType="solid">
        <fgColor theme="0"/>
        <bgColor rgb="FFFFFFFF"/>
      </patternFill>
    </fill>
    <fill>
      <patternFill patternType="solid">
        <fgColor rgb="FF92D050"/>
        <bgColor indexed="64"/>
      </patternFill>
    </fill>
    <fill>
      <patternFill patternType="solid">
        <fgColor theme="0"/>
        <bgColor indexed="64"/>
      </patternFill>
    </fill>
    <fill>
      <patternFill patternType="solid">
        <fgColor theme="0"/>
        <bgColor rgb="FFFDEADA"/>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s>
  <cellStyleXfs count="14">
    <xf numFmtId="0" fontId="0" fillId="0" borderId="0"/>
    <xf numFmtId="0" fontId="2" fillId="0" borderId="0"/>
    <xf numFmtId="0" fontId="1" fillId="0" borderId="0"/>
    <xf numFmtId="43" fontId="1" fillId="0" borderId="0" applyFont="0" applyFill="0" applyBorder="0" applyAlignment="0" applyProtection="0"/>
    <xf numFmtId="167" fontId="15" fillId="0" borderId="0" applyFill="0" applyBorder="0" applyProtection="0">
      <alignment horizontal="right" vertical="top"/>
    </xf>
    <xf numFmtId="0" fontId="2" fillId="0" borderId="0"/>
    <xf numFmtId="0" fontId="16" fillId="0" borderId="0"/>
    <xf numFmtId="43" fontId="1" fillId="0" borderId="0" applyFont="0" applyFill="0" applyBorder="0" applyAlignment="0" applyProtection="0"/>
    <xf numFmtId="168" fontId="17" fillId="0" borderId="0" applyFont="0" applyFill="0" applyBorder="0" applyAlignment="0" applyProtection="0"/>
    <xf numFmtId="0" fontId="17" fillId="0" borderId="0"/>
    <xf numFmtId="0" fontId="17" fillId="0" borderId="0"/>
    <xf numFmtId="0" fontId="17" fillId="0" borderId="0"/>
    <xf numFmtId="0" fontId="17" fillId="0" borderId="0"/>
    <xf numFmtId="0" fontId="18" fillId="0" borderId="0"/>
  </cellStyleXfs>
  <cellXfs count="96">
    <xf numFmtId="0" fontId="0" fillId="0" borderId="0" xfId="0"/>
    <xf numFmtId="166" fontId="12" fillId="8" borderId="1" xfId="3" applyNumberFormat="1" applyFont="1" applyFill="1" applyBorder="1" applyAlignment="1">
      <alignment horizontal="right" vertical="top"/>
    </xf>
    <xf numFmtId="0" fontId="12" fillId="9" borderId="3" xfId="2" applyFont="1" applyFill="1" applyBorder="1" applyAlignment="1">
      <alignment horizontal="left" vertical="top" wrapText="1"/>
    </xf>
    <xf numFmtId="0" fontId="9" fillId="9" borderId="1" xfId="2" applyFont="1" applyFill="1" applyBorder="1" applyAlignment="1">
      <alignment horizontal="left" vertical="center" wrapText="1"/>
    </xf>
    <xf numFmtId="0" fontId="5" fillId="0" borderId="1" xfId="0" applyNumberFormat="1" applyFont="1" applyFill="1" applyBorder="1" applyAlignment="1" applyProtection="1">
      <alignment vertical="top"/>
    </xf>
    <xf numFmtId="0" fontId="0" fillId="0" borderId="0" xfId="0" applyNumberFormat="1" applyFont="1" applyFill="1" applyBorder="1" applyAlignment="1" applyProtection="1">
      <alignment vertical="top"/>
    </xf>
    <xf numFmtId="0" fontId="4" fillId="0" borderId="0" xfId="0" applyNumberFormat="1" applyFont="1" applyFill="1" applyBorder="1" applyAlignment="1" applyProtection="1">
      <alignment vertical="top"/>
    </xf>
    <xf numFmtId="0" fontId="4" fillId="0" borderId="0" xfId="0" applyNumberFormat="1" applyFont="1" applyFill="1" applyBorder="1" applyAlignment="1" applyProtection="1">
      <alignment vertical="top" wrapText="1"/>
    </xf>
    <xf numFmtId="164" fontId="4" fillId="0" borderId="0" xfId="0" applyNumberFormat="1" applyFont="1" applyFill="1" applyBorder="1" applyAlignment="1" applyProtection="1">
      <alignment vertical="top"/>
    </xf>
    <xf numFmtId="0" fontId="4" fillId="0" borderId="0" xfId="0" applyNumberFormat="1" applyFont="1" applyFill="1" applyBorder="1" applyAlignment="1" applyProtection="1">
      <alignment horizontal="right" vertical="top" wrapText="1"/>
    </xf>
    <xf numFmtId="0" fontId="4" fillId="0" borderId="1" xfId="0" applyNumberFormat="1" applyFont="1" applyFill="1" applyBorder="1" applyAlignment="1" applyProtection="1">
      <alignment vertical="top" wrapText="1"/>
    </xf>
    <xf numFmtId="164" fontId="5" fillId="0" borderId="1" xfId="0" applyNumberFormat="1" applyFont="1" applyFill="1" applyBorder="1" applyAlignment="1" applyProtection="1">
      <alignment vertical="top"/>
    </xf>
    <xf numFmtId="164" fontId="5" fillId="2" borderId="1" xfId="0" applyNumberFormat="1" applyFont="1" applyFill="1" applyBorder="1" applyAlignment="1" applyProtection="1">
      <alignment vertical="top"/>
    </xf>
    <xf numFmtId="164" fontId="5" fillId="4" borderId="1" xfId="0" applyNumberFormat="1" applyFont="1" applyFill="1" applyBorder="1" applyAlignment="1" applyProtection="1">
      <alignment vertical="top"/>
    </xf>
    <xf numFmtId="0" fontId="4" fillId="4" borderId="1" xfId="0" applyNumberFormat="1" applyFont="1" applyFill="1" applyBorder="1" applyAlignment="1" applyProtection="1">
      <alignment vertical="top" wrapText="1"/>
    </xf>
    <xf numFmtId="0" fontId="4" fillId="5" borderId="1" xfId="0" applyNumberFormat="1" applyFont="1" applyFill="1" applyBorder="1" applyAlignment="1" applyProtection="1">
      <alignment vertical="top"/>
    </xf>
    <xf numFmtId="164" fontId="5" fillId="5" borderId="1" xfId="0" applyNumberFormat="1" applyFont="1" applyFill="1" applyBorder="1" applyAlignment="1" applyProtection="1">
      <alignment vertical="top"/>
    </xf>
    <xf numFmtId="164" fontId="5" fillId="5" borderId="1" xfId="0" applyNumberFormat="1" applyFont="1" applyFill="1" applyBorder="1" applyAlignment="1" applyProtection="1">
      <alignment vertical="top" wrapText="1"/>
    </xf>
    <xf numFmtId="0" fontId="4" fillId="6" borderId="1" xfId="0" applyNumberFormat="1" applyFont="1" applyFill="1" applyBorder="1" applyAlignment="1" applyProtection="1">
      <alignment vertical="top"/>
    </xf>
    <xf numFmtId="0" fontId="4" fillId="6" borderId="1" xfId="0" applyNumberFormat="1" applyFont="1" applyFill="1" applyBorder="1" applyAlignment="1" applyProtection="1">
      <alignment vertical="top" wrapText="1"/>
    </xf>
    <xf numFmtId="166" fontId="4" fillId="6" borderId="1" xfId="0" applyNumberFormat="1" applyFont="1" applyFill="1" applyBorder="1" applyAlignment="1" applyProtection="1">
      <alignment vertical="top"/>
    </xf>
    <xf numFmtId="0" fontId="5" fillId="6" borderId="3" xfId="0" applyNumberFormat="1" applyFont="1" applyFill="1" applyBorder="1" applyAlignment="1" applyProtection="1">
      <alignment vertical="top" wrapText="1"/>
    </xf>
    <xf numFmtId="166" fontId="5" fillId="4" borderId="1" xfId="0" applyNumberFormat="1" applyFont="1" applyFill="1" applyBorder="1" applyAlignment="1" applyProtection="1">
      <alignment vertical="top"/>
    </xf>
    <xf numFmtId="0" fontId="7" fillId="0" borderId="6" xfId="0" applyNumberFormat="1" applyFont="1" applyFill="1" applyBorder="1" applyAlignment="1" applyProtection="1">
      <alignment vertical="top" wrapText="1"/>
    </xf>
    <xf numFmtId="164" fontId="8" fillId="6" borderId="1" xfId="0" applyNumberFormat="1" applyFont="1" applyFill="1" applyBorder="1" applyAlignment="1" applyProtection="1">
      <alignment vertical="top"/>
    </xf>
    <xf numFmtId="0" fontId="5" fillId="6" borderId="1" xfId="0" applyNumberFormat="1" applyFont="1" applyFill="1" applyBorder="1" applyAlignment="1" applyProtection="1">
      <alignment vertical="top" wrapText="1"/>
    </xf>
    <xf numFmtId="0" fontId="7" fillId="0" borderId="1" xfId="0" applyNumberFormat="1" applyFont="1" applyFill="1" applyBorder="1" applyAlignment="1" applyProtection="1">
      <alignment vertical="top" wrapText="1"/>
    </xf>
    <xf numFmtId="0" fontId="7" fillId="0" borderId="0" xfId="0" applyNumberFormat="1" applyFont="1" applyFill="1" applyBorder="1" applyAlignment="1" applyProtection="1">
      <alignment vertical="top" wrapText="1"/>
    </xf>
    <xf numFmtId="0" fontId="7" fillId="0" borderId="0" xfId="0" applyNumberFormat="1" applyFont="1" applyFill="1" applyBorder="1" applyAlignment="1" applyProtection="1">
      <alignment vertical="top"/>
    </xf>
    <xf numFmtId="166" fontId="4" fillId="0" borderId="1" xfId="0" applyNumberFormat="1" applyFont="1" applyFill="1" applyBorder="1" applyAlignment="1" applyProtection="1">
      <alignment vertical="top"/>
    </xf>
    <xf numFmtId="166" fontId="4" fillId="0" borderId="1" xfId="0" applyNumberFormat="1" applyFont="1" applyFill="1" applyBorder="1" applyAlignment="1" applyProtection="1">
      <alignment horizontal="right" vertical="top"/>
    </xf>
    <xf numFmtId="0" fontId="4" fillId="0" borderId="1" xfId="0" applyFont="1" applyFill="1" applyBorder="1" applyAlignment="1">
      <alignment vertical="top" wrapText="1"/>
    </xf>
    <xf numFmtId="0" fontId="5" fillId="6" borderId="3" xfId="0" applyFont="1" applyFill="1" applyBorder="1" applyAlignment="1">
      <alignment vertical="top" wrapText="1"/>
    </xf>
    <xf numFmtId="0" fontId="2" fillId="0" borderId="6" xfId="0" applyFont="1" applyBorder="1" applyAlignment="1">
      <alignment vertical="top" wrapText="1"/>
    </xf>
    <xf numFmtId="0" fontId="4" fillId="6" borderId="1" xfId="0" applyFont="1" applyFill="1" applyBorder="1" applyAlignment="1">
      <alignment vertical="top" wrapText="1"/>
    </xf>
    <xf numFmtId="164" fontId="5" fillId="0" borderId="1" xfId="0" applyNumberFormat="1" applyFont="1" applyBorder="1" applyAlignment="1">
      <alignment vertical="top"/>
    </xf>
    <xf numFmtId="164" fontId="4" fillId="6" borderId="1" xfId="0" applyNumberFormat="1" applyFont="1" applyFill="1" applyBorder="1" applyAlignment="1">
      <alignment vertical="top"/>
    </xf>
    <xf numFmtId="164" fontId="5" fillId="2" borderId="1" xfId="0" applyNumberFormat="1" applyFont="1" applyFill="1" applyBorder="1" applyAlignment="1">
      <alignment vertical="top"/>
    </xf>
    <xf numFmtId="0" fontId="0" fillId="0" borderId="0" xfId="0" applyAlignment="1">
      <alignment vertical="top"/>
    </xf>
    <xf numFmtId="166" fontId="4" fillId="6" borderId="1" xfId="0" applyNumberFormat="1" applyFont="1" applyFill="1" applyBorder="1" applyAlignment="1">
      <alignment vertical="top"/>
    </xf>
    <xf numFmtId="0" fontId="4" fillId="7" borderId="1" xfId="0" applyNumberFormat="1" applyFont="1" applyFill="1" applyBorder="1" applyAlignment="1" applyProtection="1">
      <alignment vertical="top" wrapText="1"/>
    </xf>
    <xf numFmtId="0" fontId="4" fillId="8" borderId="1" xfId="0" applyFont="1" applyFill="1" applyBorder="1" applyAlignment="1">
      <alignment wrapText="1"/>
    </xf>
    <xf numFmtId="0" fontId="0" fillId="0" borderId="1" xfId="0" applyBorder="1" applyAlignment="1">
      <alignment horizontal="center" vertical="center" wrapText="1"/>
    </xf>
    <xf numFmtId="164" fontId="14" fillId="9" borderId="1" xfId="0" applyNumberFormat="1" applyFont="1" applyFill="1" applyBorder="1" applyAlignment="1">
      <alignment horizontal="center" vertical="center"/>
    </xf>
    <xf numFmtId="0" fontId="0" fillId="0" borderId="0" xfId="0" applyNumberFormat="1" applyFont="1" applyFill="1" applyBorder="1" applyAlignment="1" applyProtection="1">
      <alignment vertical="top" wrapText="1"/>
    </xf>
    <xf numFmtId="43" fontId="4" fillId="9" borderId="1" xfId="0" applyNumberFormat="1" applyFont="1" applyFill="1" applyBorder="1" applyAlignment="1" applyProtection="1">
      <alignment vertical="top"/>
    </xf>
    <xf numFmtId="165" fontId="5" fillId="10" borderId="2" xfId="0" applyNumberFormat="1" applyFont="1" applyFill="1" applyBorder="1" applyAlignment="1" applyProtection="1">
      <alignment horizontal="center" vertical="center" wrapText="1"/>
    </xf>
    <xf numFmtId="164" fontId="5" fillId="2" borderId="1" xfId="0" applyNumberFormat="1" applyFont="1" applyFill="1" applyBorder="1" applyAlignment="1" applyProtection="1">
      <alignment horizontal="center" vertical="top"/>
    </xf>
    <xf numFmtId="0" fontId="4" fillId="0" borderId="0" xfId="0" applyNumberFormat="1" applyFont="1" applyFill="1" applyBorder="1" applyAlignment="1" applyProtection="1">
      <alignment horizontal="left" vertical="top"/>
    </xf>
    <xf numFmtId="164" fontId="4" fillId="0" borderId="0" xfId="0" applyNumberFormat="1" applyFont="1" applyFill="1" applyBorder="1" applyAlignment="1" applyProtection="1">
      <alignment horizontal="right" vertical="top"/>
    </xf>
    <xf numFmtId="43" fontId="4" fillId="0" borderId="1" xfId="0" applyNumberFormat="1" applyFont="1" applyFill="1" applyBorder="1" applyAlignment="1" applyProtection="1">
      <alignment horizontal="left" vertical="top"/>
    </xf>
    <xf numFmtId="0" fontId="4" fillId="0" borderId="1" xfId="0" applyNumberFormat="1" applyFont="1" applyFill="1" applyBorder="1" applyAlignment="1" applyProtection="1">
      <alignment horizontal="left" vertical="top"/>
    </xf>
    <xf numFmtId="165" fontId="5" fillId="0" borderId="2" xfId="0" applyNumberFormat="1" applyFont="1" applyFill="1" applyBorder="1" applyAlignment="1" applyProtection="1">
      <alignment horizontal="center" vertical="center" wrapText="1"/>
    </xf>
    <xf numFmtId="165" fontId="5" fillId="2" borderId="2" xfId="0"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left" vertical="center"/>
    </xf>
    <xf numFmtId="164" fontId="5" fillId="0" borderId="1" xfId="0" applyNumberFormat="1" applyFont="1" applyFill="1" applyBorder="1" applyAlignment="1" applyProtection="1">
      <alignment horizontal="right" vertical="center"/>
    </xf>
    <xf numFmtId="164" fontId="5" fillId="2" borderId="1" xfId="0" applyNumberFormat="1" applyFont="1" applyFill="1" applyBorder="1" applyAlignment="1" applyProtection="1">
      <alignment horizontal="right" vertical="center"/>
    </xf>
    <xf numFmtId="164" fontId="5" fillId="3" borderId="1" xfId="0" applyNumberFormat="1" applyFont="1" applyFill="1" applyBorder="1" applyAlignment="1" applyProtection="1">
      <alignment horizontal="right" vertical="center"/>
    </xf>
    <xf numFmtId="164" fontId="0" fillId="0" borderId="0" xfId="0" applyNumberFormat="1"/>
    <xf numFmtId="0" fontId="4" fillId="5" borderId="1" xfId="0" applyNumberFormat="1" applyFont="1" applyFill="1" applyBorder="1" applyAlignment="1" applyProtection="1">
      <alignment horizontal="left" vertical="top"/>
    </xf>
    <xf numFmtId="0" fontId="5" fillId="5" borderId="1" xfId="0" applyNumberFormat="1" applyFont="1" applyFill="1" applyBorder="1" applyAlignment="1" applyProtection="1">
      <alignment horizontal="left" vertical="top"/>
    </xf>
    <xf numFmtId="164" fontId="5" fillId="5" borderId="1" xfId="0" applyNumberFormat="1" applyFont="1" applyFill="1" applyBorder="1" applyAlignment="1" applyProtection="1">
      <alignment horizontal="right" vertical="top"/>
    </xf>
    <xf numFmtId="0" fontId="4" fillId="6" borderId="1" xfId="0" applyNumberFormat="1" applyFont="1" applyFill="1" applyBorder="1" applyAlignment="1" applyProtection="1">
      <alignment horizontal="left" vertical="top"/>
    </xf>
    <xf numFmtId="166" fontId="4" fillId="6" borderId="1" xfId="0" applyNumberFormat="1" applyFont="1" applyFill="1" applyBorder="1" applyAlignment="1" applyProtection="1">
      <alignment horizontal="right" vertical="top"/>
    </xf>
    <xf numFmtId="0" fontId="4" fillId="6" borderId="1" xfId="0" applyNumberFormat="1" applyFont="1" applyFill="1" applyBorder="1" applyAlignment="1" applyProtection="1">
      <alignment horizontal="left" vertical="center"/>
    </xf>
    <xf numFmtId="164" fontId="4" fillId="6" borderId="1" xfId="0" applyNumberFormat="1" applyFont="1" applyFill="1" applyBorder="1" applyAlignment="1" applyProtection="1">
      <alignment horizontal="right" vertical="top"/>
    </xf>
    <xf numFmtId="0" fontId="4" fillId="6" borderId="1" xfId="0" applyNumberFormat="1" applyFont="1" applyFill="1" applyBorder="1" applyAlignment="1" applyProtection="1">
      <alignment horizontal="left" vertical="center" indent="2"/>
    </xf>
    <xf numFmtId="164" fontId="4" fillId="6" borderId="1" xfId="0" applyNumberFormat="1" applyFont="1" applyFill="1" applyBorder="1" applyAlignment="1" applyProtection="1">
      <alignment horizontal="center" vertical="top"/>
    </xf>
    <xf numFmtId="4" fontId="4" fillId="6" borderId="1" xfId="0" applyNumberFormat="1" applyFont="1" applyFill="1" applyBorder="1" applyAlignment="1" applyProtection="1">
      <alignment horizontal="center" vertical="center"/>
    </xf>
    <xf numFmtId="0" fontId="4" fillId="5" borderId="1" xfId="0" applyNumberFormat="1" applyFont="1" applyFill="1" applyBorder="1" applyAlignment="1" applyProtection="1">
      <alignment horizontal="left" vertical="center"/>
    </xf>
    <xf numFmtId="0" fontId="5" fillId="5" borderId="1" xfId="0" applyNumberFormat="1" applyFont="1" applyFill="1" applyBorder="1" applyAlignment="1" applyProtection="1">
      <alignment horizontal="left" vertical="center"/>
    </xf>
    <xf numFmtId="0" fontId="4" fillId="6" borderId="5" xfId="0" applyNumberFormat="1" applyFont="1" applyFill="1" applyBorder="1" applyAlignment="1" applyProtection="1">
      <alignment vertical="top"/>
    </xf>
    <xf numFmtId="0" fontId="5" fillId="0" borderId="1"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vertical="center"/>
    </xf>
    <xf numFmtId="166" fontId="5" fillId="0" borderId="2" xfId="0" applyNumberFormat="1" applyFont="1" applyFill="1" applyBorder="1" applyAlignment="1" applyProtection="1">
      <alignment horizontal="center" vertical="center"/>
    </xf>
    <xf numFmtId="0" fontId="9" fillId="6" borderId="1" xfId="0" applyNumberFormat="1" applyFont="1" applyFill="1" applyBorder="1" applyAlignment="1" applyProtection="1">
      <alignment vertical="top" wrapText="1"/>
    </xf>
    <xf numFmtId="0" fontId="4" fillId="0" borderId="1" xfId="0" applyNumberFormat="1" applyFont="1" applyFill="1" applyBorder="1" applyAlignment="1" applyProtection="1">
      <alignment vertical="top"/>
    </xf>
    <xf numFmtId="0" fontId="4" fillId="9" borderId="1" xfId="0" applyNumberFormat="1" applyFont="1" applyFill="1" applyBorder="1" applyAlignment="1" applyProtection="1">
      <alignment vertical="top"/>
    </xf>
    <xf numFmtId="0" fontId="5" fillId="5" borderId="1" xfId="0" applyNumberFormat="1" applyFont="1" applyFill="1" applyBorder="1" applyAlignment="1" applyProtection="1">
      <alignment vertical="top"/>
    </xf>
    <xf numFmtId="49" fontId="4" fillId="6" borderId="1" xfId="0" applyNumberFormat="1" applyFont="1" applyFill="1" applyBorder="1" applyAlignment="1" applyProtection="1">
      <alignment vertical="top"/>
    </xf>
    <xf numFmtId="0" fontId="4" fillId="6" borderId="1" xfId="0" applyFont="1" applyFill="1" applyBorder="1" applyAlignment="1">
      <alignment vertical="top"/>
    </xf>
    <xf numFmtId="49" fontId="13" fillId="9" borderId="1" xfId="2" applyNumberFormat="1" applyFont="1" applyFill="1" applyBorder="1" applyAlignment="1">
      <alignment horizontal="left" vertical="top"/>
    </xf>
    <xf numFmtId="0" fontId="3" fillId="0" borderId="0" xfId="0" applyNumberFormat="1" applyFont="1" applyFill="1" applyBorder="1" applyAlignment="1" applyProtection="1">
      <alignment horizontal="center" vertical="top"/>
    </xf>
    <xf numFmtId="166" fontId="5" fillId="2" borderId="2" xfId="0" applyNumberFormat="1" applyFont="1" applyFill="1" applyBorder="1" applyAlignment="1" applyProtection="1">
      <alignment horizontal="center" vertical="center"/>
    </xf>
    <xf numFmtId="164" fontId="4" fillId="0" borderId="0" xfId="0" applyNumberFormat="1" applyFont="1" applyFill="1" applyBorder="1" applyAlignment="1" applyProtection="1">
      <alignment horizontal="left" vertical="top"/>
    </xf>
    <xf numFmtId="169" fontId="4" fillId="0" borderId="0" xfId="0" applyNumberFormat="1" applyFont="1" applyFill="1" applyBorder="1" applyAlignment="1" applyProtection="1">
      <alignment horizontal="right" vertical="top"/>
    </xf>
    <xf numFmtId="164" fontId="5" fillId="0" borderId="0" xfId="0" applyNumberFormat="1" applyFont="1" applyFill="1" applyBorder="1" applyAlignment="1" applyProtection="1">
      <alignment horizontal="right" vertical="top"/>
    </xf>
    <xf numFmtId="0" fontId="3" fillId="0" borderId="0" xfId="0" applyNumberFormat="1" applyFont="1" applyFill="1" applyBorder="1" applyAlignment="1" applyProtection="1">
      <alignment horizontal="center" vertical="top"/>
    </xf>
    <xf numFmtId="0" fontId="11" fillId="8" borderId="3" xfId="2" applyFont="1" applyFill="1" applyBorder="1" applyAlignment="1">
      <alignment horizontal="left" vertical="top" wrapText="1"/>
    </xf>
    <xf numFmtId="0" fontId="1" fillId="8" borderId="4" xfId="0" applyFont="1" applyFill="1" applyBorder="1" applyAlignment="1">
      <alignment horizontal="left" wrapText="1"/>
    </xf>
    <xf numFmtId="0" fontId="1" fillId="8" borderId="5" xfId="0" applyFont="1" applyFill="1" applyBorder="1" applyAlignment="1">
      <alignment horizontal="left" wrapText="1"/>
    </xf>
    <xf numFmtId="0" fontId="6" fillId="4" borderId="3" xfId="0" applyNumberFormat="1" applyFont="1" applyFill="1" applyBorder="1" applyAlignment="1" applyProtection="1">
      <alignment vertical="top" wrapText="1"/>
    </xf>
    <xf numFmtId="0" fontId="7" fillId="4" borderId="4" xfId="0" applyNumberFormat="1" applyFont="1" applyFill="1" applyBorder="1" applyAlignment="1" applyProtection="1">
      <alignment vertical="top" wrapText="1"/>
    </xf>
    <xf numFmtId="0" fontId="7" fillId="4" borderId="5" xfId="0" applyNumberFormat="1" applyFont="1" applyFill="1" applyBorder="1" applyAlignment="1" applyProtection="1">
      <alignment vertical="top" wrapText="1"/>
    </xf>
    <xf numFmtId="0" fontId="2" fillId="0" borderId="0" xfId="0" applyNumberFormat="1" applyFont="1" applyFill="1" applyBorder="1" applyAlignment="1" applyProtection="1">
      <alignment horizontal="center" vertical="top"/>
    </xf>
    <xf numFmtId="0" fontId="0" fillId="0" borderId="0" xfId="0" applyNumberFormat="1" applyFont="1" applyFill="1" applyBorder="1" applyAlignment="1" applyProtection="1">
      <alignment horizontal="center" vertical="top"/>
    </xf>
  </cellXfs>
  <cellStyles count="14">
    <cellStyle name="Comma 18 4" xfId="7"/>
    <cellStyle name="Comma 2" xfId="8"/>
    <cellStyle name="Comma 20" xfId="3"/>
    <cellStyle name="Normal" xfId="0" builtinId="0"/>
    <cellStyle name="Normal 100" xfId="9"/>
    <cellStyle name="Normal 2" xfId="1"/>
    <cellStyle name="Normal 27" xfId="2"/>
    <cellStyle name="Normal 3" xfId="5"/>
    <cellStyle name="Normal 4" xfId="6"/>
    <cellStyle name="Normal 5" xfId="13"/>
    <cellStyle name="Normal 96" xfId="10"/>
    <cellStyle name="Normal 97" xfId="11"/>
    <cellStyle name="Normal 99" xfId="12"/>
    <cellStyle name="SN_241"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T192"/>
  <sheetViews>
    <sheetView tabSelected="1" workbookViewId="0">
      <selection activeCell="G8" sqref="G8"/>
    </sheetView>
  </sheetViews>
  <sheetFormatPr defaultColWidth="9.140625" defaultRowHeight="15"/>
  <cols>
    <col min="3" max="3" width="47.42578125" customWidth="1"/>
    <col min="4" max="4" width="19.28515625" customWidth="1"/>
    <col min="5" max="5" width="16.5703125" customWidth="1"/>
    <col min="6" max="6" width="15.140625" customWidth="1"/>
    <col min="7" max="7" width="18.85546875" customWidth="1"/>
    <col min="8" max="8" width="15.42578125" bestFit="1" customWidth="1"/>
    <col min="9" max="9" width="14.7109375" customWidth="1"/>
    <col min="10" max="10" width="15" customWidth="1"/>
    <col min="11" max="11" width="16.85546875" customWidth="1"/>
    <col min="12" max="12" width="16.140625" customWidth="1"/>
    <col min="13" max="13" width="15.7109375" bestFit="1" customWidth="1"/>
    <col min="14" max="14" width="15.28515625" customWidth="1"/>
    <col min="15" max="15" width="15" customWidth="1"/>
    <col min="16" max="17" width="15.42578125" customWidth="1"/>
    <col min="18" max="18" width="14.28515625" bestFit="1" customWidth="1"/>
    <col min="19" max="19" width="16.5703125" customWidth="1"/>
    <col min="20" max="20" width="13.5703125" bestFit="1" customWidth="1"/>
  </cols>
  <sheetData>
    <row r="1" spans="1:20" ht="17.25">
      <c r="A1" s="87" t="s">
        <v>131</v>
      </c>
      <c r="B1" s="87"/>
      <c r="C1" s="87"/>
      <c r="D1" s="87"/>
      <c r="E1" s="87"/>
      <c r="F1" s="87"/>
      <c r="G1" s="87"/>
      <c r="H1" s="87"/>
      <c r="I1" s="87"/>
      <c r="J1" s="87"/>
      <c r="K1" s="82"/>
      <c r="L1" s="82"/>
      <c r="M1" s="82"/>
      <c r="N1" s="82"/>
      <c r="O1" s="48"/>
      <c r="P1" s="48"/>
      <c r="Q1" s="48"/>
      <c r="R1" s="48"/>
      <c r="S1" s="48"/>
    </row>
    <row r="2" spans="1:20">
      <c r="A2" s="48"/>
      <c r="B2" s="48"/>
      <c r="C2" s="48"/>
      <c r="D2" s="49"/>
      <c r="E2" s="49"/>
      <c r="F2" s="49"/>
      <c r="I2" s="49"/>
      <c r="M2" s="49"/>
      <c r="N2" s="49"/>
      <c r="O2" s="49"/>
      <c r="P2" s="48"/>
      <c r="Q2" s="48"/>
      <c r="R2" s="48"/>
      <c r="S2" s="48"/>
    </row>
    <row r="3" spans="1:20">
      <c r="A3" s="48"/>
      <c r="B3" s="48"/>
      <c r="C3" s="48"/>
      <c r="D3" s="49"/>
      <c r="E3" s="49"/>
      <c r="F3" s="49"/>
      <c r="G3" s="49"/>
      <c r="H3" s="49"/>
      <c r="I3" s="49"/>
      <c r="J3" s="49"/>
      <c r="K3" s="49"/>
      <c r="L3" s="49"/>
      <c r="M3" s="49"/>
      <c r="N3" s="49"/>
      <c r="O3" s="49"/>
      <c r="P3" s="49"/>
      <c r="Q3" s="49"/>
      <c r="R3" s="49"/>
      <c r="S3" s="49" t="s">
        <v>2</v>
      </c>
    </row>
    <row r="4" spans="1:20" ht="67.5">
      <c r="A4" s="50"/>
      <c r="B4" s="50"/>
      <c r="C4" s="51"/>
      <c r="D4" s="52" t="s">
        <v>3</v>
      </c>
      <c r="E4" s="52" t="s">
        <v>151</v>
      </c>
      <c r="F4" s="52" t="s">
        <v>5</v>
      </c>
      <c r="G4" s="52" t="s">
        <v>6</v>
      </c>
      <c r="H4" s="53" t="s">
        <v>134</v>
      </c>
      <c r="I4" s="53" t="s">
        <v>9</v>
      </c>
      <c r="J4" s="52" t="s">
        <v>135</v>
      </c>
      <c r="K4" s="52" t="s">
        <v>136</v>
      </c>
      <c r="L4" s="52" t="s">
        <v>137</v>
      </c>
      <c r="M4" s="53" t="s">
        <v>138</v>
      </c>
      <c r="N4" s="53" t="s">
        <v>139</v>
      </c>
      <c r="O4" s="52" t="s">
        <v>140</v>
      </c>
      <c r="P4" s="52" t="s">
        <v>141</v>
      </c>
      <c r="Q4" s="52" t="s">
        <v>142</v>
      </c>
      <c r="R4" s="53" t="s">
        <v>143</v>
      </c>
      <c r="S4" s="53" t="s">
        <v>144</v>
      </c>
    </row>
    <row r="5" spans="1:20">
      <c r="A5" s="72"/>
      <c r="B5" s="72"/>
      <c r="C5" s="73"/>
      <c r="D5" s="74"/>
      <c r="E5" s="74"/>
      <c r="F5" s="74"/>
      <c r="G5" s="74"/>
      <c r="H5" s="83"/>
      <c r="I5" s="83"/>
      <c r="J5" s="74"/>
      <c r="K5" s="74"/>
      <c r="L5" s="74"/>
      <c r="M5" s="83"/>
      <c r="N5" s="83"/>
      <c r="O5" s="74"/>
      <c r="P5" s="74"/>
      <c r="Q5" s="74"/>
      <c r="R5" s="83"/>
      <c r="S5" s="83"/>
    </row>
    <row r="6" spans="1:20">
      <c r="A6" s="54"/>
      <c r="B6" s="54"/>
      <c r="C6" s="54" t="s">
        <v>145</v>
      </c>
      <c r="D6" s="55">
        <f>+D7+D10+D9</f>
        <v>1850877541.1560545</v>
      </c>
      <c r="E6" s="55">
        <f t="shared" ref="E6:G6" si="0">+E7+E10+E9</f>
        <v>2000911191.6593971</v>
      </c>
      <c r="F6" s="55">
        <f t="shared" si="0"/>
        <v>2252231729.3168283</v>
      </c>
      <c r="G6" s="55">
        <f t="shared" si="0"/>
        <v>1800980272.6934924</v>
      </c>
      <c r="H6" s="56">
        <f t="shared" ref="H6:H10" si="1">+F6-E6</f>
        <v>251320537.65743113</v>
      </c>
      <c r="I6" s="56">
        <f t="shared" ref="I6:I10" si="2">+G6-E6</f>
        <v>-199930918.96590471</v>
      </c>
      <c r="J6" s="55">
        <f t="shared" ref="J6" si="3">+J7+J10+J9</f>
        <v>2135455981.6074667</v>
      </c>
      <c r="K6" s="55">
        <f t="shared" ref="K6" si="4">+K7+K10+K9</f>
        <v>2218910520.2248206</v>
      </c>
      <c r="L6" s="55">
        <f t="shared" ref="L6" si="5">+L7+L10+L9</f>
        <v>1950937315.9854875</v>
      </c>
      <c r="M6" s="56">
        <f>+K6-J6</f>
        <v>83454538.617353916</v>
      </c>
      <c r="N6" s="56">
        <f>+L6-J6</f>
        <v>-184518665.62197924</v>
      </c>
      <c r="O6" s="55">
        <f t="shared" ref="O6" si="6">+O7+O10+O9</f>
        <v>2312046876.7667117</v>
      </c>
      <c r="P6" s="55">
        <f t="shared" ref="P6" si="7">+P7+P10+P9</f>
        <v>2202288981.1551719</v>
      </c>
      <c r="Q6" s="55">
        <f t="shared" ref="Q6" si="8">+Q7+Q10+Q9</f>
        <v>2092101486.9533811</v>
      </c>
      <c r="R6" s="56">
        <f>+P6-O6</f>
        <v>-109757895.61153984</v>
      </c>
      <c r="S6" s="56">
        <f>+Q6-O6</f>
        <v>-219945389.81333065</v>
      </c>
    </row>
    <row r="7" spans="1:20">
      <c r="A7" s="54"/>
      <c r="B7" s="54"/>
      <c r="C7" s="54" t="s">
        <v>11</v>
      </c>
      <c r="D7" s="55">
        <f>+D12+D15+D18+D23+D26+D29+D32+D35+D40+D45+D49+D54+D57+D62+D67+D70+D75+D78+D83+D86+D91+D94+D97+D100+D103+D106+D110+D113+D116+D119+D122+D125+D128+D131+D134+D137+D140+D143+D146+D149+D152+D155+D158+D161+D164+D167+D170</f>
        <v>1630708623.2560546</v>
      </c>
      <c r="E7" s="55">
        <f>1708342410.29349-142104725.7</f>
        <v>1566237684.5934899</v>
      </c>
      <c r="F7" s="55">
        <f t="shared" ref="F7:R7" si="9">+F12+F15+F18+F23+F26+F29+F32+F35+F40+F45+F49+F54+F57+F62+F67+F70+F75+F78+F83+F86+F91+F94+F97+F100+F103+F106+F110+F113+F116+F119+F122+F125+F128+F131+F134+F137+F140+F143+F146+F149+F152+F155+F158+F161+F164+F167+F170</f>
        <v>1797807877.5217917</v>
      </c>
      <c r="G7" s="55">
        <f t="shared" si="9"/>
        <v>1566237684.6275852</v>
      </c>
      <c r="H7" s="56">
        <f t="shared" si="9"/>
        <v>236595173.27249494</v>
      </c>
      <c r="I7" s="56">
        <f t="shared" si="2"/>
        <v>3.4095287322998047E-2</v>
      </c>
      <c r="J7" s="55">
        <f>+J12+J15+J18+J23+J26+J29+J32+J35+J40+J45+J49+J54+J57+J62+J67+J70+J75+J78+J83+J86+J91+J94+J97+J100+J103+J106+J110+J113+J116+J119+J122+J125+J128+J131+J134+J137+J140+J143+J146+J149+J152+J155+J158+J161+J164+J167+J170+5029880</f>
        <v>1667187844.1653967</v>
      </c>
      <c r="K7" s="55">
        <f t="shared" si="9"/>
        <v>1858389913.3988705</v>
      </c>
      <c r="L7" s="55">
        <f t="shared" si="9"/>
        <v>1667187843.9434178</v>
      </c>
      <c r="M7" s="56">
        <f t="shared" si="9"/>
        <v>196231949.23347521</v>
      </c>
      <c r="N7" s="56">
        <f t="shared" ref="N7:N71" si="10">+L7-J7</f>
        <v>-0.22197890281677246</v>
      </c>
      <c r="O7" s="55">
        <f>+O12+O15+O18+O23+O26+O29+O32+O35+O40+O45+O49+O54+O57+O62+O67+O70+O75+O78+O83+O86+O91+O94+O97+O100+O103+O106+O110+O113+O116+O119+O122+O125+O128+O131+O134+O137+O140+O143+O146+O149+O152+O155+O158+O161+O164+O167+O170+8474659.3</f>
        <v>1695226501.4440641</v>
      </c>
      <c r="P7" s="55">
        <f t="shared" si="9"/>
        <v>1905944352.6711721</v>
      </c>
      <c r="Q7" s="55">
        <f t="shared" si="9"/>
        <v>1695226501.5307336</v>
      </c>
      <c r="R7" s="56">
        <f t="shared" si="9"/>
        <v>219192510.52710938</v>
      </c>
      <c r="S7" s="56">
        <f t="shared" ref="S7:S71" si="11">+Q7-O7</f>
        <v>8.6669445037841797E-2</v>
      </c>
    </row>
    <row r="8" spans="1:20">
      <c r="A8" s="54"/>
      <c r="B8" s="54"/>
      <c r="C8" s="54" t="s">
        <v>132</v>
      </c>
      <c r="D8" s="55">
        <f>+D7-D80</f>
        <v>1436012936.8670397</v>
      </c>
      <c r="E8" s="55">
        <f>+E7-E80</f>
        <v>1350516741.5939744</v>
      </c>
      <c r="F8" s="55">
        <f t="shared" ref="F8:R8" si="12">+F7-F80</f>
        <v>1582086934.5222762</v>
      </c>
      <c r="G8" s="55">
        <f t="shared" si="12"/>
        <v>1350516741.6280696</v>
      </c>
      <c r="H8" s="56">
        <f t="shared" si="12"/>
        <v>236595173.27249494</v>
      </c>
      <c r="I8" s="56">
        <f t="shared" si="2"/>
        <v>3.4095287322998047E-2</v>
      </c>
      <c r="J8" s="55">
        <f>+J7-J80</f>
        <v>1423719637.8591917</v>
      </c>
      <c r="K8" s="55">
        <f t="shared" si="12"/>
        <v>1614921707.0926654</v>
      </c>
      <c r="L8" s="55">
        <f t="shared" si="12"/>
        <v>1423719637.6372128</v>
      </c>
      <c r="M8" s="56">
        <f t="shared" si="12"/>
        <v>196231949.23347521</v>
      </c>
      <c r="N8" s="56">
        <f t="shared" si="10"/>
        <v>-0.22197890281677246</v>
      </c>
      <c r="O8" s="55">
        <f t="shared" si="12"/>
        <v>1427164417.1591916</v>
      </c>
      <c r="P8" s="55">
        <f t="shared" si="12"/>
        <v>1637882268.3862996</v>
      </c>
      <c r="Q8" s="55">
        <f t="shared" si="12"/>
        <v>1427164417.2458611</v>
      </c>
      <c r="R8" s="56">
        <f t="shared" si="12"/>
        <v>219192510.52710938</v>
      </c>
      <c r="S8" s="56">
        <f t="shared" si="11"/>
        <v>8.6669445037841797E-2</v>
      </c>
    </row>
    <row r="9" spans="1:20">
      <c r="A9" s="54"/>
      <c r="B9" s="54"/>
      <c r="C9" s="54" t="s">
        <v>158</v>
      </c>
      <c r="D9" s="55">
        <v>3850000.3000000003</v>
      </c>
      <c r="E9" s="55">
        <v>142104725.6659075</v>
      </c>
      <c r="F9" s="55">
        <v>3607218.482036348</v>
      </c>
      <c r="G9" s="55">
        <v>142104725.6659075</v>
      </c>
      <c r="H9" s="56">
        <f t="shared" ref="H9" si="13">+F9-E9</f>
        <v>-138497507.18387115</v>
      </c>
      <c r="I9" s="56">
        <f t="shared" ref="I9" si="14">+G9-E9</f>
        <v>0</v>
      </c>
      <c r="J9" s="55">
        <v>160161612.04206991</v>
      </c>
      <c r="K9" s="55">
        <v>3803548.291949539</v>
      </c>
      <c r="L9" s="55">
        <v>160161612.04206991</v>
      </c>
      <c r="M9" s="56">
        <f t="shared" ref="M9" si="15">+K9-J9</f>
        <v>-156358063.75012037</v>
      </c>
      <c r="N9" s="56">
        <f t="shared" ref="N9" si="16">+L9-J9</f>
        <v>0</v>
      </c>
      <c r="O9" s="55">
        <v>262910282.02264756</v>
      </c>
      <c r="P9" s="55"/>
      <c r="Q9" s="55">
        <v>262910282.02264756</v>
      </c>
      <c r="R9" s="56">
        <f t="shared" ref="R9" si="17">+P9-O9</f>
        <v>-262910282.02264756</v>
      </c>
      <c r="S9" s="56">
        <f t="shared" ref="S9" si="18">+Q9-O9</f>
        <v>0</v>
      </c>
    </row>
    <row r="10" spans="1:20">
      <c r="A10" s="54"/>
      <c r="B10" s="54"/>
      <c r="C10" s="54" t="s">
        <v>133</v>
      </c>
      <c r="D10" s="57">
        <v>216318917.59999999</v>
      </c>
      <c r="E10" s="57">
        <v>292568781.39999998</v>
      </c>
      <c r="F10" s="57">
        <v>450816633.3130002</v>
      </c>
      <c r="G10" s="57">
        <v>92637862.399999857</v>
      </c>
      <c r="H10" s="57">
        <f t="shared" si="1"/>
        <v>158247851.91300023</v>
      </c>
      <c r="I10" s="57">
        <f t="shared" si="2"/>
        <v>-199930919.00000012</v>
      </c>
      <c r="J10" s="57">
        <v>308106525.39999998</v>
      </c>
      <c r="K10" s="57">
        <v>356717058.53400016</v>
      </c>
      <c r="L10" s="57">
        <v>123587859.99999976</v>
      </c>
      <c r="M10" s="57">
        <f t="shared" ref="M8:M71" si="19">+K10-J10</f>
        <v>48610533.134000182</v>
      </c>
      <c r="N10" s="57">
        <f t="shared" si="10"/>
        <v>-184518665.40000021</v>
      </c>
      <c r="O10" s="57">
        <v>353910093.30000001</v>
      </c>
      <c r="P10" s="57">
        <v>296344628.48399973</v>
      </c>
      <c r="Q10" s="57">
        <v>133964703.39999986</v>
      </c>
      <c r="R10" s="57">
        <f t="shared" ref="R8:R71" si="20">+P10-O10</f>
        <v>-57565464.816000283</v>
      </c>
      <c r="S10" s="57">
        <f t="shared" si="11"/>
        <v>-219945389.90000015</v>
      </c>
      <c r="T10" s="58"/>
    </row>
    <row r="11" spans="1:20">
      <c r="A11" s="54"/>
      <c r="B11" s="54"/>
      <c r="C11" s="54"/>
      <c r="D11" s="55"/>
      <c r="E11" s="55"/>
      <c r="F11" s="55"/>
      <c r="G11" s="55"/>
      <c r="H11" s="56"/>
      <c r="I11" s="56"/>
      <c r="J11" s="55"/>
      <c r="K11" s="55"/>
      <c r="L11" s="55"/>
      <c r="M11" s="56"/>
      <c r="N11" s="56"/>
      <c r="O11" s="55"/>
      <c r="P11" s="55"/>
      <c r="Q11" s="55"/>
      <c r="R11" s="56"/>
      <c r="S11" s="56"/>
    </row>
    <row r="12" spans="1:20">
      <c r="A12" s="59" t="s">
        <v>12</v>
      </c>
      <c r="B12" s="59"/>
      <c r="C12" s="60" t="s">
        <v>13</v>
      </c>
      <c r="D12" s="61">
        <f>+D13</f>
        <v>1596206</v>
      </c>
      <c r="E12" s="61">
        <f t="shared" ref="E12:Q12" si="21">+E13</f>
        <v>1495548.9183565285</v>
      </c>
      <c r="F12" s="61">
        <f t="shared" si="21"/>
        <v>1591206</v>
      </c>
      <c r="G12" s="61">
        <f t="shared" si="21"/>
        <v>1592457.1117052371</v>
      </c>
      <c r="H12" s="56">
        <f t="shared" ref="H12:H75" si="22">+F12-E12</f>
        <v>95657.081643471494</v>
      </c>
      <c r="I12" s="56">
        <f t="shared" ref="I12:I75" si="23">+G12-E12</f>
        <v>96908.193348708563</v>
      </c>
      <c r="J12" s="61">
        <f t="shared" si="21"/>
        <v>1576946.9484313484</v>
      </c>
      <c r="K12" s="61">
        <f t="shared" si="21"/>
        <v>1595514.2</v>
      </c>
      <c r="L12" s="61">
        <f t="shared" si="21"/>
        <v>1599475.8164126375</v>
      </c>
      <c r="M12" s="56">
        <f t="shared" si="19"/>
        <v>18567.251568651525</v>
      </c>
      <c r="N12" s="56">
        <f t="shared" si="10"/>
        <v>22528.867981289048</v>
      </c>
      <c r="O12" s="61">
        <f t="shared" si="21"/>
        <v>1576946.9484313484</v>
      </c>
      <c r="P12" s="61">
        <f t="shared" si="21"/>
        <v>1600786.9</v>
      </c>
      <c r="Q12" s="61">
        <f t="shared" si="21"/>
        <v>1606564.708167111</v>
      </c>
      <c r="R12" s="56">
        <f t="shared" si="20"/>
        <v>23839.951568651479</v>
      </c>
      <c r="S12" s="56">
        <f t="shared" si="11"/>
        <v>29617.759735762607</v>
      </c>
    </row>
    <row r="13" spans="1:20">
      <c r="A13" s="62"/>
      <c r="B13" s="62"/>
      <c r="C13" s="62" t="s">
        <v>14</v>
      </c>
      <c r="D13" s="63">
        <v>1596206</v>
      </c>
      <c r="E13" s="63">
        <v>1495548.9183565285</v>
      </c>
      <c r="F13" s="63">
        <v>1591206</v>
      </c>
      <c r="G13" s="63">
        <v>1592457.1117052371</v>
      </c>
      <c r="H13" s="56">
        <f t="shared" si="22"/>
        <v>95657.081643471494</v>
      </c>
      <c r="I13" s="56">
        <f t="shared" si="23"/>
        <v>96908.193348708563</v>
      </c>
      <c r="J13" s="63">
        <v>1576946.9484313484</v>
      </c>
      <c r="K13" s="63">
        <v>1595514.2</v>
      </c>
      <c r="L13" s="63">
        <v>1599475.8164126375</v>
      </c>
      <c r="M13" s="56">
        <f t="shared" si="19"/>
        <v>18567.251568651525</v>
      </c>
      <c r="N13" s="56">
        <f t="shared" si="10"/>
        <v>22528.867981289048</v>
      </c>
      <c r="O13" s="63">
        <v>1576946.9484313484</v>
      </c>
      <c r="P13" s="63">
        <v>1600786.9</v>
      </c>
      <c r="Q13" s="63">
        <v>1606564.708167111</v>
      </c>
      <c r="R13" s="56">
        <f t="shared" si="20"/>
        <v>23839.951568651479</v>
      </c>
      <c r="S13" s="56">
        <f t="shared" si="11"/>
        <v>29617.759735762607</v>
      </c>
    </row>
    <row r="14" spans="1:20">
      <c r="A14" s="62"/>
      <c r="B14" s="62"/>
      <c r="C14" s="64" t="s">
        <v>15</v>
      </c>
      <c r="D14" s="63"/>
      <c r="E14" s="63"/>
      <c r="F14" s="63"/>
      <c r="G14" s="63"/>
      <c r="H14" s="56">
        <f t="shared" si="22"/>
        <v>0</v>
      </c>
      <c r="I14" s="56">
        <f t="shared" si="23"/>
        <v>0</v>
      </c>
      <c r="J14" s="63"/>
      <c r="K14" s="63"/>
      <c r="L14" s="63"/>
      <c r="M14" s="56">
        <f t="shared" si="19"/>
        <v>0</v>
      </c>
      <c r="N14" s="56">
        <f t="shared" si="10"/>
        <v>0</v>
      </c>
      <c r="O14" s="63">
        <v>0</v>
      </c>
      <c r="P14" s="63">
        <v>0</v>
      </c>
      <c r="Q14" s="63"/>
      <c r="R14" s="56">
        <f t="shared" si="20"/>
        <v>0</v>
      </c>
      <c r="S14" s="56">
        <f t="shared" si="11"/>
        <v>0</v>
      </c>
    </row>
    <row r="15" spans="1:20">
      <c r="A15" s="59" t="s">
        <v>12</v>
      </c>
      <c r="B15" s="59"/>
      <c r="C15" s="60" t="s">
        <v>16</v>
      </c>
      <c r="D15" s="61">
        <f>+D16</f>
        <v>5847581.5</v>
      </c>
      <c r="E15" s="61">
        <f t="shared" ref="E15:Q15" si="24">+E16</f>
        <v>5478831.7969777379</v>
      </c>
      <c r="F15" s="61">
        <f t="shared" si="24"/>
        <v>5628145.7000000002</v>
      </c>
      <c r="G15" s="61">
        <f t="shared" si="24"/>
        <v>5579916.5</v>
      </c>
      <c r="H15" s="56">
        <f t="shared" si="22"/>
        <v>149313.90302226227</v>
      </c>
      <c r="I15" s="56">
        <f t="shared" si="23"/>
        <v>101084.70302226208</v>
      </c>
      <c r="J15" s="61">
        <f t="shared" si="24"/>
        <v>5777027.6656876868</v>
      </c>
      <c r="K15" s="61">
        <f t="shared" si="24"/>
        <v>5777027.7000000002</v>
      </c>
      <c r="L15" s="61">
        <f t="shared" si="24"/>
        <v>5619431.9000000004</v>
      </c>
      <c r="M15" s="56">
        <f t="shared" si="19"/>
        <v>3.4312313422560692E-2</v>
      </c>
      <c r="N15" s="56">
        <f t="shared" si="10"/>
        <v>-157595.76568768639</v>
      </c>
      <c r="O15" s="61">
        <f t="shared" si="24"/>
        <v>5777027.6656876868</v>
      </c>
      <c r="P15" s="61">
        <f t="shared" si="24"/>
        <v>5777027.7000000002</v>
      </c>
      <c r="Q15" s="61">
        <f t="shared" si="24"/>
        <v>5659342.6000000006</v>
      </c>
      <c r="R15" s="56">
        <f t="shared" si="20"/>
        <v>3.4312313422560692E-2</v>
      </c>
      <c r="S15" s="56">
        <f t="shared" si="11"/>
        <v>-117685.0656876862</v>
      </c>
    </row>
    <row r="16" spans="1:20">
      <c r="A16" s="62"/>
      <c r="B16" s="62"/>
      <c r="C16" s="62" t="s">
        <v>14</v>
      </c>
      <c r="D16" s="63">
        <v>5847581.5</v>
      </c>
      <c r="E16" s="63">
        <v>5478831.7969777379</v>
      </c>
      <c r="F16" s="63">
        <v>5628145.7000000002</v>
      </c>
      <c r="G16" s="63">
        <v>5579916.5</v>
      </c>
      <c r="H16" s="56">
        <f t="shared" si="22"/>
        <v>149313.90302226227</v>
      </c>
      <c r="I16" s="56">
        <f t="shared" si="23"/>
        <v>101084.70302226208</v>
      </c>
      <c r="J16" s="63">
        <v>5777027.6656876868</v>
      </c>
      <c r="K16" s="63">
        <v>5777027.7000000002</v>
      </c>
      <c r="L16" s="63">
        <v>5619431.9000000004</v>
      </c>
      <c r="M16" s="56">
        <f t="shared" si="19"/>
        <v>3.4312313422560692E-2</v>
      </c>
      <c r="N16" s="56">
        <f t="shared" si="10"/>
        <v>-157595.76568768639</v>
      </c>
      <c r="O16" s="63">
        <v>5777027.6656876868</v>
      </c>
      <c r="P16" s="63">
        <v>5777027.7000000002</v>
      </c>
      <c r="Q16" s="63">
        <v>5659342.6000000006</v>
      </c>
      <c r="R16" s="56">
        <f t="shared" si="20"/>
        <v>3.4312313422560692E-2</v>
      </c>
      <c r="S16" s="56">
        <f t="shared" si="11"/>
        <v>-117685.0656876862</v>
      </c>
    </row>
    <row r="17" spans="1:19">
      <c r="A17" s="62"/>
      <c r="B17" s="62"/>
      <c r="C17" s="64" t="s">
        <v>15</v>
      </c>
      <c r="D17" s="65"/>
      <c r="E17" s="65"/>
      <c r="F17" s="65"/>
      <c r="G17" s="65"/>
      <c r="H17" s="56">
        <f t="shared" si="22"/>
        <v>0</v>
      </c>
      <c r="I17" s="56">
        <f t="shared" si="23"/>
        <v>0</v>
      </c>
      <c r="J17" s="65"/>
      <c r="K17" s="65"/>
      <c r="L17" s="65"/>
      <c r="M17" s="56">
        <f t="shared" si="19"/>
        <v>0</v>
      </c>
      <c r="N17" s="56">
        <f t="shared" si="10"/>
        <v>0</v>
      </c>
      <c r="O17" s="65"/>
      <c r="P17" s="65"/>
      <c r="Q17" s="65"/>
      <c r="R17" s="56">
        <f t="shared" si="20"/>
        <v>0</v>
      </c>
      <c r="S17" s="56">
        <f t="shared" si="11"/>
        <v>0</v>
      </c>
    </row>
    <row r="18" spans="1:19">
      <c r="A18" s="59" t="s">
        <v>12</v>
      </c>
      <c r="B18" s="59"/>
      <c r="C18" s="60" t="s">
        <v>17</v>
      </c>
      <c r="D18" s="61">
        <f>+D19</f>
        <v>19410086.900000002</v>
      </c>
      <c r="E18" s="61">
        <f t="shared" ref="E18:Q18" si="25">+E19</f>
        <v>18186082.791632928</v>
      </c>
      <c r="F18" s="61">
        <f t="shared" si="25"/>
        <v>22295955.547452059</v>
      </c>
      <c r="G18" s="61">
        <f t="shared" si="25"/>
        <v>18564809.113035887</v>
      </c>
      <c r="H18" s="56">
        <f t="shared" si="22"/>
        <v>4109872.7558191307</v>
      </c>
      <c r="I18" s="56">
        <f t="shared" si="23"/>
        <v>378726.32140295953</v>
      </c>
      <c r="J18" s="61">
        <f t="shared" si="25"/>
        <v>19175895.356446363</v>
      </c>
      <c r="K18" s="61">
        <f t="shared" si="25"/>
        <v>14294837.314187147</v>
      </c>
      <c r="L18" s="61">
        <f t="shared" si="25"/>
        <v>14386269.868631676</v>
      </c>
      <c r="M18" s="56">
        <f t="shared" si="19"/>
        <v>-4881058.0422592163</v>
      </c>
      <c r="N18" s="56">
        <f t="shared" si="10"/>
        <v>-4789625.4878146872</v>
      </c>
      <c r="O18" s="61">
        <f t="shared" si="25"/>
        <v>19175895.356446363</v>
      </c>
      <c r="P18" s="61">
        <f t="shared" si="25"/>
        <v>14773127.636643587</v>
      </c>
      <c r="Q18" s="61">
        <f t="shared" si="25"/>
        <v>13993738.222783428</v>
      </c>
      <c r="R18" s="56">
        <f t="shared" si="20"/>
        <v>-4402767.7198027764</v>
      </c>
      <c r="S18" s="56">
        <f t="shared" si="11"/>
        <v>-5182157.1336629353</v>
      </c>
    </row>
    <row r="19" spans="1:19">
      <c r="A19" s="62"/>
      <c r="B19" s="62"/>
      <c r="C19" s="62" t="s">
        <v>18</v>
      </c>
      <c r="D19" s="65">
        <v>19410086.900000002</v>
      </c>
      <c r="E19" s="63">
        <v>18186082.791632928</v>
      </c>
      <c r="F19" s="63">
        <v>22295955.547452059</v>
      </c>
      <c r="G19" s="63">
        <v>18564809.113035887</v>
      </c>
      <c r="H19" s="56">
        <f t="shared" si="22"/>
        <v>4109872.7558191307</v>
      </c>
      <c r="I19" s="56">
        <f t="shared" si="23"/>
        <v>378726.32140295953</v>
      </c>
      <c r="J19" s="63">
        <v>19175895.356446363</v>
      </c>
      <c r="K19" s="63">
        <v>14294837.314187147</v>
      </c>
      <c r="L19" s="63">
        <v>14386269.868631676</v>
      </c>
      <c r="M19" s="56">
        <f t="shared" si="19"/>
        <v>-4881058.0422592163</v>
      </c>
      <c r="N19" s="56">
        <f t="shared" si="10"/>
        <v>-4789625.4878146872</v>
      </c>
      <c r="O19" s="63">
        <v>19175895.356446363</v>
      </c>
      <c r="P19" s="63">
        <v>14773127.636643587</v>
      </c>
      <c r="Q19" s="63">
        <v>13993738.222783428</v>
      </c>
      <c r="R19" s="56">
        <f t="shared" si="20"/>
        <v>-4402767.7198027764</v>
      </c>
      <c r="S19" s="56">
        <f t="shared" si="11"/>
        <v>-5182157.1336629353</v>
      </c>
    </row>
    <row r="20" spans="1:19">
      <c r="A20" s="62"/>
      <c r="B20" s="62"/>
      <c r="C20" s="66" t="s">
        <v>26</v>
      </c>
      <c r="D20" s="63"/>
      <c r="E20" s="63"/>
      <c r="F20" s="63"/>
      <c r="G20" s="63"/>
      <c r="H20" s="56">
        <f t="shared" si="22"/>
        <v>0</v>
      </c>
      <c r="I20" s="56">
        <f t="shared" si="23"/>
        <v>0</v>
      </c>
      <c r="J20" s="63"/>
      <c r="K20" s="63"/>
      <c r="L20" s="63"/>
      <c r="M20" s="56">
        <f t="shared" si="19"/>
        <v>0</v>
      </c>
      <c r="N20" s="56">
        <f t="shared" si="10"/>
        <v>0</v>
      </c>
      <c r="O20" s="63">
        <v>0</v>
      </c>
      <c r="P20" s="63">
        <v>0</v>
      </c>
      <c r="Q20" s="63"/>
      <c r="R20" s="56">
        <f t="shared" si="20"/>
        <v>0</v>
      </c>
      <c r="S20" s="56">
        <f t="shared" si="11"/>
        <v>0</v>
      </c>
    </row>
    <row r="21" spans="1:19">
      <c r="A21" s="62"/>
      <c r="B21" s="62"/>
      <c r="C21" s="64" t="s">
        <v>15</v>
      </c>
      <c r="D21" s="63"/>
      <c r="E21" s="63"/>
      <c r="F21" s="63"/>
      <c r="G21" s="63"/>
      <c r="H21" s="56">
        <f t="shared" si="22"/>
        <v>0</v>
      </c>
      <c r="I21" s="56">
        <f t="shared" si="23"/>
        <v>0</v>
      </c>
      <c r="J21" s="63"/>
      <c r="K21" s="63"/>
      <c r="L21" s="63"/>
      <c r="M21" s="56">
        <f t="shared" si="19"/>
        <v>0</v>
      </c>
      <c r="N21" s="56">
        <f t="shared" si="10"/>
        <v>0</v>
      </c>
      <c r="O21" s="63">
        <v>0</v>
      </c>
      <c r="P21" s="63">
        <v>0</v>
      </c>
      <c r="Q21" s="63"/>
      <c r="R21" s="56">
        <f t="shared" si="20"/>
        <v>0</v>
      </c>
      <c r="S21" s="56">
        <f t="shared" si="11"/>
        <v>0</v>
      </c>
    </row>
    <row r="22" spans="1:19">
      <c r="A22" s="62"/>
      <c r="B22" s="62"/>
      <c r="C22" s="64" t="s">
        <v>27</v>
      </c>
      <c r="D22" s="63"/>
      <c r="E22" s="63"/>
      <c r="F22" s="63"/>
      <c r="G22" s="63"/>
      <c r="H22" s="56">
        <f t="shared" si="22"/>
        <v>0</v>
      </c>
      <c r="I22" s="56">
        <f t="shared" si="23"/>
        <v>0</v>
      </c>
      <c r="J22" s="63"/>
      <c r="K22" s="63"/>
      <c r="L22" s="63"/>
      <c r="M22" s="56">
        <f t="shared" si="19"/>
        <v>0</v>
      </c>
      <c r="N22" s="56">
        <f t="shared" si="10"/>
        <v>0</v>
      </c>
      <c r="O22" s="63">
        <v>0</v>
      </c>
      <c r="P22" s="63">
        <v>0</v>
      </c>
      <c r="Q22" s="63"/>
      <c r="R22" s="56">
        <f t="shared" si="20"/>
        <v>0</v>
      </c>
      <c r="S22" s="56">
        <f t="shared" si="11"/>
        <v>0</v>
      </c>
    </row>
    <row r="23" spans="1:19">
      <c r="A23" s="59" t="s">
        <v>12</v>
      </c>
      <c r="B23" s="59"/>
      <c r="C23" s="60" t="s">
        <v>28</v>
      </c>
      <c r="D23" s="61">
        <f>+D24</f>
        <v>683877.70000000007</v>
      </c>
      <c r="E23" s="61">
        <f t="shared" ref="E23:Q23" si="26">+E24</f>
        <v>640752.23030307528</v>
      </c>
      <c r="F23" s="61">
        <f t="shared" si="26"/>
        <v>657429.576</v>
      </c>
      <c r="G23" s="61">
        <f t="shared" si="26"/>
        <v>683896.63890780008</v>
      </c>
      <c r="H23" s="56">
        <f t="shared" si="22"/>
        <v>16677.34569692472</v>
      </c>
      <c r="I23" s="56">
        <f t="shared" si="23"/>
        <v>43144.408604724798</v>
      </c>
      <c r="J23" s="61">
        <f t="shared" si="26"/>
        <v>675626.40390895004</v>
      </c>
      <c r="K23" s="61">
        <f t="shared" si="26"/>
        <v>664418.41200000001</v>
      </c>
      <c r="L23" s="61">
        <f t="shared" si="26"/>
        <v>688194.09805540508</v>
      </c>
      <c r="M23" s="56">
        <f t="shared" si="19"/>
        <v>-11207.991908950033</v>
      </c>
      <c r="N23" s="56">
        <f t="shared" si="10"/>
        <v>12567.694146455033</v>
      </c>
      <c r="O23" s="61">
        <f t="shared" si="26"/>
        <v>675626.40390895004</v>
      </c>
      <c r="P23" s="61">
        <f t="shared" si="26"/>
        <v>674405.946</v>
      </c>
      <c r="Q23" s="61">
        <f t="shared" si="26"/>
        <v>692558.02057275036</v>
      </c>
      <c r="R23" s="56">
        <f t="shared" si="20"/>
        <v>-1220.4579089500476</v>
      </c>
      <c r="S23" s="56">
        <f t="shared" si="11"/>
        <v>16931.61666380032</v>
      </c>
    </row>
    <row r="24" spans="1:19">
      <c r="A24" s="62"/>
      <c r="B24" s="62"/>
      <c r="C24" s="62" t="s">
        <v>14</v>
      </c>
      <c r="D24" s="63">
        <v>683877.70000000007</v>
      </c>
      <c r="E24" s="63">
        <v>640752.23030307528</v>
      </c>
      <c r="F24" s="63">
        <v>657429.576</v>
      </c>
      <c r="G24" s="63">
        <v>683896.63890780008</v>
      </c>
      <c r="H24" s="56">
        <f t="shared" si="22"/>
        <v>16677.34569692472</v>
      </c>
      <c r="I24" s="56">
        <f t="shared" si="23"/>
        <v>43144.408604724798</v>
      </c>
      <c r="J24" s="63">
        <v>675626.40390895004</v>
      </c>
      <c r="K24" s="63">
        <v>664418.41200000001</v>
      </c>
      <c r="L24" s="63">
        <v>688194.09805540508</v>
      </c>
      <c r="M24" s="56">
        <f t="shared" si="19"/>
        <v>-11207.991908950033</v>
      </c>
      <c r="N24" s="56">
        <f t="shared" si="10"/>
        <v>12567.694146455033</v>
      </c>
      <c r="O24" s="63">
        <v>675626.40390895004</v>
      </c>
      <c r="P24" s="63">
        <v>674405.946</v>
      </c>
      <c r="Q24" s="63">
        <v>692558.02057275036</v>
      </c>
      <c r="R24" s="56">
        <f t="shared" si="20"/>
        <v>-1220.4579089500476</v>
      </c>
      <c r="S24" s="56">
        <f t="shared" si="11"/>
        <v>16931.61666380032</v>
      </c>
    </row>
    <row r="25" spans="1:19">
      <c r="A25" s="62"/>
      <c r="B25" s="62"/>
      <c r="C25" s="64" t="s">
        <v>15</v>
      </c>
      <c r="D25" s="63"/>
      <c r="E25" s="63"/>
      <c r="F25" s="63"/>
      <c r="G25" s="63"/>
      <c r="H25" s="56">
        <f t="shared" si="22"/>
        <v>0</v>
      </c>
      <c r="I25" s="56">
        <f t="shared" si="23"/>
        <v>0</v>
      </c>
      <c r="J25" s="63"/>
      <c r="K25" s="63"/>
      <c r="L25" s="63"/>
      <c r="M25" s="56">
        <f t="shared" si="19"/>
        <v>0</v>
      </c>
      <c r="N25" s="56">
        <f t="shared" si="10"/>
        <v>0</v>
      </c>
      <c r="O25" s="63">
        <v>0</v>
      </c>
      <c r="P25" s="63">
        <v>0</v>
      </c>
      <c r="Q25" s="63"/>
      <c r="R25" s="56">
        <f t="shared" si="20"/>
        <v>0</v>
      </c>
      <c r="S25" s="56">
        <f t="shared" si="11"/>
        <v>0</v>
      </c>
    </row>
    <row r="26" spans="1:19">
      <c r="A26" s="59" t="s">
        <v>12</v>
      </c>
      <c r="B26" s="59"/>
      <c r="C26" s="60" t="s">
        <v>29</v>
      </c>
      <c r="D26" s="61">
        <f>+D27</f>
        <v>12165312.500000002</v>
      </c>
      <c r="E26" s="61">
        <f t="shared" ref="E26:Q26" si="27">+E27</f>
        <v>11398165.368908625</v>
      </c>
      <c r="F26" s="61">
        <f t="shared" si="27"/>
        <v>12512996.736488005</v>
      </c>
      <c r="G26" s="61">
        <f t="shared" si="27"/>
        <v>12165283.9</v>
      </c>
      <c r="H26" s="56">
        <f t="shared" si="22"/>
        <v>1114831.3675793801</v>
      </c>
      <c r="I26" s="56">
        <f t="shared" si="23"/>
        <v>767118.53109137528</v>
      </c>
      <c r="J26" s="61">
        <f t="shared" si="27"/>
        <v>12018532.658586293</v>
      </c>
      <c r="K26" s="61">
        <f t="shared" si="27"/>
        <v>12570006.365321333</v>
      </c>
      <c r="L26" s="61">
        <f t="shared" si="27"/>
        <v>12272846.099999998</v>
      </c>
      <c r="M26" s="56">
        <f t="shared" si="19"/>
        <v>551473.70673503913</v>
      </c>
      <c r="N26" s="56">
        <f t="shared" si="10"/>
        <v>254313.44141370431</v>
      </c>
      <c r="O26" s="61">
        <f t="shared" si="27"/>
        <v>12018532.658586293</v>
      </c>
      <c r="P26" s="61">
        <f t="shared" si="27"/>
        <v>12515101.998762995</v>
      </c>
      <c r="Q26" s="61">
        <f t="shared" si="27"/>
        <v>12386326.899999997</v>
      </c>
      <c r="R26" s="56">
        <f t="shared" si="20"/>
        <v>496569.34017670155</v>
      </c>
      <c r="S26" s="56">
        <f t="shared" si="11"/>
        <v>367794.24141370319</v>
      </c>
    </row>
    <row r="27" spans="1:19">
      <c r="A27" s="62"/>
      <c r="B27" s="62"/>
      <c r="C27" s="62" t="s">
        <v>14</v>
      </c>
      <c r="D27" s="63">
        <v>12165312.500000002</v>
      </c>
      <c r="E27" s="63">
        <v>11398165.368908625</v>
      </c>
      <c r="F27" s="63">
        <v>12512996.736488005</v>
      </c>
      <c r="G27" s="63">
        <v>12165283.9</v>
      </c>
      <c r="H27" s="56">
        <f t="shared" si="22"/>
        <v>1114831.3675793801</v>
      </c>
      <c r="I27" s="56">
        <f t="shared" si="23"/>
        <v>767118.53109137528</v>
      </c>
      <c r="J27" s="63">
        <v>12018532.658586293</v>
      </c>
      <c r="K27" s="63">
        <v>12570006.365321333</v>
      </c>
      <c r="L27" s="63">
        <v>12272846.099999998</v>
      </c>
      <c r="M27" s="56">
        <f t="shared" si="19"/>
        <v>551473.70673503913</v>
      </c>
      <c r="N27" s="56">
        <f t="shared" si="10"/>
        <v>254313.44141370431</v>
      </c>
      <c r="O27" s="63">
        <v>12018532.658586293</v>
      </c>
      <c r="P27" s="63">
        <v>12515101.998762995</v>
      </c>
      <c r="Q27" s="63">
        <v>12386326.899999997</v>
      </c>
      <c r="R27" s="56">
        <f t="shared" si="20"/>
        <v>496569.34017670155</v>
      </c>
      <c r="S27" s="56">
        <f t="shared" si="11"/>
        <v>367794.24141370319</v>
      </c>
    </row>
    <row r="28" spans="1:19">
      <c r="A28" s="62"/>
      <c r="B28" s="62"/>
      <c r="C28" s="64" t="s">
        <v>15</v>
      </c>
      <c r="D28" s="63"/>
      <c r="E28" s="63"/>
      <c r="F28" s="63"/>
      <c r="G28" s="63"/>
      <c r="H28" s="56">
        <f t="shared" si="22"/>
        <v>0</v>
      </c>
      <c r="I28" s="56">
        <f t="shared" si="23"/>
        <v>0</v>
      </c>
      <c r="J28" s="63"/>
      <c r="K28" s="63"/>
      <c r="L28" s="63"/>
      <c r="M28" s="56">
        <f t="shared" si="19"/>
        <v>0</v>
      </c>
      <c r="N28" s="56">
        <f t="shared" si="10"/>
        <v>0</v>
      </c>
      <c r="O28" s="63">
        <v>0</v>
      </c>
      <c r="P28" s="63">
        <v>0</v>
      </c>
      <c r="Q28" s="63"/>
      <c r="R28" s="56">
        <f t="shared" si="20"/>
        <v>0</v>
      </c>
      <c r="S28" s="56">
        <f t="shared" si="11"/>
        <v>0</v>
      </c>
    </row>
    <row r="29" spans="1:19">
      <c r="A29" s="59" t="s">
        <v>12</v>
      </c>
      <c r="B29" s="59"/>
      <c r="C29" s="60" t="s">
        <v>30</v>
      </c>
      <c r="D29" s="61">
        <f>+D30</f>
        <v>6145627.3999999994</v>
      </c>
      <c r="E29" s="61">
        <f t="shared" ref="E29:Q29" si="28">+E30</f>
        <v>5758082.8606660068</v>
      </c>
      <c r="F29" s="61">
        <f t="shared" si="28"/>
        <v>6533691.6999999993</v>
      </c>
      <c r="G29" s="61">
        <f t="shared" si="28"/>
        <v>6251474.4279000005</v>
      </c>
      <c r="H29" s="56">
        <f t="shared" si="22"/>
        <v>775608.83933399245</v>
      </c>
      <c r="I29" s="56">
        <f t="shared" si="23"/>
        <v>493391.56723399367</v>
      </c>
      <c r="J29" s="61">
        <f t="shared" si="28"/>
        <v>6071477.5060857665</v>
      </c>
      <c r="K29" s="61">
        <f t="shared" si="28"/>
        <v>6637291.4999999991</v>
      </c>
      <c r="L29" s="61">
        <f t="shared" si="28"/>
        <v>6305022.7018203102</v>
      </c>
      <c r="M29" s="56">
        <f t="shared" si="19"/>
        <v>565813.99391423259</v>
      </c>
      <c r="N29" s="56">
        <f t="shared" si="10"/>
        <v>233545.19573454373</v>
      </c>
      <c r="O29" s="61">
        <f t="shared" si="28"/>
        <v>6071477.5060857665</v>
      </c>
      <c r="P29" s="61">
        <f t="shared" si="28"/>
        <v>6670569.0999999996</v>
      </c>
      <c r="Q29" s="61">
        <f t="shared" si="28"/>
        <v>6269193.6018203096</v>
      </c>
      <c r="R29" s="56">
        <f t="shared" si="20"/>
        <v>599091.59391423315</v>
      </c>
      <c r="S29" s="56">
        <f t="shared" si="11"/>
        <v>197716.09573454317</v>
      </c>
    </row>
    <row r="30" spans="1:19">
      <c r="A30" s="62"/>
      <c r="B30" s="62"/>
      <c r="C30" s="62" t="s">
        <v>14</v>
      </c>
      <c r="D30" s="63">
        <v>6145627.3999999994</v>
      </c>
      <c r="E30" s="63">
        <v>5758082.8606660068</v>
      </c>
      <c r="F30" s="63">
        <v>6533691.6999999993</v>
      </c>
      <c r="G30" s="63">
        <v>6251474.4279000005</v>
      </c>
      <c r="H30" s="56">
        <f t="shared" si="22"/>
        <v>775608.83933399245</v>
      </c>
      <c r="I30" s="56">
        <f t="shared" si="23"/>
        <v>493391.56723399367</v>
      </c>
      <c r="J30" s="63">
        <v>6071477.5060857665</v>
      </c>
      <c r="K30" s="63">
        <v>6637291.4999999991</v>
      </c>
      <c r="L30" s="63">
        <v>6305022.7018203102</v>
      </c>
      <c r="M30" s="56">
        <f t="shared" si="19"/>
        <v>565813.99391423259</v>
      </c>
      <c r="N30" s="56">
        <f t="shared" si="10"/>
        <v>233545.19573454373</v>
      </c>
      <c r="O30" s="63">
        <v>6071477.5060857665</v>
      </c>
      <c r="P30" s="63">
        <v>6670569.0999999996</v>
      </c>
      <c r="Q30" s="63">
        <v>6269193.6018203096</v>
      </c>
      <c r="R30" s="56">
        <f t="shared" si="20"/>
        <v>599091.59391423315</v>
      </c>
      <c r="S30" s="56">
        <f t="shared" si="11"/>
        <v>197716.09573454317</v>
      </c>
    </row>
    <row r="31" spans="1:19">
      <c r="A31" s="62"/>
      <c r="B31" s="62"/>
      <c r="C31" s="64" t="s">
        <v>15</v>
      </c>
      <c r="D31" s="63"/>
      <c r="E31" s="63"/>
      <c r="F31" s="63"/>
      <c r="G31" s="63"/>
      <c r="H31" s="56">
        <f t="shared" si="22"/>
        <v>0</v>
      </c>
      <c r="I31" s="56">
        <f t="shared" si="23"/>
        <v>0</v>
      </c>
      <c r="J31" s="63"/>
      <c r="K31" s="63"/>
      <c r="L31" s="63"/>
      <c r="M31" s="56">
        <f t="shared" si="19"/>
        <v>0</v>
      </c>
      <c r="N31" s="56">
        <f t="shared" si="10"/>
        <v>0</v>
      </c>
      <c r="O31" s="63">
        <v>0</v>
      </c>
      <c r="P31" s="63">
        <v>0</v>
      </c>
      <c r="Q31" s="63"/>
      <c r="R31" s="56">
        <f t="shared" si="20"/>
        <v>0</v>
      </c>
      <c r="S31" s="56">
        <f t="shared" si="11"/>
        <v>0</v>
      </c>
    </row>
    <row r="32" spans="1:19">
      <c r="A32" s="59" t="s">
        <v>12</v>
      </c>
      <c r="B32" s="59"/>
      <c r="C32" s="60" t="s">
        <v>31</v>
      </c>
      <c r="D32" s="61">
        <f>+D33</f>
        <v>831710.99999999988</v>
      </c>
      <c r="E32" s="61">
        <f t="shared" ref="E32:Q32" si="29">+E33</f>
        <v>779263.13172311499</v>
      </c>
      <c r="F32" s="61">
        <f t="shared" si="29"/>
        <v>805313.57399999991</v>
      </c>
      <c r="G32" s="61">
        <f t="shared" si="29"/>
        <v>805066.46054756525</v>
      </c>
      <c r="H32" s="56">
        <f t="shared" si="22"/>
        <v>26050.442276884918</v>
      </c>
      <c r="I32" s="56">
        <f t="shared" si="23"/>
        <v>25803.328824450262</v>
      </c>
      <c r="J32" s="61">
        <f t="shared" si="29"/>
        <v>821675.92898390512</v>
      </c>
      <c r="K32" s="61">
        <f t="shared" si="29"/>
        <v>821661.75</v>
      </c>
      <c r="L32" s="61">
        <f t="shared" si="29"/>
        <v>809846.90037462639</v>
      </c>
      <c r="M32" s="56">
        <f t="shared" si="19"/>
        <v>-14.178983905119821</v>
      </c>
      <c r="N32" s="56">
        <f t="shared" si="10"/>
        <v>-11829.028609278728</v>
      </c>
      <c r="O32" s="61">
        <f t="shared" si="29"/>
        <v>821675.92898390512</v>
      </c>
      <c r="P32" s="61">
        <f t="shared" si="29"/>
        <v>821235.25800000003</v>
      </c>
      <c r="Q32" s="61">
        <f t="shared" si="29"/>
        <v>814453.78128144285</v>
      </c>
      <c r="R32" s="56">
        <f t="shared" si="20"/>
        <v>-440.67098390508909</v>
      </c>
      <c r="S32" s="56">
        <f t="shared" si="11"/>
        <v>-7222.1477024622727</v>
      </c>
    </row>
    <row r="33" spans="1:19">
      <c r="A33" s="62"/>
      <c r="B33" s="62"/>
      <c r="C33" s="62" t="s">
        <v>14</v>
      </c>
      <c r="D33" s="63">
        <v>831710.99999999988</v>
      </c>
      <c r="E33" s="63">
        <v>779263.13172311499</v>
      </c>
      <c r="F33" s="63">
        <v>805313.57399999991</v>
      </c>
      <c r="G33" s="63">
        <v>805066.46054756525</v>
      </c>
      <c r="H33" s="56">
        <f t="shared" si="22"/>
        <v>26050.442276884918</v>
      </c>
      <c r="I33" s="56">
        <f t="shared" si="23"/>
        <v>25803.328824450262</v>
      </c>
      <c r="J33" s="63">
        <v>821675.92898390512</v>
      </c>
      <c r="K33" s="63">
        <v>821661.75</v>
      </c>
      <c r="L33" s="63">
        <v>809846.90037462639</v>
      </c>
      <c r="M33" s="56">
        <f t="shared" si="19"/>
        <v>-14.178983905119821</v>
      </c>
      <c r="N33" s="56">
        <f t="shared" si="10"/>
        <v>-11829.028609278728</v>
      </c>
      <c r="O33" s="63">
        <v>821675.92898390512</v>
      </c>
      <c r="P33" s="63">
        <v>821235.25800000003</v>
      </c>
      <c r="Q33" s="63">
        <v>814453.78128144285</v>
      </c>
      <c r="R33" s="56">
        <f t="shared" si="20"/>
        <v>-440.67098390508909</v>
      </c>
      <c r="S33" s="56">
        <f t="shared" si="11"/>
        <v>-7222.1477024622727</v>
      </c>
    </row>
    <row r="34" spans="1:19">
      <c r="A34" s="62"/>
      <c r="B34" s="62"/>
      <c r="C34" s="64" t="s">
        <v>15</v>
      </c>
      <c r="D34" s="63"/>
      <c r="E34" s="63"/>
      <c r="F34" s="63"/>
      <c r="G34" s="63"/>
      <c r="H34" s="56">
        <f t="shared" si="22"/>
        <v>0</v>
      </c>
      <c r="I34" s="56">
        <f t="shared" si="23"/>
        <v>0</v>
      </c>
      <c r="J34" s="63"/>
      <c r="K34" s="63"/>
      <c r="L34" s="63"/>
      <c r="M34" s="56">
        <f t="shared" si="19"/>
        <v>0</v>
      </c>
      <c r="N34" s="56">
        <f t="shared" si="10"/>
        <v>0</v>
      </c>
      <c r="O34" s="63">
        <v>0</v>
      </c>
      <c r="P34" s="63">
        <v>0</v>
      </c>
      <c r="Q34" s="63"/>
      <c r="R34" s="56">
        <f t="shared" si="20"/>
        <v>0</v>
      </c>
      <c r="S34" s="56">
        <f t="shared" si="11"/>
        <v>0</v>
      </c>
    </row>
    <row r="35" spans="1:19">
      <c r="A35" s="59" t="s">
        <v>12</v>
      </c>
      <c r="B35" s="59"/>
      <c r="C35" s="60" t="s">
        <v>32</v>
      </c>
      <c r="D35" s="61">
        <f>+D36</f>
        <v>122019158.70000002</v>
      </c>
      <c r="E35" s="61">
        <f t="shared" ref="E35:Q35" si="30">+E36</f>
        <v>114324605.22799604</v>
      </c>
      <c r="F35" s="61">
        <f t="shared" si="30"/>
        <v>141108077.67756999</v>
      </c>
      <c r="G35" s="61">
        <f t="shared" si="30"/>
        <v>114449000.0165</v>
      </c>
      <c r="H35" s="56">
        <f t="shared" si="22"/>
        <v>26783472.449573949</v>
      </c>
      <c r="I35" s="56">
        <f t="shared" si="23"/>
        <v>124394.78850395977</v>
      </c>
      <c r="J35" s="61">
        <f t="shared" si="30"/>
        <v>120546941.8478097</v>
      </c>
      <c r="K35" s="61">
        <f t="shared" si="30"/>
        <v>134487388.27757001</v>
      </c>
      <c r="L35" s="61">
        <f t="shared" si="30"/>
        <v>121714224.546</v>
      </c>
      <c r="M35" s="56">
        <f t="shared" si="19"/>
        <v>13940446.429760307</v>
      </c>
      <c r="N35" s="56">
        <f t="shared" si="10"/>
        <v>1167282.6981903017</v>
      </c>
      <c r="O35" s="61">
        <f t="shared" si="30"/>
        <v>120546941.8478097</v>
      </c>
      <c r="P35" s="61">
        <f t="shared" si="30"/>
        <v>138477966.77757001</v>
      </c>
      <c r="Q35" s="61">
        <f t="shared" si="30"/>
        <v>125453516.546</v>
      </c>
      <c r="R35" s="56">
        <f t="shared" si="20"/>
        <v>17931024.929760307</v>
      </c>
      <c r="S35" s="56">
        <f t="shared" si="11"/>
        <v>4906574.6981903017</v>
      </c>
    </row>
    <row r="36" spans="1:19">
      <c r="A36" s="62"/>
      <c r="B36" s="62"/>
      <c r="C36" s="62" t="s">
        <v>18</v>
      </c>
      <c r="D36" s="63">
        <v>122019158.70000002</v>
      </c>
      <c r="E36" s="63">
        <v>114324605.22799604</v>
      </c>
      <c r="F36" s="63">
        <v>141108077.67756999</v>
      </c>
      <c r="G36" s="63">
        <v>114449000.0165</v>
      </c>
      <c r="H36" s="56">
        <f t="shared" si="22"/>
        <v>26783472.449573949</v>
      </c>
      <c r="I36" s="56">
        <f t="shared" si="23"/>
        <v>124394.78850395977</v>
      </c>
      <c r="J36" s="63">
        <v>120546941.8478097</v>
      </c>
      <c r="K36" s="63">
        <v>134487388.27757001</v>
      </c>
      <c r="L36" s="63">
        <v>121714224.546</v>
      </c>
      <c r="M36" s="56">
        <f t="shared" si="19"/>
        <v>13940446.429760307</v>
      </c>
      <c r="N36" s="56">
        <f t="shared" si="10"/>
        <v>1167282.6981903017</v>
      </c>
      <c r="O36" s="63">
        <v>120546941.8478097</v>
      </c>
      <c r="P36" s="63">
        <v>138477966.77757001</v>
      </c>
      <c r="Q36" s="63">
        <v>125453516.546</v>
      </c>
      <c r="R36" s="56">
        <f t="shared" si="20"/>
        <v>17931024.929760307</v>
      </c>
      <c r="S36" s="56">
        <f t="shared" si="11"/>
        <v>4906574.6981903017</v>
      </c>
    </row>
    <row r="37" spans="1:19">
      <c r="A37" s="62"/>
      <c r="B37" s="62"/>
      <c r="C37" s="66" t="s">
        <v>26</v>
      </c>
      <c r="D37" s="63"/>
      <c r="E37" s="63"/>
      <c r="F37" s="63"/>
      <c r="G37" s="63"/>
      <c r="H37" s="56">
        <f t="shared" si="22"/>
        <v>0</v>
      </c>
      <c r="I37" s="56">
        <f t="shared" si="23"/>
        <v>0</v>
      </c>
      <c r="J37" s="63"/>
      <c r="K37" s="63"/>
      <c r="L37" s="63"/>
      <c r="M37" s="56">
        <f t="shared" si="19"/>
        <v>0</v>
      </c>
      <c r="N37" s="56">
        <f t="shared" si="10"/>
        <v>0</v>
      </c>
      <c r="O37" s="63">
        <v>0</v>
      </c>
      <c r="P37" s="63">
        <v>0</v>
      </c>
      <c r="Q37" s="63"/>
      <c r="R37" s="56">
        <f t="shared" si="20"/>
        <v>0</v>
      </c>
      <c r="S37" s="56">
        <f t="shared" si="11"/>
        <v>0</v>
      </c>
    </row>
    <row r="38" spans="1:19">
      <c r="A38" s="62"/>
      <c r="B38" s="62"/>
      <c r="C38" s="64" t="s">
        <v>15</v>
      </c>
      <c r="D38" s="63"/>
      <c r="E38" s="63"/>
      <c r="F38" s="63"/>
      <c r="G38" s="63"/>
      <c r="H38" s="56">
        <f t="shared" si="22"/>
        <v>0</v>
      </c>
      <c r="I38" s="56">
        <f t="shared" si="23"/>
        <v>0</v>
      </c>
      <c r="J38" s="63"/>
      <c r="K38" s="63"/>
      <c r="L38" s="63"/>
      <c r="M38" s="56">
        <f t="shared" si="19"/>
        <v>0</v>
      </c>
      <c r="N38" s="56">
        <f t="shared" si="10"/>
        <v>0</v>
      </c>
      <c r="O38" s="63">
        <v>0</v>
      </c>
      <c r="P38" s="63">
        <v>0</v>
      </c>
      <c r="Q38" s="63"/>
      <c r="R38" s="56">
        <f t="shared" si="20"/>
        <v>0</v>
      </c>
      <c r="S38" s="56">
        <f t="shared" si="11"/>
        <v>0</v>
      </c>
    </row>
    <row r="39" spans="1:19">
      <c r="A39" s="62"/>
      <c r="B39" s="62"/>
      <c r="C39" s="64" t="s">
        <v>27</v>
      </c>
      <c r="D39" s="63"/>
      <c r="E39" s="63"/>
      <c r="F39" s="63"/>
      <c r="G39" s="63"/>
      <c r="H39" s="56">
        <f t="shared" si="22"/>
        <v>0</v>
      </c>
      <c r="I39" s="56">
        <f t="shared" si="23"/>
        <v>0</v>
      </c>
      <c r="J39" s="63"/>
      <c r="K39" s="63"/>
      <c r="L39" s="63"/>
      <c r="M39" s="56">
        <f t="shared" si="19"/>
        <v>0</v>
      </c>
      <c r="N39" s="56">
        <f t="shared" si="10"/>
        <v>0</v>
      </c>
      <c r="O39" s="63">
        <v>0</v>
      </c>
      <c r="P39" s="63">
        <v>0</v>
      </c>
      <c r="Q39" s="63"/>
      <c r="R39" s="56">
        <f t="shared" si="20"/>
        <v>0</v>
      </c>
      <c r="S39" s="56">
        <f t="shared" si="11"/>
        <v>0</v>
      </c>
    </row>
    <row r="40" spans="1:19">
      <c r="A40" s="59" t="s">
        <v>12</v>
      </c>
      <c r="B40" s="59"/>
      <c r="C40" s="60" t="s">
        <v>42</v>
      </c>
      <c r="D40" s="61">
        <f>+D41</f>
        <v>113535092.89999999</v>
      </c>
      <c r="E40" s="61">
        <f t="shared" ref="E40:Q40" si="31">+E41</f>
        <v>106375546.37816358</v>
      </c>
      <c r="F40" s="61">
        <f t="shared" si="31"/>
        <v>114132186.89999999</v>
      </c>
      <c r="G40" s="61">
        <f t="shared" si="31"/>
        <v>106438094.39</v>
      </c>
      <c r="H40" s="56">
        <f t="shared" si="22"/>
        <v>7756640.5218364149</v>
      </c>
      <c r="I40" s="56">
        <f t="shared" si="23"/>
        <v>62548.01183642447</v>
      </c>
      <c r="J40" s="61">
        <f t="shared" si="31"/>
        <v>112165240.26663768</v>
      </c>
      <c r="K40" s="61">
        <f t="shared" si="31"/>
        <v>120549671.43702771</v>
      </c>
      <c r="L40" s="61">
        <f t="shared" si="31"/>
        <v>113157118.98999999</v>
      </c>
      <c r="M40" s="56">
        <f t="shared" si="19"/>
        <v>8384431.1703900248</v>
      </c>
      <c r="N40" s="56">
        <f t="shared" si="10"/>
        <v>991878.72336231172</v>
      </c>
      <c r="O40" s="61">
        <f t="shared" si="31"/>
        <v>112165240.26663768</v>
      </c>
      <c r="P40" s="61">
        <f t="shared" si="31"/>
        <v>119850156.2370277</v>
      </c>
      <c r="Q40" s="61">
        <f t="shared" si="31"/>
        <v>113157118.98999999</v>
      </c>
      <c r="R40" s="56">
        <f t="shared" si="20"/>
        <v>7684915.9703900218</v>
      </c>
      <c r="S40" s="56">
        <f t="shared" si="11"/>
        <v>991878.72336231172</v>
      </c>
    </row>
    <row r="41" spans="1:19">
      <c r="A41" s="62"/>
      <c r="B41" s="62"/>
      <c r="C41" s="62" t="s">
        <v>18</v>
      </c>
      <c r="D41" s="65">
        <v>113535092.89999999</v>
      </c>
      <c r="E41" s="63">
        <v>106375546.37816358</v>
      </c>
      <c r="F41" s="63">
        <v>114132186.89999999</v>
      </c>
      <c r="G41" s="63">
        <v>106438094.39</v>
      </c>
      <c r="H41" s="56">
        <f t="shared" si="22"/>
        <v>7756640.5218364149</v>
      </c>
      <c r="I41" s="56">
        <f t="shared" si="23"/>
        <v>62548.01183642447</v>
      </c>
      <c r="J41" s="63">
        <v>112165240.26663768</v>
      </c>
      <c r="K41" s="63">
        <v>120549671.43702771</v>
      </c>
      <c r="L41" s="63">
        <v>113157118.98999999</v>
      </c>
      <c r="M41" s="56">
        <f t="shared" si="19"/>
        <v>8384431.1703900248</v>
      </c>
      <c r="N41" s="56">
        <f t="shared" si="10"/>
        <v>991878.72336231172</v>
      </c>
      <c r="O41" s="63">
        <v>112165240.26663768</v>
      </c>
      <c r="P41" s="63">
        <v>119850156.2370277</v>
      </c>
      <c r="Q41" s="63">
        <v>113157118.98999999</v>
      </c>
      <c r="R41" s="56">
        <f t="shared" si="20"/>
        <v>7684915.9703900218</v>
      </c>
      <c r="S41" s="56">
        <f t="shared" si="11"/>
        <v>991878.72336231172</v>
      </c>
    </row>
    <row r="42" spans="1:19">
      <c r="A42" s="62"/>
      <c r="B42" s="62"/>
      <c r="C42" s="66" t="s">
        <v>26</v>
      </c>
      <c r="D42" s="63"/>
      <c r="E42" s="65"/>
      <c r="F42" s="65"/>
      <c r="G42" s="65"/>
      <c r="H42" s="56">
        <f t="shared" si="22"/>
        <v>0</v>
      </c>
      <c r="I42" s="56">
        <f t="shared" si="23"/>
        <v>0</v>
      </c>
      <c r="J42" s="65"/>
      <c r="K42" s="65"/>
      <c r="L42" s="65"/>
      <c r="M42" s="56">
        <f t="shared" si="19"/>
        <v>0</v>
      </c>
      <c r="N42" s="56">
        <f t="shared" si="10"/>
        <v>0</v>
      </c>
      <c r="O42" s="65"/>
      <c r="P42" s="65"/>
      <c r="Q42" s="65"/>
      <c r="R42" s="56">
        <f t="shared" si="20"/>
        <v>0</v>
      </c>
      <c r="S42" s="56">
        <f t="shared" si="11"/>
        <v>0</v>
      </c>
    </row>
    <row r="43" spans="1:19">
      <c r="A43" s="62"/>
      <c r="B43" s="62"/>
      <c r="C43" s="64" t="s">
        <v>15</v>
      </c>
      <c r="D43" s="63"/>
      <c r="E43" s="65"/>
      <c r="F43" s="65"/>
      <c r="G43" s="65"/>
      <c r="H43" s="56">
        <f t="shared" si="22"/>
        <v>0</v>
      </c>
      <c r="I43" s="56">
        <f t="shared" si="23"/>
        <v>0</v>
      </c>
      <c r="J43" s="65"/>
      <c r="K43" s="65"/>
      <c r="L43" s="65"/>
      <c r="M43" s="56">
        <f t="shared" si="19"/>
        <v>0</v>
      </c>
      <c r="N43" s="56">
        <f t="shared" si="10"/>
        <v>0</v>
      </c>
      <c r="O43" s="65"/>
      <c r="P43" s="65"/>
      <c r="Q43" s="65"/>
      <c r="R43" s="56">
        <f t="shared" si="20"/>
        <v>0</v>
      </c>
      <c r="S43" s="56">
        <f t="shared" si="11"/>
        <v>0</v>
      </c>
    </row>
    <row r="44" spans="1:19">
      <c r="A44" s="62"/>
      <c r="B44" s="62"/>
      <c r="C44" s="64" t="s">
        <v>27</v>
      </c>
      <c r="D44" s="63"/>
      <c r="E44" s="65"/>
      <c r="F44" s="65"/>
      <c r="G44" s="65"/>
      <c r="H44" s="56">
        <f t="shared" si="22"/>
        <v>0</v>
      </c>
      <c r="I44" s="56">
        <f t="shared" si="23"/>
        <v>0</v>
      </c>
      <c r="J44" s="65"/>
      <c r="K44" s="65"/>
      <c r="L44" s="65"/>
      <c r="M44" s="56">
        <f t="shared" si="19"/>
        <v>0</v>
      </c>
      <c r="N44" s="56">
        <f t="shared" si="10"/>
        <v>0</v>
      </c>
      <c r="O44" s="65"/>
      <c r="P44" s="65"/>
      <c r="Q44" s="65"/>
      <c r="R44" s="56">
        <f t="shared" si="20"/>
        <v>0</v>
      </c>
      <c r="S44" s="56">
        <f t="shared" si="11"/>
        <v>0</v>
      </c>
    </row>
    <row r="45" spans="1:19">
      <c r="A45" s="59" t="s">
        <v>12</v>
      </c>
      <c r="B45" s="59"/>
      <c r="C45" s="60" t="s">
        <v>43</v>
      </c>
      <c r="D45" s="61">
        <f>+D46</f>
        <v>18664947.400000002</v>
      </c>
      <c r="E45" s="61">
        <f t="shared" ref="E45:Q45" si="32">+E46</f>
        <v>17487931.94315239</v>
      </c>
      <c r="F45" s="61">
        <f t="shared" si="32"/>
        <v>23046451.810000002</v>
      </c>
      <c r="G45" s="61">
        <f t="shared" si="32"/>
        <v>18032034.684296526</v>
      </c>
      <c r="H45" s="56">
        <f t="shared" si="22"/>
        <v>5558519.866847612</v>
      </c>
      <c r="I45" s="56">
        <f t="shared" si="23"/>
        <v>544102.74114413559</v>
      </c>
      <c r="J45" s="61">
        <f t="shared" si="32"/>
        <v>18439746.402864646</v>
      </c>
      <c r="K45" s="61">
        <f t="shared" si="32"/>
        <v>23119302.410000004</v>
      </c>
      <c r="L45" s="61">
        <f t="shared" si="32"/>
        <v>18919951.006110251</v>
      </c>
      <c r="M45" s="56">
        <f t="shared" si="19"/>
        <v>4679556.0071353577</v>
      </c>
      <c r="N45" s="56">
        <f t="shared" si="10"/>
        <v>480204.60324560478</v>
      </c>
      <c r="O45" s="61">
        <f t="shared" si="32"/>
        <v>18439746.402864646</v>
      </c>
      <c r="P45" s="61">
        <f t="shared" si="32"/>
        <v>23108932.210000001</v>
      </c>
      <c r="Q45" s="61">
        <f t="shared" si="32"/>
        <v>18923113.49575118</v>
      </c>
      <c r="R45" s="56">
        <f t="shared" si="20"/>
        <v>4669185.8071353547</v>
      </c>
      <c r="S45" s="56">
        <f t="shared" si="11"/>
        <v>483367.09288653359</v>
      </c>
    </row>
    <row r="46" spans="1:19">
      <c r="A46" s="62"/>
      <c r="B46" s="62"/>
      <c r="C46" s="62" t="s">
        <v>18</v>
      </c>
      <c r="D46" s="63">
        <v>18664947.400000002</v>
      </c>
      <c r="E46" s="63">
        <v>17487931.94315239</v>
      </c>
      <c r="F46" s="63">
        <v>23046451.810000002</v>
      </c>
      <c r="G46" s="63">
        <v>18032034.684296526</v>
      </c>
      <c r="H46" s="56">
        <f t="shared" si="22"/>
        <v>5558519.866847612</v>
      </c>
      <c r="I46" s="56">
        <f t="shared" si="23"/>
        <v>544102.74114413559</v>
      </c>
      <c r="J46" s="63">
        <v>18439746.402864646</v>
      </c>
      <c r="K46" s="63">
        <v>23119302.410000004</v>
      </c>
      <c r="L46" s="63">
        <v>18919951.006110251</v>
      </c>
      <c r="M46" s="56">
        <f t="shared" si="19"/>
        <v>4679556.0071353577</v>
      </c>
      <c r="N46" s="56">
        <f t="shared" si="10"/>
        <v>480204.60324560478</v>
      </c>
      <c r="O46" s="63">
        <v>18439746.402864646</v>
      </c>
      <c r="P46" s="63">
        <v>23108932.210000001</v>
      </c>
      <c r="Q46" s="63">
        <v>18923113.49575118</v>
      </c>
      <c r="R46" s="56">
        <f t="shared" si="20"/>
        <v>4669185.8071353547</v>
      </c>
      <c r="S46" s="56">
        <f t="shared" si="11"/>
        <v>483367.09288653359</v>
      </c>
    </row>
    <row r="47" spans="1:19">
      <c r="A47" s="62"/>
      <c r="B47" s="62"/>
      <c r="C47" s="66" t="s">
        <v>26</v>
      </c>
      <c r="D47" s="63"/>
      <c r="E47" s="63"/>
      <c r="F47" s="63"/>
      <c r="G47" s="63"/>
      <c r="H47" s="56">
        <f t="shared" si="22"/>
        <v>0</v>
      </c>
      <c r="I47" s="56">
        <f t="shared" si="23"/>
        <v>0</v>
      </c>
      <c r="J47" s="63"/>
      <c r="K47" s="63"/>
      <c r="L47" s="63"/>
      <c r="M47" s="56">
        <f t="shared" si="19"/>
        <v>0</v>
      </c>
      <c r="N47" s="56">
        <f t="shared" si="10"/>
        <v>0</v>
      </c>
      <c r="O47" s="63">
        <v>0</v>
      </c>
      <c r="P47" s="63">
        <v>0</v>
      </c>
      <c r="Q47" s="63"/>
      <c r="R47" s="56">
        <f t="shared" si="20"/>
        <v>0</v>
      </c>
      <c r="S47" s="56">
        <f t="shared" si="11"/>
        <v>0</v>
      </c>
    </row>
    <row r="48" spans="1:19">
      <c r="A48" s="62"/>
      <c r="B48" s="62"/>
      <c r="C48" s="64" t="s">
        <v>15</v>
      </c>
      <c r="D48" s="63"/>
      <c r="E48" s="63"/>
      <c r="F48" s="63"/>
      <c r="G48" s="63"/>
      <c r="H48" s="56">
        <f t="shared" si="22"/>
        <v>0</v>
      </c>
      <c r="I48" s="56">
        <f t="shared" si="23"/>
        <v>0</v>
      </c>
      <c r="J48" s="63"/>
      <c r="K48" s="63"/>
      <c r="L48" s="63"/>
      <c r="M48" s="56">
        <f t="shared" si="19"/>
        <v>0</v>
      </c>
      <c r="N48" s="56">
        <f t="shared" si="10"/>
        <v>0</v>
      </c>
      <c r="O48" s="63">
        <v>0</v>
      </c>
      <c r="P48" s="63">
        <v>0</v>
      </c>
      <c r="Q48" s="63"/>
      <c r="R48" s="56">
        <f t="shared" si="20"/>
        <v>0</v>
      </c>
      <c r="S48" s="56">
        <f t="shared" si="11"/>
        <v>0</v>
      </c>
    </row>
    <row r="49" spans="1:19">
      <c r="A49" s="59" t="s">
        <v>12</v>
      </c>
      <c r="B49" s="59"/>
      <c r="C49" s="60" t="s">
        <v>58</v>
      </c>
      <c r="D49" s="61">
        <f>+D50</f>
        <v>22612219.600000001</v>
      </c>
      <c r="E49" s="61">
        <f t="shared" ref="E49:Q49" si="33">+E50</f>
        <v>21186288.338986509</v>
      </c>
      <c r="F49" s="61">
        <f t="shared" si="33"/>
        <v>37171818.439999998</v>
      </c>
      <c r="G49" s="61">
        <f t="shared" si="33"/>
        <v>20540461.640999999</v>
      </c>
      <c r="H49" s="56">
        <f t="shared" si="22"/>
        <v>15985530.101013489</v>
      </c>
      <c r="I49" s="56">
        <f t="shared" si="23"/>
        <v>-645826.69798650965</v>
      </c>
      <c r="J49" s="61">
        <f t="shared" si="33"/>
        <v>22339392.866220783</v>
      </c>
      <c r="K49" s="61">
        <f t="shared" si="33"/>
        <v>30510795.280000005</v>
      </c>
      <c r="L49" s="61">
        <f t="shared" si="33"/>
        <v>21652272.032002181</v>
      </c>
      <c r="M49" s="56">
        <f t="shared" si="19"/>
        <v>8171402.4137792215</v>
      </c>
      <c r="N49" s="56">
        <f t="shared" si="10"/>
        <v>-687120.83421860263</v>
      </c>
      <c r="O49" s="61">
        <f t="shared" si="33"/>
        <v>22339392.866220783</v>
      </c>
      <c r="P49" s="61">
        <f t="shared" si="33"/>
        <v>27578950.247000001</v>
      </c>
      <c r="Q49" s="61">
        <f t="shared" si="33"/>
        <v>21653208.449638184</v>
      </c>
      <c r="R49" s="56">
        <f t="shared" si="20"/>
        <v>5239557.3807792179</v>
      </c>
      <c r="S49" s="56">
        <f t="shared" si="11"/>
        <v>-686184.41658259928</v>
      </c>
    </row>
    <row r="50" spans="1:19">
      <c r="A50" s="62"/>
      <c r="B50" s="62"/>
      <c r="C50" s="62" t="s">
        <v>18</v>
      </c>
      <c r="D50" s="65">
        <v>22612219.600000001</v>
      </c>
      <c r="E50" s="63">
        <v>21186288.338986509</v>
      </c>
      <c r="F50" s="63">
        <v>37171818.439999998</v>
      </c>
      <c r="G50" s="63">
        <v>20540461.640999999</v>
      </c>
      <c r="H50" s="56">
        <f t="shared" si="22"/>
        <v>15985530.101013489</v>
      </c>
      <c r="I50" s="56">
        <f t="shared" si="23"/>
        <v>-645826.69798650965</v>
      </c>
      <c r="J50" s="63">
        <v>22339392.866220783</v>
      </c>
      <c r="K50" s="63">
        <v>30510795.280000005</v>
      </c>
      <c r="L50" s="63">
        <v>21652272.032002181</v>
      </c>
      <c r="M50" s="56">
        <f t="shared" si="19"/>
        <v>8171402.4137792215</v>
      </c>
      <c r="N50" s="56">
        <f t="shared" si="10"/>
        <v>-687120.83421860263</v>
      </c>
      <c r="O50" s="63">
        <v>22339392.866220783</v>
      </c>
      <c r="P50" s="63">
        <v>27578950.247000001</v>
      </c>
      <c r="Q50" s="63">
        <v>21653208.449638184</v>
      </c>
      <c r="R50" s="56">
        <f t="shared" si="20"/>
        <v>5239557.3807792179</v>
      </c>
      <c r="S50" s="56">
        <f t="shared" si="11"/>
        <v>-686184.41658259928</v>
      </c>
    </row>
    <row r="51" spans="1:19">
      <c r="A51" s="62"/>
      <c r="B51" s="62"/>
      <c r="C51" s="66" t="s">
        <v>26</v>
      </c>
      <c r="D51" s="63"/>
      <c r="E51" s="63"/>
      <c r="F51" s="63"/>
      <c r="G51" s="63"/>
      <c r="H51" s="56">
        <f t="shared" si="22"/>
        <v>0</v>
      </c>
      <c r="I51" s="56">
        <f t="shared" si="23"/>
        <v>0</v>
      </c>
      <c r="J51" s="63"/>
      <c r="K51" s="63"/>
      <c r="L51" s="63"/>
      <c r="M51" s="56">
        <f t="shared" si="19"/>
        <v>0</v>
      </c>
      <c r="N51" s="56">
        <f t="shared" si="10"/>
        <v>0</v>
      </c>
      <c r="O51" s="63">
        <v>0</v>
      </c>
      <c r="P51" s="63">
        <v>0</v>
      </c>
      <c r="Q51" s="63"/>
      <c r="R51" s="56">
        <f t="shared" si="20"/>
        <v>0</v>
      </c>
      <c r="S51" s="56">
        <f t="shared" si="11"/>
        <v>0</v>
      </c>
    </row>
    <row r="52" spans="1:19">
      <c r="A52" s="62"/>
      <c r="B52" s="62"/>
      <c r="C52" s="64" t="s">
        <v>15</v>
      </c>
      <c r="D52" s="63"/>
      <c r="E52" s="63"/>
      <c r="F52" s="63"/>
      <c r="G52" s="63"/>
      <c r="H52" s="56">
        <f t="shared" si="22"/>
        <v>0</v>
      </c>
      <c r="I52" s="56">
        <f t="shared" si="23"/>
        <v>0</v>
      </c>
      <c r="J52" s="63"/>
      <c r="K52" s="63"/>
      <c r="L52" s="63"/>
      <c r="M52" s="56">
        <f t="shared" si="19"/>
        <v>0</v>
      </c>
      <c r="N52" s="56">
        <f t="shared" si="10"/>
        <v>0</v>
      </c>
      <c r="O52" s="63">
        <v>0</v>
      </c>
      <c r="P52" s="63">
        <v>0</v>
      </c>
      <c r="Q52" s="63"/>
      <c r="R52" s="56">
        <f t="shared" si="20"/>
        <v>0</v>
      </c>
      <c r="S52" s="56">
        <f t="shared" si="11"/>
        <v>0</v>
      </c>
    </row>
    <row r="53" spans="1:19">
      <c r="A53" s="62"/>
      <c r="B53" s="62"/>
      <c r="C53" s="64" t="s">
        <v>27</v>
      </c>
      <c r="D53" s="63"/>
      <c r="E53" s="63"/>
      <c r="F53" s="63"/>
      <c r="G53" s="63"/>
      <c r="H53" s="56">
        <f t="shared" si="22"/>
        <v>0</v>
      </c>
      <c r="I53" s="56">
        <f t="shared" si="23"/>
        <v>0</v>
      </c>
      <c r="J53" s="63"/>
      <c r="K53" s="63"/>
      <c r="L53" s="63"/>
      <c r="M53" s="56">
        <f t="shared" si="19"/>
        <v>0</v>
      </c>
      <c r="N53" s="56">
        <f t="shared" si="10"/>
        <v>0</v>
      </c>
      <c r="O53" s="63">
        <v>0</v>
      </c>
      <c r="P53" s="63">
        <v>0</v>
      </c>
      <c r="Q53" s="63"/>
      <c r="R53" s="56">
        <f t="shared" si="20"/>
        <v>0</v>
      </c>
      <c r="S53" s="56">
        <f t="shared" si="11"/>
        <v>0</v>
      </c>
    </row>
    <row r="54" spans="1:19">
      <c r="A54" s="59" t="s">
        <v>12</v>
      </c>
      <c r="B54" s="59"/>
      <c r="C54" s="60" t="s">
        <v>68</v>
      </c>
      <c r="D54" s="61">
        <f>+D55</f>
        <v>18224792.899999999</v>
      </c>
      <c r="E54" s="61">
        <f t="shared" ref="E54:Q54" si="34">+E55</f>
        <v>17075533.677273948</v>
      </c>
      <c r="F54" s="61">
        <f t="shared" si="34"/>
        <v>18305545</v>
      </c>
      <c r="G54" s="61">
        <f t="shared" si="34"/>
        <v>17558034.77965004</v>
      </c>
      <c r="H54" s="56">
        <f t="shared" si="22"/>
        <v>1230011.3227260523</v>
      </c>
      <c r="I54" s="56">
        <f t="shared" si="23"/>
        <v>482501.10237609223</v>
      </c>
      <c r="J54" s="61">
        <f t="shared" si="34"/>
        <v>18004902.666277386</v>
      </c>
      <c r="K54" s="61">
        <f t="shared" si="34"/>
        <v>18329810.699999999</v>
      </c>
      <c r="L54" s="61">
        <f t="shared" si="34"/>
        <v>17572719.401653461</v>
      </c>
      <c r="M54" s="56">
        <f t="shared" si="19"/>
        <v>324908.03372261301</v>
      </c>
      <c r="N54" s="56">
        <f t="shared" si="10"/>
        <v>-432183.26462392509</v>
      </c>
      <c r="O54" s="61">
        <f t="shared" si="34"/>
        <v>18004902.666277386</v>
      </c>
      <c r="P54" s="61">
        <f t="shared" si="34"/>
        <v>18334269.199999999</v>
      </c>
      <c r="Q54" s="61">
        <f t="shared" si="34"/>
        <v>17590781.291871503</v>
      </c>
      <c r="R54" s="56">
        <f t="shared" si="20"/>
        <v>329366.53372261301</v>
      </c>
      <c r="S54" s="56">
        <f t="shared" si="11"/>
        <v>-414121.37440588325</v>
      </c>
    </row>
    <row r="55" spans="1:19">
      <c r="A55" s="62"/>
      <c r="B55" s="62"/>
      <c r="C55" s="62" t="s">
        <v>14</v>
      </c>
      <c r="D55" s="63">
        <v>18224792.899999999</v>
      </c>
      <c r="E55" s="63">
        <v>17075533.677273948</v>
      </c>
      <c r="F55" s="63">
        <v>18305545</v>
      </c>
      <c r="G55" s="63">
        <v>17558034.77965004</v>
      </c>
      <c r="H55" s="56">
        <f t="shared" si="22"/>
        <v>1230011.3227260523</v>
      </c>
      <c r="I55" s="56">
        <f t="shared" si="23"/>
        <v>482501.10237609223</v>
      </c>
      <c r="J55" s="63">
        <v>18004902.666277386</v>
      </c>
      <c r="K55" s="63">
        <v>18329810.699999999</v>
      </c>
      <c r="L55" s="63">
        <v>17572719.401653461</v>
      </c>
      <c r="M55" s="56">
        <f t="shared" si="19"/>
        <v>324908.03372261301</v>
      </c>
      <c r="N55" s="56">
        <f t="shared" si="10"/>
        <v>-432183.26462392509</v>
      </c>
      <c r="O55" s="63">
        <v>18004902.666277386</v>
      </c>
      <c r="P55" s="63">
        <v>18334269.199999999</v>
      </c>
      <c r="Q55" s="63">
        <v>17590781.291871503</v>
      </c>
      <c r="R55" s="56">
        <f t="shared" si="20"/>
        <v>329366.53372261301</v>
      </c>
      <c r="S55" s="56">
        <f t="shared" si="11"/>
        <v>-414121.37440588325</v>
      </c>
    </row>
    <row r="56" spans="1:19">
      <c r="A56" s="64"/>
      <c r="B56" s="64"/>
      <c r="C56" s="64" t="s">
        <v>15</v>
      </c>
      <c r="D56" s="63"/>
      <c r="E56" s="63"/>
      <c r="F56" s="63"/>
      <c r="G56" s="63"/>
      <c r="H56" s="56">
        <f t="shared" si="22"/>
        <v>0</v>
      </c>
      <c r="I56" s="56">
        <f t="shared" si="23"/>
        <v>0</v>
      </c>
      <c r="J56" s="63"/>
      <c r="K56" s="63"/>
      <c r="L56" s="63"/>
      <c r="M56" s="56">
        <f t="shared" si="19"/>
        <v>0</v>
      </c>
      <c r="N56" s="56">
        <f t="shared" si="10"/>
        <v>0</v>
      </c>
      <c r="O56" s="63">
        <v>0</v>
      </c>
      <c r="P56" s="63">
        <v>0</v>
      </c>
      <c r="Q56" s="63"/>
      <c r="R56" s="56">
        <f t="shared" si="20"/>
        <v>0</v>
      </c>
      <c r="S56" s="56">
        <f t="shared" si="11"/>
        <v>0</v>
      </c>
    </row>
    <row r="57" spans="1:19">
      <c r="A57" s="59" t="s">
        <v>12</v>
      </c>
      <c r="B57" s="59"/>
      <c r="C57" s="60" t="s">
        <v>71</v>
      </c>
      <c r="D57" s="61">
        <f>+D58</f>
        <v>7677880.2000000002</v>
      </c>
      <c r="E57" s="61">
        <f t="shared" ref="E57:Q57" si="35">+E58</f>
        <v>7193711.4810876586</v>
      </c>
      <c r="F57" s="61">
        <f t="shared" si="35"/>
        <v>6195138.2999999989</v>
      </c>
      <c r="G57" s="61">
        <f t="shared" si="35"/>
        <v>6103598.7999999989</v>
      </c>
      <c r="H57" s="56">
        <f t="shared" si="22"/>
        <v>-998573.18108765967</v>
      </c>
      <c r="I57" s="56">
        <f t="shared" si="23"/>
        <v>-1090112.6810876597</v>
      </c>
      <c r="J57" s="61">
        <f t="shared" si="35"/>
        <v>7585243.2741921712</v>
      </c>
      <c r="K57" s="61">
        <f t="shared" si="35"/>
        <v>6469714.4999999991</v>
      </c>
      <c r="L57" s="61">
        <f t="shared" si="35"/>
        <v>6183641</v>
      </c>
      <c r="M57" s="56">
        <f t="shared" si="19"/>
        <v>-1115528.7741921721</v>
      </c>
      <c r="N57" s="56">
        <f t="shared" si="10"/>
        <v>-1401602.2741921712</v>
      </c>
      <c r="O57" s="61">
        <f t="shared" si="35"/>
        <v>7585243.2741921712</v>
      </c>
      <c r="P57" s="61">
        <f t="shared" si="35"/>
        <v>6478988.4999999991</v>
      </c>
      <c r="Q57" s="61">
        <f t="shared" si="35"/>
        <v>6197194.3999999994</v>
      </c>
      <c r="R57" s="56">
        <f t="shared" si="20"/>
        <v>-1106254.7741921721</v>
      </c>
      <c r="S57" s="56">
        <f t="shared" si="11"/>
        <v>-1388048.8741921717</v>
      </c>
    </row>
    <row r="58" spans="1:19">
      <c r="A58" s="62"/>
      <c r="B58" s="62"/>
      <c r="C58" s="62" t="s">
        <v>18</v>
      </c>
      <c r="D58" s="65">
        <v>7677880.2000000002</v>
      </c>
      <c r="E58" s="63">
        <v>7193711.4810876586</v>
      </c>
      <c r="F58" s="63">
        <v>6195138.2999999989</v>
      </c>
      <c r="G58" s="63">
        <v>6103598.7999999989</v>
      </c>
      <c r="H58" s="56">
        <f t="shared" si="22"/>
        <v>-998573.18108765967</v>
      </c>
      <c r="I58" s="56">
        <f t="shared" si="23"/>
        <v>-1090112.6810876597</v>
      </c>
      <c r="J58" s="63">
        <v>7585243.2741921712</v>
      </c>
      <c r="K58" s="63">
        <v>6469714.4999999991</v>
      </c>
      <c r="L58" s="63">
        <v>6183641</v>
      </c>
      <c r="M58" s="56">
        <f t="shared" si="19"/>
        <v>-1115528.7741921721</v>
      </c>
      <c r="N58" s="56">
        <f t="shared" si="10"/>
        <v>-1401602.2741921712</v>
      </c>
      <c r="O58" s="63">
        <v>7585243.2741921712</v>
      </c>
      <c r="P58" s="63">
        <v>6478988.4999999991</v>
      </c>
      <c r="Q58" s="63">
        <v>6197194.3999999994</v>
      </c>
      <c r="R58" s="56">
        <f t="shared" si="20"/>
        <v>-1106254.7741921721</v>
      </c>
      <c r="S58" s="56">
        <f t="shared" si="11"/>
        <v>-1388048.8741921717</v>
      </c>
    </row>
    <row r="59" spans="1:19">
      <c r="A59" s="62"/>
      <c r="B59" s="62"/>
      <c r="C59" s="66" t="s">
        <v>26</v>
      </c>
      <c r="D59" s="63"/>
      <c r="E59" s="65"/>
      <c r="F59" s="65"/>
      <c r="G59" s="65"/>
      <c r="H59" s="56">
        <f t="shared" si="22"/>
        <v>0</v>
      </c>
      <c r="I59" s="56">
        <f t="shared" si="23"/>
        <v>0</v>
      </c>
      <c r="J59" s="65"/>
      <c r="K59" s="65"/>
      <c r="L59" s="65"/>
      <c r="M59" s="56">
        <f t="shared" si="19"/>
        <v>0</v>
      </c>
      <c r="N59" s="56">
        <f t="shared" si="10"/>
        <v>0</v>
      </c>
      <c r="O59" s="65"/>
      <c r="P59" s="65"/>
      <c r="Q59" s="65"/>
      <c r="R59" s="56">
        <f t="shared" si="20"/>
        <v>0</v>
      </c>
      <c r="S59" s="56">
        <f t="shared" si="11"/>
        <v>0</v>
      </c>
    </row>
    <row r="60" spans="1:19">
      <c r="A60" s="62"/>
      <c r="B60" s="62"/>
      <c r="C60" s="64" t="s">
        <v>15</v>
      </c>
      <c r="D60" s="63"/>
      <c r="E60" s="65"/>
      <c r="F60" s="65"/>
      <c r="G60" s="65"/>
      <c r="H60" s="56">
        <f t="shared" si="22"/>
        <v>0</v>
      </c>
      <c r="I60" s="56">
        <f t="shared" si="23"/>
        <v>0</v>
      </c>
      <c r="J60" s="65"/>
      <c r="K60" s="65"/>
      <c r="L60" s="65"/>
      <c r="M60" s="56">
        <f t="shared" si="19"/>
        <v>0</v>
      </c>
      <c r="N60" s="56">
        <f t="shared" si="10"/>
        <v>0</v>
      </c>
      <c r="O60" s="65"/>
      <c r="P60" s="65"/>
      <c r="Q60" s="65"/>
      <c r="R60" s="56">
        <f t="shared" si="20"/>
        <v>0</v>
      </c>
      <c r="S60" s="56">
        <f t="shared" si="11"/>
        <v>0</v>
      </c>
    </row>
    <row r="61" spans="1:19">
      <c r="A61" s="62"/>
      <c r="B61" s="62"/>
      <c r="C61" s="64" t="s">
        <v>27</v>
      </c>
      <c r="D61" s="63"/>
      <c r="E61" s="65"/>
      <c r="F61" s="65"/>
      <c r="G61" s="65"/>
      <c r="H61" s="56">
        <f t="shared" si="22"/>
        <v>0</v>
      </c>
      <c r="I61" s="56">
        <f t="shared" si="23"/>
        <v>0</v>
      </c>
      <c r="J61" s="65"/>
      <c r="K61" s="65"/>
      <c r="L61" s="65"/>
      <c r="M61" s="56">
        <f t="shared" si="19"/>
        <v>0</v>
      </c>
      <c r="N61" s="56">
        <f t="shared" si="10"/>
        <v>0</v>
      </c>
      <c r="O61" s="65"/>
      <c r="P61" s="65"/>
      <c r="Q61" s="65"/>
      <c r="R61" s="56">
        <f t="shared" si="20"/>
        <v>0</v>
      </c>
      <c r="S61" s="56">
        <f t="shared" si="11"/>
        <v>0</v>
      </c>
    </row>
    <row r="62" spans="1:19">
      <c r="A62" s="59" t="s">
        <v>12</v>
      </c>
      <c r="B62" s="59"/>
      <c r="C62" s="60" t="s">
        <v>72</v>
      </c>
      <c r="D62" s="61">
        <f>+D63</f>
        <v>172402764.50000003</v>
      </c>
      <c r="E62" s="61">
        <f t="shared" ref="E62:Q62" si="36">+E63</f>
        <v>161531010.38941738</v>
      </c>
      <c r="F62" s="61">
        <f t="shared" si="36"/>
        <v>198689626.1274358</v>
      </c>
      <c r="G62" s="61">
        <f t="shared" si="36"/>
        <v>161684777.22604594</v>
      </c>
      <c r="H62" s="56">
        <f t="shared" si="22"/>
        <v>37158615.738018423</v>
      </c>
      <c r="I62" s="56">
        <f t="shared" si="23"/>
        <v>153766.83662855625</v>
      </c>
      <c r="J62" s="61">
        <f t="shared" si="36"/>
        <v>170322646.48420903</v>
      </c>
      <c r="K62" s="61">
        <f t="shared" si="36"/>
        <v>208187951.79479295</v>
      </c>
      <c r="L62" s="61">
        <f t="shared" si="36"/>
        <v>172373117.77113619</v>
      </c>
      <c r="M62" s="56">
        <f t="shared" si="19"/>
        <v>37865305.310583919</v>
      </c>
      <c r="N62" s="56">
        <f t="shared" si="10"/>
        <v>2050471.2869271636</v>
      </c>
      <c r="O62" s="61">
        <f t="shared" si="36"/>
        <v>170322646.48420903</v>
      </c>
      <c r="P62" s="61">
        <f t="shared" si="36"/>
        <v>219771700.30025145</v>
      </c>
      <c r="Q62" s="61">
        <f t="shared" si="36"/>
        <v>172401661.29185873</v>
      </c>
      <c r="R62" s="56">
        <f t="shared" si="20"/>
        <v>49449053.816042423</v>
      </c>
      <c r="S62" s="56">
        <f t="shared" si="11"/>
        <v>2079014.8076497018</v>
      </c>
    </row>
    <row r="63" spans="1:19">
      <c r="A63" s="62"/>
      <c r="B63" s="62"/>
      <c r="C63" s="62" t="s">
        <v>18</v>
      </c>
      <c r="D63" s="65">
        <v>172402764.50000003</v>
      </c>
      <c r="E63" s="63">
        <v>161531010.38941738</v>
      </c>
      <c r="F63" s="63">
        <v>198689626.1274358</v>
      </c>
      <c r="G63" s="63">
        <v>161684777.22604594</v>
      </c>
      <c r="H63" s="56">
        <f t="shared" si="22"/>
        <v>37158615.738018423</v>
      </c>
      <c r="I63" s="56">
        <f t="shared" si="23"/>
        <v>153766.83662855625</v>
      </c>
      <c r="J63" s="63">
        <v>170322646.48420903</v>
      </c>
      <c r="K63" s="63">
        <v>208187951.79479295</v>
      </c>
      <c r="L63" s="63">
        <v>172373117.77113619</v>
      </c>
      <c r="M63" s="56">
        <f t="shared" si="19"/>
        <v>37865305.310583919</v>
      </c>
      <c r="N63" s="56">
        <f t="shared" si="10"/>
        <v>2050471.2869271636</v>
      </c>
      <c r="O63" s="63">
        <v>170322646.48420903</v>
      </c>
      <c r="P63" s="63">
        <v>219771700.30025145</v>
      </c>
      <c r="Q63" s="63">
        <v>172401661.29185873</v>
      </c>
      <c r="R63" s="56">
        <f t="shared" si="20"/>
        <v>49449053.816042423</v>
      </c>
      <c r="S63" s="56">
        <f t="shared" si="11"/>
        <v>2079014.8076497018</v>
      </c>
    </row>
    <row r="64" spans="1:19">
      <c r="A64" s="62"/>
      <c r="B64" s="62"/>
      <c r="C64" s="66" t="s">
        <v>26</v>
      </c>
      <c r="D64" s="65"/>
      <c r="E64" s="65"/>
      <c r="F64" s="65"/>
      <c r="G64" s="65"/>
      <c r="H64" s="56">
        <f t="shared" si="22"/>
        <v>0</v>
      </c>
      <c r="I64" s="56">
        <f t="shared" si="23"/>
        <v>0</v>
      </c>
      <c r="J64" s="65"/>
      <c r="K64" s="65"/>
      <c r="L64" s="65"/>
      <c r="M64" s="56">
        <f t="shared" si="19"/>
        <v>0</v>
      </c>
      <c r="N64" s="56">
        <f t="shared" si="10"/>
        <v>0</v>
      </c>
      <c r="O64" s="65"/>
      <c r="P64" s="65"/>
      <c r="Q64" s="65"/>
      <c r="R64" s="56">
        <f t="shared" si="20"/>
        <v>0</v>
      </c>
      <c r="S64" s="56">
        <f t="shared" si="11"/>
        <v>0</v>
      </c>
    </row>
    <row r="65" spans="1:19">
      <c r="A65" s="62"/>
      <c r="B65" s="62"/>
      <c r="C65" s="64" t="s">
        <v>15</v>
      </c>
      <c r="D65" s="65"/>
      <c r="E65" s="65"/>
      <c r="F65" s="65"/>
      <c r="G65" s="65"/>
      <c r="H65" s="56">
        <f t="shared" si="22"/>
        <v>0</v>
      </c>
      <c r="I65" s="56">
        <f t="shared" si="23"/>
        <v>0</v>
      </c>
      <c r="J65" s="65"/>
      <c r="K65" s="65"/>
      <c r="L65" s="65"/>
      <c r="M65" s="56">
        <f t="shared" si="19"/>
        <v>0</v>
      </c>
      <c r="N65" s="56">
        <f t="shared" si="10"/>
        <v>0</v>
      </c>
      <c r="O65" s="65"/>
      <c r="P65" s="65"/>
      <c r="Q65" s="65"/>
      <c r="R65" s="56">
        <f t="shared" si="20"/>
        <v>0</v>
      </c>
      <c r="S65" s="56">
        <f t="shared" si="11"/>
        <v>0</v>
      </c>
    </row>
    <row r="66" spans="1:19">
      <c r="A66" s="62"/>
      <c r="B66" s="62"/>
      <c r="C66" s="64" t="s">
        <v>27</v>
      </c>
      <c r="D66" s="65"/>
      <c r="E66" s="65"/>
      <c r="F66" s="65"/>
      <c r="G66" s="65"/>
      <c r="H66" s="56">
        <f t="shared" si="22"/>
        <v>0</v>
      </c>
      <c r="I66" s="56">
        <f t="shared" si="23"/>
        <v>0</v>
      </c>
      <c r="J66" s="65"/>
      <c r="K66" s="65"/>
      <c r="L66" s="65"/>
      <c r="M66" s="56">
        <f t="shared" si="19"/>
        <v>0</v>
      </c>
      <c r="N66" s="56">
        <f t="shared" si="10"/>
        <v>0</v>
      </c>
      <c r="O66" s="65"/>
      <c r="P66" s="65"/>
      <c r="Q66" s="65"/>
      <c r="R66" s="56">
        <f t="shared" si="20"/>
        <v>0</v>
      </c>
      <c r="S66" s="56">
        <f t="shared" si="11"/>
        <v>0</v>
      </c>
    </row>
    <row r="67" spans="1:19">
      <c r="A67" s="59" t="s">
        <v>12</v>
      </c>
      <c r="B67" s="59"/>
      <c r="C67" s="60" t="s">
        <v>79</v>
      </c>
      <c r="D67" s="61">
        <f>+D68</f>
        <v>223324478.19999999</v>
      </c>
      <c r="E67" s="61">
        <f t="shared" ref="E67:Q67" si="37">+E68</f>
        <v>209241590.25498345</v>
      </c>
      <c r="F67" s="61">
        <f t="shared" si="37"/>
        <v>254783188.89999998</v>
      </c>
      <c r="G67" s="61">
        <f t="shared" si="37"/>
        <v>209366606.22281963</v>
      </c>
      <c r="H67" s="56">
        <f t="shared" si="22"/>
        <v>45541598.645016521</v>
      </c>
      <c r="I67" s="56">
        <f t="shared" si="23"/>
        <v>125015.96783617139</v>
      </c>
      <c r="J67" s="61">
        <f t="shared" si="37"/>
        <v>220629966.60237452</v>
      </c>
      <c r="K67" s="61">
        <f t="shared" si="37"/>
        <v>270704264.09999996</v>
      </c>
      <c r="L67" s="61">
        <f t="shared" si="37"/>
        <v>221564419.33711964</v>
      </c>
      <c r="M67" s="56">
        <f t="shared" si="19"/>
        <v>50074297.49762544</v>
      </c>
      <c r="N67" s="56">
        <f t="shared" si="10"/>
        <v>934452.73474511504</v>
      </c>
      <c r="O67" s="61">
        <f t="shared" si="37"/>
        <v>220629966.60237452</v>
      </c>
      <c r="P67" s="61">
        <f t="shared" si="37"/>
        <v>273465773.19999999</v>
      </c>
      <c r="Q67" s="61">
        <f t="shared" si="37"/>
        <v>221564419.33711964</v>
      </c>
      <c r="R67" s="56">
        <f t="shared" si="20"/>
        <v>52835806.597625464</v>
      </c>
      <c r="S67" s="56">
        <f t="shared" si="11"/>
        <v>934452.73474511504</v>
      </c>
    </row>
    <row r="68" spans="1:19">
      <c r="A68" s="64"/>
      <c r="B68" s="64"/>
      <c r="C68" s="62" t="s">
        <v>14</v>
      </c>
      <c r="D68" s="65">
        <v>223324478.19999999</v>
      </c>
      <c r="E68" s="63">
        <v>209241590.25498345</v>
      </c>
      <c r="F68" s="63">
        <v>254783188.89999998</v>
      </c>
      <c r="G68" s="63">
        <v>209366606.22281963</v>
      </c>
      <c r="H68" s="56">
        <f t="shared" si="22"/>
        <v>45541598.645016521</v>
      </c>
      <c r="I68" s="56">
        <f t="shared" si="23"/>
        <v>125015.96783617139</v>
      </c>
      <c r="J68" s="63">
        <v>220629966.60237452</v>
      </c>
      <c r="K68" s="63">
        <v>270704264.09999996</v>
      </c>
      <c r="L68" s="63">
        <v>221564419.33711964</v>
      </c>
      <c r="M68" s="56">
        <f t="shared" si="19"/>
        <v>50074297.49762544</v>
      </c>
      <c r="N68" s="56">
        <f t="shared" si="10"/>
        <v>934452.73474511504</v>
      </c>
      <c r="O68" s="63">
        <v>220629966.60237452</v>
      </c>
      <c r="P68" s="63">
        <v>273465773.19999999</v>
      </c>
      <c r="Q68" s="63">
        <v>221564419.33711964</v>
      </c>
      <c r="R68" s="56">
        <f t="shared" si="20"/>
        <v>52835806.597625464</v>
      </c>
      <c r="S68" s="56">
        <f t="shared" si="11"/>
        <v>934452.73474511504</v>
      </c>
    </row>
    <row r="69" spans="1:19">
      <c r="A69" s="62"/>
      <c r="B69" s="62"/>
      <c r="C69" s="64" t="s">
        <v>15</v>
      </c>
      <c r="D69" s="65"/>
      <c r="E69" s="65"/>
      <c r="F69" s="65"/>
      <c r="G69" s="65"/>
      <c r="H69" s="56">
        <f t="shared" si="22"/>
        <v>0</v>
      </c>
      <c r="I69" s="56">
        <f t="shared" si="23"/>
        <v>0</v>
      </c>
      <c r="J69" s="65"/>
      <c r="K69" s="65"/>
      <c r="L69" s="65"/>
      <c r="M69" s="56">
        <f t="shared" si="19"/>
        <v>0</v>
      </c>
      <c r="N69" s="56">
        <f t="shared" si="10"/>
        <v>0</v>
      </c>
      <c r="O69" s="65"/>
      <c r="P69" s="65"/>
      <c r="Q69" s="65"/>
      <c r="R69" s="56">
        <f t="shared" si="20"/>
        <v>0</v>
      </c>
      <c r="S69" s="56">
        <f t="shared" si="11"/>
        <v>0</v>
      </c>
    </row>
    <row r="70" spans="1:19">
      <c r="A70" s="59" t="s">
        <v>12</v>
      </c>
      <c r="B70" s="59"/>
      <c r="C70" s="60" t="s">
        <v>80</v>
      </c>
      <c r="D70" s="61">
        <f>+D71</f>
        <v>501170449.10000002</v>
      </c>
      <c r="E70" s="61">
        <f t="shared" ref="E70:Q70" si="38">+E71</f>
        <v>469566536.56467944</v>
      </c>
      <c r="F70" s="61">
        <f t="shared" si="38"/>
        <v>541834038.64929056</v>
      </c>
      <c r="G70" s="61">
        <f t="shared" si="38"/>
        <v>470627750.94000006</v>
      </c>
      <c r="H70" s="56">
        <f t="shared" si="22"/>
        <v>72267502.084611118</v>
      </c>
      <c r="I70" s="56">
        <f t="shared" si="23"/>
        <v>1061214.3753206134</v>
      </c>
      <c r="J70" s="61">
        <f t="shared" si="38"/>
        <v>495123599.34887356</v>
      </c>
      <c r="K70" s="61">
        <f t="shared" si="38"/>
        <v>551409631.74929059</v>
      </c>
      <c r="L70" s="61">
        <f t="shared" si="38"/>
        <v>501797459.37</v>
      </c>
      <c r="M70" s="56">
        <f t="shared" si="19"/>
        <v>56286032.40041703</v>
      </c>
      <c r="N70" s="56">
        <f t="shared" si="10"/>
        <v>6673860.0211264491</v>
      </c>
      <c r="O70" s="61">
        <f t="shared" si="38"/>
        <v>495123599.34887356</v>
      </c>
      <c r="P70" s="61">
        <f t="shared" si="38"/>
        <v>560582170.74929059</v>
      </c>
      <c r="Q70" s="61">
        <f t="shared" si="38"/>
        <v>501885142.60000002</v>
      </c>
      <c r="R70" s="56">
        <f t="shared" si="20"/>
        <v>65458571.40041703</v>
      </c>
      <c r="S70" s="56">
        <f t="shared" si="11"/>
        <v>6761543.2511264682</v>
      </c>
    </row>
    <row r="71" spans="1:19">
      <c r="A71" s="62"/>
      <c r="B71" s="62"/>
      <c r="C71" s="62" t="s">
        <v>18</v>
      </c>
      <c r="D71" s="67">
        <v>501170449.10000002</v>
      </c>
      <c r="E71" s="63">
        <v>469566536.56467944</v>
      </c>
      <c r="F71" s="63">
        <v>541834038.64929056</v>
      </c>
      <c r="G71" s="63">
        <v>470627750.94000006</v>
      </c>
      <c r="H71" s="56">
        <f t="shared" si="22"/>
        <v>72267502.084611118</v>
      </c>
      <c r="I71" s="56">
        <f t="shared" si="23"/>
        <v>1061214.3753206134</v>
      </c>
      <c r="J71" s="63">
        <v>495123599.34887356</v>
      </c>
      <c r="K71" s="63">
        <v>551409631.74929059</v>
      </c>
      <c r="L71" s="63">
        <v>501797459.37</v>
      </c>
      <c r="M71" s="56">
        <f t="shared" si="19"/>
        <v>56286032.40041703</v>
      </c>
      <c r="N71" s="56">
        <f t="shared" si="10"/>
        <v>6673860.0211264491</v>
      </c>
      <c r="O71" s="63">
        <v>495123599.34887356</v>
      </c>
      <c r="P71" s="63">
        <v>560582170.74929059</v>
      </c>
      <c r="Q71" s="63">
        <v>501885142.60000002</v>
      </c>
      <c r="R71" s="56">
        <f t="shared" si="20"/>
        <v>65458571.40041703</v>
      </c>
      <c r="S71" s="56">
        <f t="shared" si="11"/>
        <v>6761543.2511264682</v>
      </c>
    </row>
    <row r="72" spans="1:19">
      <c r="A72" s="62"/>
      <c r="B72" s="62"/>
      <c r="C72" s="66" t="s">
        <v>26</v>
      </c>
      <c r="D72" s="68"/>
      <c r="E72" s="68"/>
      <c r="F72" s="68"/>
      <c r="G72" s="68"/>
      <c r="H72" s="56">
        <f t="shared" si="22"/>
        <v>0</v>
      </c>
      <c r="I72" s="56">
        <f t="shared" si="23"/>
        <v>0</v>
      </c>
      <c r="J72" s="68"/>
      <c r="K72" s="68"/>
      <c r="L72" s="68"/>
      <c r="M72" s="56">
        <f t="shared" ref="M72:M135" si="39">+K72-J72</f>
        <v>0</v>
      </c>
      <c r="N72" s="56">
        <f t="shared" ref="N72:N135" si="40">+L72-J72</f>
        <v>0</v>
      </c>
      <c r="O72" s="68"/>
      <c r="P72" s="68"/>
      <c r="Q72" s="68"/>
      <c r="R72" s="56">
        <f t="shared" ref="R72:R135" si="41">+P72-O72</f>
        <v>0</v>
      </c>
      <c r="S72" s="56">
        <f t="shared" ref="S72:S135" si="42">+Q72-O72</f>
        <v>0</v>
      </c>
    </row>
    <row r="73" spans="1:19">
      <c r="A73" s="62"/>
      <c r="B73" s="62"/>
      <c r="C73" s="64" t="s">
        <v>15</v>
      </c>
      <c r="D73" s="68"/>
      <c r="E73" s="68"/>
      <c r="F73" s="68"/>
      <c r="G73" s="68"/>
      <c r="H73" s="56">
        <f t="shared" si="22"/>
        <v>0</v>
      </c>
      <c r="I73" s="56">
        <f t="shared" si="23"/>
        <v>0</v>
      </c>
      <c r="J73" s="68"/>
      <c r="K73" s="68"/>
      <c r="L73" s="68"/>
      <c r="M73" s="56">
        <f t="shared" si="39"/>
        <v>0</v>
      </c>
      <c r="N73" s="56">
        <f t="shared" si="40"/>
        <v>0</v>
      </c>
      <c r="O73" s="68"/>
      <c r="P73" s="68"/>
      <c r="Q73" s="68"/>
      <c r="R73" s="56">
        <f t="shared" si="41"/>
        <v>0</v>
      </c>
      <c r="S73" s="56">
        <f t="shared" si="42"/>
        <v>0</v>
      </c>
    </row>
    <row r="74" spans="1:19">
      <c r="A74" s="62"/>
      <c r="B74" s="62"/>
      <c r="C74" s="64" t="s">
        <v>27</v>
      </c>
      <c r="D74" s="68"/>
      <c r="E74" s="68"/>
      <c r="F74" s="68"/>
      <c r="G74" s="68"/>
      <c r="H74" s="56">
        <f t="shared" si="22"/>
        <v>0</v>
      </c>
      <c r="I74" s="56">
        <f t="shared" si="23"/>
        <v>0</v>
      </c>
      <c r="J74" s="68"/>
      <c r="K74" s="68"/>
      <c r="L74" s="68"/>
      <c r="M74" s="56">
        <f t="shared" si="39"/>
        <v>0</v>
      </c>
      <c r="N74" s="56">
        <f t="shared" si="40"/>
        <v>0</v>
      </c>
      <c r="O74" s="68"/>
      <c r="P74" s="68"/>
      <c r="Q74" s="68"/>
      <c r="R74" s="56">
        <f t="shared" si="41"/>
        <v>0</v>
      </c>
      <c r="S74" s="56">
        <f t="shared" si="42"/>
        <v>0</v>
      </c>
    </row>
    <row r="75" spans="1:19">
      <c r="A75" s="59" t="s">
        <v>12</v>
      </c>
      <c r="B75" s="59"/>
      <c r="C75" s="60" t="s">
        <v>81</v>
      </c>
      <c r="D75" s="61">
        <f>+D76</f>
        <v>9123636.4000000004</v>
      </c>
      <c r="E75" s="61">
        <f t="shared" ref="E75:Q75" si="43">+E76</f>
        <v>8548297.995057188</v>
      </c>
      <c r="F75" s="61">
        <f t="shared" si="43"/>
        <v>9151691.4000000004</v>
      </c>
      <c r="G75" s="61">
        <f t="shared" si="43"/>
        <v>8619830.3222162593</v>
      </c>
      <c r="H75" s="56">
        <f t="shared" si="22"/>
        <v>603393.4049428124</v>
      </c>
      <c r="I75" s="56">
        <f t="shared" si="23"/>
        <v>71532.327159071341</v>
      </c>
      <c r="J75" s="61">
        <f t="shared" si="43"/>
        <v>9013555.5692264847</v>
      </c>
      <c r="K75" s="61">
        <f t="shared" si="43"/>
        <v>11688460.9</v>
      </c>
      <c r="L75" s="61">
        <f t="shared" si="43"/>
        <v>9066744.0550162606</v>
      </c>
      <c r="M75" s="56">
        <f t="shared" si="39"/>
        <v>2674905.3307735156</v>
      </c>
      <c r="N75" s="56">
        <f t="shared" si="40"/>
        <v>53188.485789775848</v>
      </c>
      <c r="O75" s="61">
        <f t="shared" si="43"/>
        <v>9013555.5692264847</v>
      </c>
      <c r="P75" s="61">
        <f t="shared" si="43"/>
        <v>11379370.9</v>
      </c>
      <c r="Q75" s="61">
        <f t="shared" si="43"/>
        <v>9067207.6261057612</v>
      </c>
      <c r="R75" s="56">
        <f t="shared" si="41"/>
        <v>2365815.3307735156</v>
      </c>
      <c r="S75" s="56">
        <f t="shared" si="42"/>
        <v>53652.05687927641</v>
      </c>
    </row>
    <row r="76" spans="1:19">
      <c r="A76" s="62"/>
      <c r="B76" s="62"/>
      <c r="C76" s="62" t="s">
        <v>14</v>
      </c>
      <c r="D76" s="65">
        <v>9123636.4000000004</v>
      </c>
      <c r="E76" s="63">
        <v>8548297.995057188</v>
      </c>
      <c r="F76" s="63">
        <v>9151691.4000000004</v>
      </c>
      <c r="G76" s="63">
        <v>8619830.3222162593</v>
      </c>
      <c r="H76" s="56">
        <f t="shared" ref="H76:H139" si="44">+F76-E76</f>
        <v>603393.4049428124</v>
      </c>
      <c r="I76" s="56">
        <f t="shared" ref="I76:I139" si="45">+G76-E76</f>
        <v>71532.327159071341</v>
      </c>
      <c r="J76" s="63">
        <v>9013555.5692264847</v>
      </c>
      <c r="K76" s="63">
        <v>11688460.9</v>
      </c>
      <c r="L76" s="63">
        <v>9066744.0550162606</v>
      </c>
      <c r="M76" s="56">
        <f t="shared" si="39"/>
        <v>2674905.3307735156</v>
      </c>
      <c r="N76" s="56">
        <f t="shared" si="40"/>
        <v>53188.485789775848</v>
      </c>
      <c r="O76" s="63">
        <v>9013555.5692264847</v>
      </c>
      <c r="P76" s="63">
        <v>11379370.9</v>
      </c>
      <c r="Q76" s="63">
        <v>9067207.6261057612</v>
      </c>
      <c r="R76" s="56">
        <f t="shared" si="41"/>
        <v>2365815.3307735156</v>
      </c>
      <c r="S76" s="56">
        <f t="shared" si="42"/>
        <v>53652.05687927641</v>
      </c>
    </row>
    <row r="77" spans="1:19">
      <c r="A77" s="62"/>
      <c r="B77" s="62"/>
      <c r="C77" s="64" t="s">
        <v>15</v>
      </c>
      <c r="D77" s="63"/>
      <c r="E77" s="63"/>
      <c r="F77" s="63"/>
      <c r="G77" s="63"/>
      <c r="H77" s="56">
        <f t="shared" si="44"/>
        <v>0</v>
      </c>
      <c r="I77" s="56">
        <f t="shared" si="45"/>
        <v>0</v>
      </c>
      <c r="J77" s="63"/>
      <c r="K77" s="63"/>
      <c r="L77" s="63"/>
      <c r="M77" s="56">
        <f t="shared" si="39"/>
        <v>0</v>
      </c>
      <c r="N77" s="56">
        <f t="shared" si="40"/>
        <v>0</v>
      </c>
      <c r="O77" s="63">
        <v>0</v>
      </c>
      <c r="P77" s="63">
        <v>0</v>
      </c>
      <c r="Q77" s="63"/>
      <c r="R77" s="56">
        <f t="shared" si="41"/>
        <v>0</v>
      </c>
      <c r="S77" s="56">
        <f t="shared" si="42"/>
        <v>0</v>
      </c>
    </row>
    <row r="78" spans="1:19">
      <c r="A78" s="59" t="s">
        <v>12</v>
      </c>
      <c r="B78" s="69"/>
      <c r="C78" s="70" t="s">
        <v>85</v>
      </c>
      <c r="D78" s="61">
        <f>+D79+D80</f>
        <v>198202383.45605499</v>
      </c>
      <c r="E78" s="61">
        <f t="shared" ref="E78:Q78" si="46">+E79+E80</f>
        <v>219002390.75383079</v>
      </c>
      <c r="F78" s="61">
        <f t="shared" si="46"/>
        <v>219087632.42209864</v>
      </c>
      <c r="G78" s="61">
        <f t="shared" si="46"/>
        <v>219083049.91998014</v>
      </c>
      <c r="H78" s="56">
        <f t="shared" si="44"/>
        <v>85241.668267846107</v>
      </c>
      <c r="I78" s="56">
        <f t="shared" si="45"/>
        <v>80659.166149348021</v>
      </c>
      <c r="J78" s="61">
        <f t="shared" si="46"/>
        <v>246928253.17145649</v>
      </c>
      <c r="K78" s="61">
        <f t="shared" si="46"/>
        <v>246703733.60420501</v>
      </c>
      <c r="L78" s="61">
        <f t="shared" si="46"/>
        <v>246671514.99132082</v>
      </c>
      <c r="M78" s="56">
        <f t="shared" si="39"/>
        <v>-224519.56725147367</v>
      </c>
      <c r="N78" s="56">
        <f t="shared" si="40"/>
        <v>-256738.18013566732</v>
      </c>
      <c r="O78" s="61">
        <f t="shared" si="46"/>
        <v>271522131.15012413</v>
      </c>
      <c r="P78" s="61">
        <f t="shared" si="46"/>
        <v>271292273.18287265</v>
      </c>
      <c r="Q78" s="61">
        <f t="shared" si="46"/>
        <v>271247671.18128628</v>
      </c>
      <c r="R78" s="56">
        <f t="shared" si="41"/>
        <v>-229857.96725147963</v>
      </c>
      <c r="S78" s="56">
        <f t="shared" si="42"/>
        <v>-274459.96883785725</v>
      </c>
    </row>
    <row r="79" spans="1:19">
      <c r="A79" s="62"/>
      <c r="B79" s="62"/>
      <c r="C79" s="62" t="s">
        <v>86</v>
      </c>
      <c r="D79" s="65">
        <v>3506697.0670400001</v>
      </c>
      <c r="E79" s="63">
        <v>3281447.7543151551</v>
      </c>
      <c r="F79" s="63">
        <v>3366689.4225829998</v>
      </c>
      <c r="G79" s="63">
        <v>3362106.9204645171</v>
      </c>
      <c r="H79" s="56">
        <f t="shared" si="44"/>
        <v>85241.66826784471</v>
      </c>
      <c r="I79" s="56">
        <f t="shared" si="45"/>
        <v>80659.16614936199</v>
      </c>
      <c r="J79" s="65">
        <v>3460046.8652514773</v>
      </c>
      <c r="K79" s="63">
        <v>3235527.2980000004</v>
      </c>
      <c r="L79" s="63">
        <v>3203308.6851158026</v>
      </c>
      <c r="M79" s="56">
        <f t="shared" si="39"/>
        <v>-224519.56725147692</v>
      </c>
      <c r="N79" s="56">
        <f t="shared" si="40"/>
        <v>-256738.18013567477</v>
      </c>
      <c r="O79" s="65">
        <v>3460046.8652514773</v>
      </c>
      <c r="P79" s="63">
        <v>3230188.8980000005</v>
      </c>
      <c r="Q79" s="63">
        <v>3185586.896413601</v>
      </c>
      <c r="R79" s="56">
        <f t="shared" si="41"/>
        <v>-229857.96725147683</v>
      </c>
      <c r="S79" s="56">
        <f t="shared" si="42"/>
        <v>-274459.96883787634</v>
      </c>
    </row>
    <row r="80" spans="1:19">
      <c r="A80" s="62"/>
      <c r="B80" s="62"/>
      <c r="C80" s="62" t="s">
        <v>87</v>
      </c>
      <c r="D80" s="65">
        <v>194695686.38901499</v>
      </c>
      <c r="E80" s="63">
        <v>215720942.99951562</v>
      </c>
      <c r="F80" s="63">
        <v>215720942.99951562</v>
      </c>
      <c r="G80" s="63">
        <v>215720942.99951562</v>
      </c>
      <c r="H80" s="56">
        <f t="shared" si="44"/>
        <v>0</v>
      </c>
      <c r="I80" s="56">
        <f t="shared" si="45"/>
        <v>0</v>
      </c>
      <c r="J80" s="65">
        <v>243468206.306205</v>
      </c>
      <c r="K80" s="63">
        <v>243468206.306205</v>
      </c>
      <c r="L80" s="63">
        <v>243468206.306205</v>
      </c>
      <c r="M80" s="56">
        <f t="shared" si="39"/>
        <v>0</v>
      </c>
      <c r="N80" s="56">
        <f t="shared" si="40"/>
        <v>0</v>
      </c>
      <c r="O80" s="65">
        <v>268062084.28487265</v>
      </c>
      <c r="P80" s="63">
        <v>268062084.28487265</v>
      </c>
      <c r="Q80" s="63">
        <v>268062084.28487265</v>
      </c>
      <c r="R80" s="56">
        <f t="shared" si="41"/>
        <v>0</v>
      </c>
      <c r="S80" s="56">
        <f t="shared" si="42"/>
        <v>0</v>
      </c>
    </row>
    <row r="81" spans="1:19">
      <c r="A81" s="62"/>
      <c r="B81" s="62"/>
      <c r="C81" s="64" t="s">
        <v>15</v>
      </c>
      <c r="D81" s="63"/>
      <c r="E81" s="63"/>
      <c r="F81" s="63"/>
      <c r="G81" s="63"/>
      <c r="H81" s="56">
        <f t="shared" si="44"/>
        <v>0</v>
      </c>
      <c r="I81" s="56">
        <f t="shared" si="45"/>
        <v>0</v>
      </c>
      <c r="J81" s="63"/>
      <c r="K81" s="63"/>
      <c r="L81" s="63"/>
      <c r="M81" s="56">
        <f t="shared" si="39"/>
        <v>0</v>
      </c>
      <c r="N81" s="56">
        <f t="shared" si="40"/>
        <v>0</v>
      </c>
      <c r="O81" s="63">
        <v>0</v>
      </c>
      <c r="P81" s="63">
        <v>0</v>
      </c>
      <c r="Q81" s="63"/>
      <c r="R81" s="56">
        <f t="shared" si="41"/>
        <v>0</v>
      </c>
      <c r="S81" s="56">
        <f t="shared" si="42"/>
        <v>0</v>
      </c>
    </row>
    <row r="82" spans="1:19">
      <c r="A82" s="62"/>
      <c r="B82" s="62"/>
      <c r="C82" s="64" t="s">
        <v>27</v>
      </c>
      <c r="D82" s="63"/>
      <c r="E82" s="63"/>
      <c r="F82" s="63"/>
      <c r="G82" s="63"/>
      <c r="H82" s="56">
        <f t="shared" si="44"/>
        <v>0</v>
      </c>
      <c r="I82" s="56">
        <f t="shared" si="45"/>
        <v>0</v>
      </c>
      <c r="J82" s="63"/>
      <c r="K82" s="63"/>
      <c r="L82" s="63"/>
      <c r="M82" s="56">
        <f t="shared" si="39"/>
        <v>0</v>
      </c>
      <c r="N82" s="56">
        <f t="shared" si="40"/>
        <v>0</v>
      </c>
      <c r="O82" s="63">
        <v>0</v>
      </c>
      <c r="P82" s="63">
        <v>0</v>
      </c>
      <c r="Q82" s="63"/>
      <c r="R82" s="56">
        <f t="shared" si="41"/>
        <v>0</v>
      </c>
      <c r="S82" s="56">
        <f t="shared" si="42"/>
        <v>0</v>
      </c>
    </row>
    <row r="83" spans="1:19">
      <c r="A83" s="59" t="s">
        <v>12</v>
      </c>
      <c r="B83" s="59"/>
      <c r="C83" s="60" t="s">
        <v>88</v>
      </c>
      <c r="D83" s="61">
        <f>+D84</f>
        <v>14133186.999999998</v>
      </c>
      <c r="E83" s="61">
        <f t="shared" ref="E83:Q83" si="47">+E84</f>
        <v>13241945.294517467</v>
      </c>
      <c r="F83" s="61">
        <f t="shared" si="47"/>
        <v>13845937.300000001</v>
      </c>
      <c r="G83" s="61">
        <f t="shared" si="47"/>
        <v>13667809.069</v>
      </c>
      <c r="H83" s="56">
        <f t="shared" si="44"/>
        <v>603992.00548253395</v>
      </c>
      <c r="I83" s="56">
        <f t="shared" si="45"/>
        <v>425863.77448253334</v>
      </c>
      <c r="J83" s="61">
        <f t="shared" si="47"/>
        <v>13962663.658403721</v>
      </c>
      <c r="K83" s="61">
        <f t="shared" si="47"/>
        <v>14018374</v>
      </c>
      <c r="L83" s="61">
        <f t="shared" si="47"/>
        <v>14337083.822975</v>
      </c>
      <c r="M83" s="56">
        <f t="shared" si="39"/>
        <v>55710.341596279293</v>
      </c>
      <c r="N83" s="56">
        <f t="shared" si="40"/>
        <v>374420.16457127966</v>
      </c>
      <c r="O83" s="61">
        <f t="shared" si="47"/>
        <v>13962663.658403721</v>
      </c>
      <c r="P83" s="61">
        <f t="shared" si="47"/>
        <v>14018964.299999999</v>
      </c>
      <c r="Q83" s="61">
        <f t="shared" si="47"/>
        <v>14337664.274161499</v>
      </c>
      <c r="R83" s="56">
        <f t="shared" si="41"/>
        <v>56300.641596278176</v>
      </c>
      <c r="S83" s="56">
        <f t="shared" si="42"/>
        <v>375000.61575777829</v>
      </c>
    </row>
    <row r="84" spans="1:19">
      <c r="A84" s="64"/>
      <c r="B84" s="64"/>
      <c r="C84" s="62" t="s">
        <v>14</v>
      </c>
      <c r="D84" s="65">
        <v>14133186.999999998</v>
      </c>
      <c r="E84" s="63">
        <v>13241945.294517467</v>
      </c>
      <c r="F84" s="63">
        <v>13845937.300000001</v>
      </c>
      <c r="G84" s="63">
        <v>13667809.069</v>
      </c>
      <c r="H84" s="56">
        <f t="shared" si="44"/>
        <v>603992.00548253395</v>
      </c>
      <c r="I84" s="56">
        <f t="shared" si="45"/>
        <v>425863.77448253334</v>
      </c>
      <c r="J84" s="63">
        <v>13962663.658403721</v>
      </c>
      <c r="K84" s="63">
        <v>14018374</v>
      </c>
      <c r="L84" s="63">
        <v>14337083.822975</v>
      </c>
      <c r="M84" s="56">
        <f t="shared" si="39"/>
        <v>55710.341596279293</v>
      </c>
      <c r="N84" s="56">
        <f t="shared" si="40"/>
        <v>374420.16457127966</v>
      </c>
      <c r="O84" s="63">
        <v>13962663.658403721</v>
      </c>
      <c r="P84" s="63">
        <v>14018964.299999999</v>
      </c>
      <c r="Q84" s="63">
        <v>14337664.274161499</v>
      </c>
      <c r="R84" s="56">
        <f t="shared" si="41"/>
        <v>56300.641596278176</v>
      </c>
      <c r="S84" s="56">
        <f t="shared" si="42"/>
        <v>375000.61575777829</v>
      </c>
    </row>
    <row r="85" spans="1:19">
      <c r="A85" s="64"/>
      <c r="B85" s="64"/>
      <c r="C85" s="64" t="s">
        <v>15</v>
      </c>
      <c r="D85" s="63"/>
      <c r="E85" s="63"/>
      <c r="F85" s="63"/>
      <c r="G85" s="63"/>
      <c r="H85" s="56">
        <f t="shared" si="44"/>
        <v>0</v>
      </c>
      <c r="I85" s="56">
        <f t="shared" si="45"/>
        <v>0</v>
      </c>
      <c r="J85" s="63"/>
      <c r="K85" s="63"/>
      <c r="L85" s="63"/>
      <c r="M85" s="56">
        <f t="shared" si="39"/>
        <v>0</v>
      </c>
      <c r="N85" s="56">
        <f t="shared" si="40"/>
        <v>0</v>
      </c>
      <c r="O85" s="63">
        <v>0</v>
      </c>
      <c r="P85" s="63">
        <v>0</v>
      </c>
      <c r="Q85" s="63"/>
      <c r="R85" s="56">
        <f t="shared" si="41"/>
        <v>0</v>
      </c>
      <c r="S85" s="56">
        <f t="shared" si="42"/>
        <v>0</v>
      </c>
    </row>
    <row r="86" spans="1:19">
      <c r="A86" s="59" t="s">
        <v>12</v>
      </c>
      <c r="B86" s="59"/>
      <c r="C86" s="60" t="s">
        <v>89</v>
      </c>
      <c r="D86" s="61">
        <f>+D87</f>
        <v>2928408.9000000004</v>
      </c>
      <c r="E86" s="61">
        <f t="shared" ref="E86:Q86" si="48">+E87</f>
        <v>2743742.8269913984</v>
      </c>
      <c r="F86" s="61">
        <f t="shared" si="48"/>
        <v>2869192.8250000002</v>
      </c>
      <c r="G86" s="61">
        <f t="shared" si="48"/>
        <v>2828976.321550976</v>
      </c>
      <c r="H86" s="56">
        <f t="shared" si="44"/>
        <v>125449.99800860183</v>
      </c>
      <c r="I86" s="56">
        <f t="shared" si="45"/>
        <v>85233.494559577666</v>
      </c>
      <c r="J86" s="61">
        <f t="shared" si="48"/>
        <v>2893076.3121563466</v>
      </c>
      <c r="K86" s="61">
        <f t="shared" si="48"/>
        <v>2078024.7250000001</v>
      </c>
      <c r="L86" s="61">
        <f t="shared" si="48"/>
        <v>2024349.1568152157</v>
      </c>
      <c r="M86" s="56">
        <f t="shared" si="39"/>
        <v>-815051.58715634653</v>
      </c>
      <c r="N86" s="56">
        <f t="shared" si="40"/>
        <v>-868727.15534113091</v>
      </c>
      <c r="O86" s="61">
        <f t="shared" si="48"/>
        <v>2893076.3121563466</v>
      </c>
      <c r="P86" s="61">
        <f t="shared" si="48"/>
        <v>3557377.125</v>
      </c>
      <c r="Q86" s="61">
        <f t="shared" si="48"/>
        <v>1962518.7835086631</v>
      </c>
      <c r="R86" s="56">
        <f t="shared" si="41"/>
        <v>664300.81284365337</v>
      </c>
      <c r="S86" s="56">
        <f t="shared" si="42"/>
        <v>-930557.52864768356</v>
      </c>
    </row>
    <row r="87" spans="1:19">
      <c r="A87" s="62"/>
      <c r="B87" s="62"/>
      <c r="C87" s="62" t="s">
        <v>18</v>
      </c>
      <c r="D87" s="63">
        <v>2928408.9000000004</v>
      </c>
      <c r="E87" s="63">
        <v>2743742.8269913984</v>
      </c>
      <c r="F87" s="63">
        <v>2869192.8250000002</v>
      </c>
      <c r="G87" s="63">
        <v>2828976.321550976</v>
      </c>
      <c r="H87" s="56">
        <f t="shared" si="44"/>
        <v>125449.99800860183</v>
      </c>
      <c r="I87" s="56">
        <f t="shared" si="45"/>
        <v>85233.494559577666</v>
      </c>
      <c r="J87" s="63">
        <v>2893076.3121563466</v>
      </c>
      <c r="K87" s="63">
        <v>2078024.7250000001</v>
      </c>
      <c r="L87" s="63">
        <v>2024349.1568152157</v>
      </c>
      <c r="M87" s="56">
        <f t="shared" si="39"/>
        <v>-815051.58715634653</v>
      </c>
      <c r="N87" s="56">
        <f t="shared" si="40"/>
        <v>-868727.15534113091</v>
      </c>
      <c r="O87" s="63">
        <v>2893076.3121563466</v>
      </c>
      <c r="P87" s="63">
        <v>3557377.125</v>
      </c>
      <c r="Q87" s="63">
        <v>1962518.7835086631</v>
      </c>
      <c r="R87" s="56">
        <f t="shared" si="41"/>
        <v>664300.81284365337</v>
      </c>
      <c r="S87" s="56">
        <f t="shared" si="42"/>
        <v>-930557.52864768356</v>
      </c>
    </row>
    <row r="88" spans="1:19">
      <c r="A88" s="62"/>
      <c r="B88" s="62"/>
      <c r="C88" s="66" t="s">
        <v>26</v>
      </c>
      <c r="D88" s="63"/>
      <c r="E88" s="63"/>
      <c r="F88" s="63"/>
      <c r="G88" s="63"/>
      <c r="H88" s="56">
        <f t="shared" si="44"/>
        <v>0</v>
      </c>
      <c r="I88" s="56">
        <f t="shared" si="45"/>
        <v>0</v>
      </c>
      <c r="J88" s="63"/>
      <c r="K88" s="63"/>
      <c r="L88" s="63"/>
      <c r="M88" s="56">
        <f t="shared" si="39"/>
        <v>0</v>
      </c>
      <c r="N88" s="56">
        <f t="shared" si="40"/>
        <v>0</v>
      </c>
      <c r="O88" s="63">
        <v>0</v>
      </c>
      <c r="P88" s="63">
        <v>0</v>
      </c>
      <c r="Q88" s="63"/>
      <c r="R88" s="56">
        <f t="shared" si="41"/>
        <v>0</v>
      </c>
      <c r="S88" s="56">
        <f t="shared" si="42"/>
        <v>0</v>
      </c>
    </row>
    <row r="89" spans="1:19">
      <c r="A89" s="62"/>
      <c r="B89" s="62"/>
      <c r="C89" s="64" t="s">
        <v>15</v>
      </c>
      <c r="D89" s="63"/>
      <c r="E89" s="63"/>
      <c r="F89" s="63"/>
      <c r="G89" s="63"/>
      <c r="H89" s="56">
        <f t="shared" si="44"/>
        <v>0</v>
      </c>
      <c r="I89" s="56">
        <f t="shared" si="45"/>
        <v>0</v>
      </c>
      <c r="J89" s="63"/>
      <c r="K89" s="63"/>
      <c r="L89" s="63"/>
      <c r="M89" s="56">
        <f t="shared" si="39"/>
        <v>0</v>
      </c>
      <c r="N89" s="56">
        <f t="shared" si="40"/>
        <v>0</v>
      </c>
      <c r="O89" s="63">
        <v>0</v>
      </c>
      <c r="P89" s="63">
        <v>0</v>
      </c>
      <c r="Q89" s="63"/>
      <c r="R89" s="56">
        <f t="shared" si="41"/>
        <v>0</v>
      </c>
      <c r="S89" s="56">
        <f t="shared" si="42"/>
        <v>0</v>
      </c>
    </row>
    <row r="90" spans="1:19">
      <c r="A90" s="62"/>
      <c r="B90" s="62"/>
      <c r="C90" s="64" t="s">
        <v>27</v>
      </c>
      <c r="D90" s="63"/>
      <c r="E90" s="63"/>
      <c r="F90" s="63"/>
      <c r="G90" s="63"/>
      <c r="H90" s="56">
        <f t="shared" si="44"/>
        <v>0</v>
      </c>
      <c r="I90" s="56">
        <f t="shared" si="45"/>
        <v>0</v>
      </c>
      <c r="J90" s="63"/>
      <c r="K90" s="63"/>
      <c r="L90" s="63"/>
      <c r="M90" s="56">
        <f t="shared" si="39"/>
        <v>0</v>
      </c>
      <c r="N90" s="56">
        <f t="shared" si="40"/>
        <v>0</v>
      </c>
      <c r="O90" s="63">
        <v>0</v>
      </c>
      <c r="P90" s="63">
        <v>0</v>
      </c>
      <c r="Q90" s="63"/>
      <c r="R90" s="56">
        <f t="shared" si="41"/>
        <v>0</v>
      </c>
      <c r="S90" s="56">
        <f t="shared" si="42"/>
        <v>0</v>
      </c>
    </row>
    <row r="91" spans="1:19">
      <c r="A91" s="59" t="s">
        <v>12</v>
      </c>
      <c r="B91" s="59"/>
      <c r="C91" s="60" t="s">
        <v>93</v>
      </c>
      <c r="D91" s="61">
        <f>+D92</f>
        <v>834569.3</v>
      </c>
      <c r="E91" s="61">
        <f t="shared" ref="E91:Q91" si="49">+E92</f>
        <v>781941.18673189124</v>
      </c>
      <c r="F91" s="61">
        <f t="shared" si="49"/>
        <v>839807.7</v>
      </c>
      <c r="G91" s="61">
        <f t="shared" si="49"/>
        <v>839899.909277778</v>
      </c>
      <c r="H91" s="56">
        <f t="shared" si="44"/>
        <v>57866.513268108713</v>
      </c>
      <c r="I91" s="56">
        <f t="shared" si="45"/>
        <v>57958.722545886762</v>
      </c>
      <c r="J91" s="61">
        <f t="shared" si="49"/>
        <v>824499.84108534281</v>
      </c>
      <c r="K91" s="61">
        <f t="shared" si="49"/>
        <v>847248.1</v>
      </c>
      <c r="L91" s="61">
        <f t="shared" si="49"/>
        <v>860470.84252499999</v>
      </c>
      <c r="M91" s="56">
        <f t="shared" si="39"/>
        <v>22748.25891465717</v>
      </c>
      <c r="N91" s="56">
        <f t="shared" si="40"/>
        <v>35971.001439657179</v>
      </c>
      <c r="O91" s="61">
        <f t="shared" si="49"/>
        <v>824499.84108534281</v>
      </c>
      <c r="P91" s="61">
        <f t="shared" si="49"/>
        <v>852700.4</v>
      </c>
      <c r="Q91" s="61">
        <f t="shared" si="49"/>
        <v>870339.85947370797</v>
      </c>
      <c r="R91" s="56">
        <f t="shared" si="41"/>
        <v>28200.558914657217</v>
      </c>
      <c r="S91" s="56">
        <f t="shared" si="42"/>
        <v>45840.018388365163</v>
      </c>
    </row>
    <row r="92" spans="1:19">
      <c r="A92" s="62"/>
      <c r="B92" s="62"/>
      <c r="C92" s="62" t="s">
        <v>14</v>
      </c>
      <c r="D92" s="63">
        <v>834569.3</v>
      </c>
      <c r="E92" s="63">
        <v>781941.18673189124</v>
      </c>
      <c r="F92" s="63">
        <v>839807.7</v>
      </c>
      <c r="G92" s="63">
        <v>839899.909277778</v>
      </c>
      <c r="H92" s="56">
        <f t="shared" si="44"/>
        <v>57866.513268108713</v>
      </c>
      <c r="I92" s="56">
        <f t="shared" si="45"/>
        <v>57958.722545886762</v>
      </c>
      <c r="J92" s="63">
        <v>824499.84108534281</v>
      </c>
      <c r="K92" s="63">
        <v>847248.1</v>
      </c>
      <c r="L92" s="63">
        <v>860470.84252499999</v>
      </c>
      <c r="M92" s="56">
        <f t="shared" si="39"/>
        <v>22748.25891465717</v>
      </c>
      <c r="N92" s="56">
        <f t="shared" si="40"/>
        <v>35971.001439657179</v>
      </c>
      <c r="O92" s="63">
        <v>824499.84108534281</v>
      </c>
      <c r="P92" s="63">
        <v>852700.4</v>
      </c>
      <c r="Q92" s="63">
        <v>870339.85947370797</v>
      </c>
      <c r="R92" s="56">
        <f t="shared" si="41"/>
        <v>28200.558914657217</v>
      </c>
      <c r="S92" s="56">
        <f t="shared" si="42"/>
        <v>45840.018388365163</v>
      </c>
    </row>
    <row r="93" spans="1:19">
      <c r="A93" s="62"/>
      <c r="B93" s="62"/>
      <c r="C93" s="64" t="s">
        <v>15</v>
      </c>
      <c r="D93" s="63"/>
      <c r="E93" s="63"/>
      <c r="F93" s="63"/>
      <c r="G93" s="63"/>
      <c r="H93" s="56">
        <f t="shared" si="44"/>
        <v>0</v>
      </c>
      <c r="I93" s="56">
        <f t="shared" si="45"/>
        <v>0</v>
      </c>
      <c r="J93" s="63"/>
      <c r="K93" s="63"/>
      <c r="L93" s="63"/>
      <c r="M93" s="56">
        <f t="shared" si="39"/>
        <v>0</v>
      </c>
      <c r="N93" s="56">
        <f t="shared" si="40"/>
        <v>0</v>
      </c>
      <c r="O93" s="63">
        <v>0</v>
      </c>
      <c r="P93" s="63">
        <v>0</v>
      </c>
      <c r="Q93" s="63"/>
      <c r="R93" s="56">
        <f t="shared" si="41"/>
        <v>0</v>
      </c>
      <c r="S93" s="56">
        <f t="shared" si="42"/>
        <v>0</v>
      </c>
    </row>
    <row r="94" spans="1:19">
      <c r="A94" s="59" t="s">
        <v>12</v>
      </c>
      <c r="B94" s="59"/>
      <c r="C94" s="60" t="s">
        <v>94</v>
      </c>
      <c r="D94" s="61">
        <f>+D95</f>
        <v>1865645.1</v>
      </c>
      <c r="E94" s="61">
        <f t="shared" ref="E94:Q94" si="50">+E95</f>
        <v>1747997.1327899769</v>
      </c>
      <c r="F94" s="61">
        <f t="shared" si="50"/>
        <v>1405147.7</v>
      </c>
      <c r="G94" s="61">
        <f t="shared" si="50"/>
        <v>1265282.5237341798</v>
      </c>
      <c r="H94" s="56">
        <f t="shared" si="44"/>
        <v>-342849.43278997694</v>
      </c>
      <c r="I94" s="56">
        <f t="shared" si="45"/>
        <v>-482714.6090557971</v>
      </c>
      <c r="J94" s="61">
        <f t="shared" si="50"/>
        <v>1843135.241700897</v>
      </c>
      <c r="K94" s="61">
        <f t="shared" si="50"/>
        <v>4884009.3</v>
      </c>
      <c r="L94" s="61">
        <f t="shared" si="50"/>
        <v>1974780.6338771298</v>
      </c>
      <c r="M94" s="56">
        <f t="shared" si="39"/>
        <v>3040874.0582991028</v>
      </c>
      <c r="N94" s="56">
        <f t="shared" si="40"/>
        <v>131645.39217623277</v>
      </c>
      <c r="O94" s="61">
        <f t="shared" si="50"/>
        <v>1843135.241700897</v>
      </c>
      <c r="P94" s="61">
        <f t="shared" si="50"/>
        <v>1416095.1</v>
      </c>
      <c r="Q94" s="61">
        <f t="shared" si="50"/>
        <v>1270958.8455172239</v>
      </c>
      <c r="R94" s="56">
        <f t="shared" si="41"/>
        <v>-427040.1417008969</v>
      </c>
      <c r="S94" s="56">
        <f t="shared" si="42"/>
        <v>-572176.39618367306</v>
      </c>
    </row>
    <row r="95" spans="1:19">
      <c r="A95" s="62"/>
      <c r="B95" s="62"/>
      <c r="C95" s="62" t="s">
        <v>14</v>
      </c>
      <c r="D95" s="63">
        <v>1865645.1</v>
      </c>
      <c r="E95" s="63">
        <v>1747997.1327899769</v>
      </c>
      <c r="F95" s="63">
        <v>1405147.7</v>
      </c>
      <c r="G95" s="63">
        <v>1265282.5237341798</v>
      </c>
      <c r="H95" s="56">
        <f t="shared" si="44"/>
        <v>-342849.43278997694</v>
      </c>
      <c r="I95" s="56">
        <f t="shared" si="45"/>
        <v>-482714.6090557971</v>
      </c>
      <c r="J95" s="63">
        <v>1843135.241700897</v>
      </c>
      <c r="K95" s="63">
        <v>4884009.3</v>
      </c>
      <c r="L95" s="63">
        <v>1974780.6338771298</v>
      </c>
      <c r="M95" s="56">
        <f t="shared" si="39"/>
        <v>3040874.0582991028</v>
      </c>
      <c r="N95" s="56">
        <f t="shared" si="40"/>
        <v>131645.39217623277</v>
      </c>
      <c r="O95" s="63">
        <v>1843135.241700897</v>
      </c>
      <c r="P95" s="63">
        <v>1416095.1</v>
      </c>
      <c r="Q95" s="63">
        <v>1270958.8455172239</v>
      </c>
      <c r="R95" s="56">
        <f t="shared" si="41"/>
        <v>-427040.1417008969</v>
      </c>
      <c r="S95" s="56">
        <f t="shared" si="42"/>
        <v>-572176.39618367306</v>
      </c>
    </row>
    <row r="96" spans="1:19">
      <c r="A96" s="62"/>
      <c r="B96" s="62"/>
      <c r="C96" s="64" t="s">
        <v>15</v>
      </c>
      <c r="D96" s="63"/>
      <c r="E96" s="63"/>
      <c r="F96" s="63"/>
      <c r="G96" s="63"/>
      <c r="H96" s="56">
        <f t="shared" si="44"/>
        <v>0</v>
      </c>
      <c r="I96" s="56">
        <f t="shared" si="45"/>
        <v>0</v>
      </c>
      <c r="J96" s="63"/>
      <c r="K96" s="63"/>
      <c r="L96" s="63"/>
      <c r="M96" s="56">
        <f t="shared" si="39"/>
        <v>0</v>
      </c>
      <c r="N96" s="56">
        <f t="shared" si="40"/>
        <v>0</v>
      </c>
      <c r="O96" s="63">
        <v>0</v>
      </c>
      <c r="P96" s="63">
        <v>0</v>
      </c>
      <c r="Q96" s="63"/>
      <c r="R96" s="56">
        <f t="shared" si="41"/>
        <v>0</v>
      </c>
      <c r="S96" s="56">
        <f t="shared" si="42"/>
        <v>0</v>
      </c>
    </row>
    <row r="97" spans="1:19">
      <c r="A97" s="59" t="s">
        <v>12</v>
      </c>
      <c r="B97" s="59"/>
      <c r="C97" s="60" t="s">
        <v>95</v>
      </c>
      <c r="D97" s="61">
        <f>+D98</f>
        <v>541846.4</v>
      </c>
      <c r="E97" s="61">
        <f t="shared" ref="E97:Q97" si="51">+E98</f>
        <v>507677.45355886332</v>
      </c>
      <c r="F97" s="61">
        <f t="shared" si="51"/>
        <v>552118.5</v>
      </c>
      <c r="G97" s="61">
        <f t="shared" si="51"/>
        <v>540676.68999999994</v>
      </c>
      <c r="H97" s="56">
        <f t="shared" si="44"/>
        <v>44441.046441136685</v>
      </c>
      <c r="I97" s="56">
        <f t="shared" si="45"/>
        <v>32999.236441136629</v>
      </c>
      <c r="J97" s="61">
        <f t="shared" si="51"/>
        <v>535308.77626659058</v>
      </c>
      <c r="K97" s="61">
        <f t="shared" si="51"/>
        <v>555978</v>
      </c>
      <c r="L97" s="61">
        <f t="shared" si="51"/>
        <v>546971.31999999995</v>
      </c>
      <c r="M97" s="56">
        <f t="shared" si="39"/>
        <v>20669.223733409424</v>
      </c>
      <c r="N97" s="56">
        <f t="shared" si="40"/>
        <v>11662.543733409373</v>
      </c>
      <c r="O97" s="61">
        <f t="shared" si="51"/>
        <v>535308.77626659058</v>
      </c>
      <c r="P97" s="61">
        <f t="shared" si="51"/>
        <v>560556.1</v>
      </c>
      <c r="Q97" s="61">
        <f t="shared" si="51"/>
        <v>553880.56999999995</v>
      </c>
      <c r="R97" s="56">
        <f t="shared" si="41"/>
        <v>25247.323733409401</v>
      </c>
      <c r="S97" s="56">
        <f t="shared" si="42"/>
        <v>18571.793733409373</v>
      </c>
    </row>
    <row r="98" spans="1:19">
      <c r="A98" s="62"/>
      <c r="B98" s="62"/>
      <c r="C98" s="62" t="s">
        <v>14</v>
      </c>
      <c r="D98" s="63">
        <v>541846.4</v>
      </c>
      <c r="E98" s="63">
        <v>507677.45355886332</v>
      </c>
      <c r="F98" s="63">
        <v>552118.5</v>
      </c>
      <c r="G98" s="63">
        <v>540676.68999999994</v>
      </c>
      <c r="H98" s="56">
        <f t="shared" si="44"/>
        <v>44441.046441136685</v>
      </c>
      <c r="I98" s="56">
        <f t="shared" si="45"/>
        <v>32999.236441136629</v>
      </c>
      <c r="J98" s="63">
        <v>535308.77626659058</v>
      </c>
      <c r="K98" s="63">
        <v>555978</v>
      </c>
      <c r="L98" s="63">
        <v>546971.31999999995</v>
      </c>
      <c r="M98" s="56">
        <f t="shared" si="39"/>
        <v>20669.223733409424</v>
      </c>
      <c r="N98" s="56">
        <f t="shared" si="40"/>
        <v>11662.543733409373</v>
      </c>
      <c r="O98" s="63">
        <v>535308.77626659058</v>
      </c>
      <c r="P98" s="63">
        <v>560556.1</v>
      </c>
      <c r="Q98" s="63">
        <v>553880.56999999995</v>
      </c>
      <c r="R98" s="56">
        <f t="shared" si="41"/>
        <v>25247.323733409401</v>
      </c>
      <c r="S98" s="56">
        <f t="shared" si="42"/>
        <v>18571.793733409373</v>
      </c>
    </row>
    <row r="99" spans="1:19">
      <c r="A99" s="62"/>
      <c r="B99" s="62"/>
      <c r="C99" s="64" t="s">
        <v>15</v>
      </c>
      <c r="D99" s="63"/>
      <c r="E99" s="63"/>
      <c r="F99" s="63"/>
      <c r="G99" s="63"/>
      <c r="H99" s="56">
        <f t="shared" si="44"/>
        <v>0</v>
      </c>
      <c r="I99" s="56">
        <f t="shared" si="45"/>
        <v>0</v>
      </c>
      <c r="J99" s="63"/>
      <c r="K99" s="63"/>
      <c r="L99" s="63"/>
      <c r="M99" s="56">
        <f t="shared" si="39"/>
        <v>0</v>
      </c>
      <c r="N99" s="56">
        <f t="shared" si="40"/>
        <v>0</v>
      </c>
      <c r="O99" s="63">
        <v>0</v>
      </c>
      <c r="P99" s="63">
        <v>0</v>
      </c>
      <c r="Q99" s="63"/>
      <c r="R99" s="56">
        <f t="shared" si="41"/>
        <v>0</v>
      </c>
      <c r="S99" s="56">
        <f t="shared" si="42"/>
        <v>0</v>
      </c>
    </row>
    <row r="100" spans="1:19">
      <c r="A100" s="59" t="s">
        <v>12</v>
      </c>
      <c r="B100" s="59"/>
      <c r="C100" s="60" t="s">
        <v>96</v>
      </c>
      <c r="D100" s="61">
        <f>+D101</f>
        <v>3848527.8</v>
      </c>
      <c r="E100" s="61">
        <f t="shared" ref="E100:Q100" si="52">+E101</f>
        <v>3605838.8381919567</v>
      </c>
      <c r="F100" s="61">
        <f t="shared" si="52"/>
        <v>4076849.3</v>
      </c>
      <c r="G100" s="61">
        <f t="shared" si="52"/>
        <v>3809645.7257499993</v>
      </c>
      <c r="H100" s="56">
        <f t="shared" si="44"/>
        <v>471010.46180804307</v>
      </c>
      <c r="I100" s="56">
        <f t="shared" si="45"/>
        <v>203806.88755804254</v>
      </c>
      <c r="J100" s="61">
        <f t="shared" si="52"/>
        <v>3802093.5583330514</v>
      </c>
      <c r="K100" s="61">
        <f t="shared" si="52"/>
        <v>4667487</v>
      </c>
      <c r="L100" s="61">
        <f t="shared" si="52"/>
        <v>3839687.2672999995</v>
      </c>
      <c r="M100" s="56">
        <f t="shared" si="39"/>
        <v>865393.44166694861</v>
      </c>
      <c r="N100" s="56">
        <f t="shared" si="40"/>
        <v>37593.708966948092</v>
      </c>
      <c r="O100" s="61">
        <f t="shared" si="52"/>
        <v>3802093.5583330514</v>
      </c>
      <c r="P100" s="61">
        <f t="shared" si="52"/>
        <v>4352372.2</v>
      </c>
      <c r="Q100" s="61">
        <f t="shared" si="52"/>
        <v>3870935.6086732494</v>
      </c>
      <c r="R100" s="56">
        <f t="shared" si="41"/>
        <v>550278.6416669488</v>
      </c>
      <c r="S100" s="56">
        <f t="shared" si="42"/>
        <v>68842.05034019798</v>
      </c>
    </row>
    <row r="101" spans="1:19">
      <c r="A101" s="62"/>
      <c r="B101" s="62"/>
      <c r="C101" s="62" t="s">
        <v>14</v>
      </c>
      <c r="D101" s="63">
        <v>3848527.8</v>
      </c>
      <c r="E101" s="63">
        <v>3605838.8381919567</v>
      </c>
      <c r="F101" s="63">
        <v>4076849.3</v>
      </c>
      <c r="G101" s="63">
        <v>3809645.7257499993</v>
      </c>
      <c r="H101" s="56">
        <f t="shared" si="44"/>
        <v>471010.46180804307</v>
      </c>
      <c r="I101" s="56">
        <f t="shared" si="45"/>
        <v>203806.88755804254</v>
      </c>
      <c r="J101" s="63">
        <v>3802093.5583330514</v>
      </c>
      <c r="K101" s="63">
        <v>4667487</v>
      </c>
      <c r="L101" s="63">
        <v>3839687.2672999995</v>
      </c>
      <c r="M101" s="56">
        <f t="shared" si="39"/>
        <v>865393.44166694861</v>
      </c>
      <c r="N101" s="56">
        <f t="shared" si="40"/>
        <v>37593.708966948092</v>
      </c>
      <c r="O101" s="63">
        <v>3802093.5583330514</v>
      </c>
      <c r="P101" s="63">
        <v>4352372.2</v>
      </c>
      <c r="Q101" s="63">
        <v>3870935.6086732494</v>
      </c>
      <c r="R101" s="56">
        <f t="shared" si="41"/>
        <v>550278.6416669488</v>
      </c>
      <c r="S101" s="56">
        <f t="shared" si="42"/>
        <v>68842.05034019798</v>
      </c>
    </row>
    <row r="102" spans="1:19">
      <c r="A102" s="62"/>
      <c r="B102" s="62"/>
      <c r="C102" s="64" t="s">
        <v>15</v>
      </c>
      <c r="D102" s="63"/>
      <c r="E102" s="63"/>
      <c r="F102" s="63"/>
      <c r="G102" s="63"/>
      <c r="H102" s="56">
        <f t="shared" si="44"/>
        <v>0</v>
      </c>
      <c r="I102" s="56">
        <f t="shared" si="45"/>
        <v>0</v>
      </c>
      <c r="J102" s="63"/>
      <c r="K102" s="63"/>
      <c r="L102" s="63"/>
      <c r="M102" s="56">
        <f t="shared" si="39"/>
        <v>0</v>
      </c>
      <c r="N102" s="56">
        <f t="shared" si="40"/>
        <v>0</v>
      </c>
      <c r="O102" s="63">
        <v>0</v>
      </c>
      <c r="P102" s="63">
        <v>0</v>
      </c>
      <c r="Q102" s="63"/>
      <c r="R102" s="56">
        <f t="shared" si="41"/>
        <v>0</v>
      </c>
      <c r="S102" s="56">
        <f t="shared" si="42"/>
        <v>0</v>
      </c>
    </row>
    <row r="103" spans="1:19">
      <c r="A103" s="59" t="s">
        <v>12</v>
      </c>
      <c r="B103" s="59"/>
      <c r="C103" s="60" t="s">
        <v>97</v>
      </c>
      <c r="D103" s="61">
        <f>+D104</f>
        <v>330380.90000000002</v>
      </c>
      <c r="E103" s="61">
        <f t="shared" ref="E103:Q103" si="53">+E104</f>
        <v>309547.01187732437</v>
      </c>
      <c r="F103" s="61">
        <f t="shared" si="53"/>
        <v>312720.2</v>
      </c>
      <c r="G103" s="61">
        <f t="shared" si="53"/>
        <v>310660.22500000003</v>
      </c>
      <c r="H103" s="56">
        <f t="shared" si="44"/>
        <v>3173.1881226756377</v>
      </c>
      <c r="I103" s="56">
        <f t="shared" si="45"/>
        <v>1113.213122675661</v>
      </c>
      <c r="J103" s="61">
        <f t="shared" si="53"/>
        <v>326394.70388814033</v>
      </c>
      <c r="K103" s="61">
        <f t="shared" si="53"/>
        <v>326394.7</v>
      </c>
      <c r="L103" s="61">
        <f t="shared" si="53"/>
        <v>313180.04589999997</v>
      </c>
      <c r="M103" s="56">
        <f t="shared" si="39"/>
        <v>-3.8881403161212802E-3</v>
      </c>
      <c r="N103" s="56">
        <f t="shared" si="40"/>
        <v>-13214.65798814036</v>
      </c>
      <c r="O103" s="61">
        <f t="shared" si="53"/>
        <v>326394.70388814033</v>
      </c>
      <c r="P103" s="61">
        <f t="shared" si="53"/>
        <v>326394.7</v>
      </c>
      <c r="Q103" s="61">
        <f t="shared" si="53"/>
        <v>315537.0595134999</v>
      </c>
      <c r="R103" s="56">
        <f t="shared" si="41"/>
        <v>-3.8881403161212802E-3</v>
      </c>
      <c r="S103" s="56">
        <f t="shared" si="42"/>
        <v>-10857.644374640426</v>
      </c>
    </row>
    <row r="104" spans="1:19">
      <c r="A104" s="62"/>
      <c r="B104" s="62"/>
      <c r="C104" s="62" t="s">
        <v>14</v>
      </c>
      <c r="D104" s="63">
        <v>330380.90000000002</v>
      </c>
      <c r="E104" s="63">
        <v>309547.01187732437</v>
      </c>
      <c r="F104" s="63">
        <v>312720.2</v>
      </c>
      <c r="G104" s="63">
        <v>310660.22500000003</v>
      </c>
      <c r="H104" s="56">
        <f t="shared" si="44"/>
        <v>3173.1881226756377</v>
      </c>
      <c r="I104" s="56">
        <f t="shared" si="45"/>
        <v>1113.213122675661</v>
      </c>
      <c r="J104" s="63">
        <v>326394.70388814033</v>
      </c>
      <c r="K104" s="63">
        <v>326394.7</v>
      </c>
      <c r="L104" s="63">
        <v>313180.04589999997</v>
      </c>
      <c r="M104" s="56">
        <f t="shared" si="39"/>
        <v>-3.8881403161212802E-3</v>
      </c>
      <c r="N104" s="56">
        <f t="shared" si="40"/>
        <v>-13214.65798814036</v>
      </c>
      <c r="O104" s="63">
        <v>326394.70388814033</v>
      </c>
      <c r="P104" s="63">
        <v>326394.7</v>
      </c>
      <c r="Q104" s="63">
        <v>315537.0595134999</v>
      </c>
      <c r="R104" s="56">
        <f t="shared" si="41"/>
        <v>-3.8881403161212802E-3</v>
      </c>
      <c r="S104" s="56">
        <f t="shared" si="42"/>
        <v>-10857.644374640426</v>
      </c>
    </row>
    <row r="105" spans="1:19">
      <c r="A105" s="71"/>
      <c r="B105" s="62"/>
      <c r="C105" s="64" t="s">
        <v>15</v>
      </c>
      <c r="D105" s="63"/>
      <c r="E105" s="63"/>
      <c r="F105" s="63"/>
      <c r="G105" s="63"/>
      <c r="H105" s="56">
        <f t="shared" si="44"/>
        <v>0</v>
      </c>
      <c r="I105" s="56">
        <f t="shared" si="45"/>
        <v>0</v>
      </c>
      <c r="J105" s="63"/>
      <c r="K105" s="63"/>
      <c r="L105" s="63"/>
      <c r="M105" s="56">
        <f t="shared" si="39"/>
        <v>0</v>
      </c>
      <c r="N105" s="56">
        <f t="shared" si="40"/>
        <v>0</v>
      </c>
      <c r="O105" s="63">
        <v>0</v>
      </c>
      <c r="P105" s="63">
        <v>0</v>
      </c>
      <c r="Q105" s="63"/>
      <c r="R105" s="56">
        <f t="shared" si="41"/>
        <v>0</v>
      </c>
      <c r="S105" s="56">
        <f t="shared" si="42"/>
        <v>0</v>
      </c>
    </row>
    <row r="106" spans="1:19">
      <c r="A106" s="59" t="s">
        <v>12</v>
      </c>
      <c r="B106" s="69"/>
      <c r="C106" s="70" t="s">
        <v>99</v>
      </c>
      <c r="D106" s="61">
        <f>+D107</f>
        <v>27861041.800000001</v>
      </c>
      <c r="E106" s="61">
        <f t="shared" ref="E106:Q106" si="54">+E107</f>
        <v>26104118.721691329</v>
      </c>
      <c r="F106" s="61">
        <f t="shared" si="54"/>
        <v>27696276.27</v>
      </c>
      <c r="G106" s="61">
        <f t="shared" si="54"/>
        <v>26717817.199999999</v>
      </c>
      <c r="H106" s="56">
        <f t="shared" si="44"/>
        <v>1592157.5483086705</v>
      </c>
      <c r="I106" s="56">
        <f t="shared" si="45"/>
        <v>613698.47830867022</v>
      </c>
      <c r="J106" s="61">
        <f t="shared" si="54"/>
        <v>27524885.634508833</v>
      </c>
      <c r="K106" s="61">
        <f t="shared" si="54"/>
        <v>28906529.400000002</v>
      </c>
      <c r="L106" s="61">
        <f t="shared" si="54"/>
        <v>27610651.199999999</v>
      </c>
      <c r="M106" s="56">
        <f t="shared" si="39"/>
        <v>1381643.7654911689</v>
      </c>
      <c r="N106" s="56">
        <f t="shared" si="40"/>
        <v>85765.565491165966</v>
      </c>
      <c r="O106" s="61">
        <f t="shared" si="54"/>
        <v>27524885.634508833</v>
      </c>
      <c r="P106" s="61">
        <f t="shared" si="54"/>
        <v>29429338.600000001</v>
      </c>
      <c r="Q106" s="61">
        <f t="shared" si="54"/>
        <v>28112721.5</v>
      </c>
      <c r="R106" s="56">
        <f t="shared" si="41"/>
        <v>1904452.9654911682</v>
      </c>
      <c r="S106" s="56">
        <f t="shared" si="42"/>
        <v>587835.86549116671</v>
      </c>
    </row>
    <row r="107" spans="1:19">
      <c r="A107" s="64"/>
      <c r="B107" s="62"/>
      <c r="C107" s="62" t="s">
        <v>14</v>
      </c>
      <c r="D107" s="63">
        <v>27861041.800000001</v>
      </c>
      <c r="E107" s="63">
        <v>26104118.721691329</v>
      </c>
      <c r="F107" s="63">
        <v>27696276.27</v>
      </c>
      <c r="G107" s="63">
        <v>26717817.199999999</v>
      </c>
      <c r="H107" s="56">
        <f t="shared" si="44"/>
        <v>1592157.5483086705</v>
      </c>
      <c r="I107" s="56">
        <f t="shared" si="45"/>
        <v>613698.47830867022</v>
      </c>
      <c r="J107" s="63">
        <v>27524885.634508833</v>
      </c>
      <c r="K107" s="63">
        <v>28906529.400000002</v>
      </c>
      <c r="L107" s="63">
        <v>27610651.199999999</v>
      </c>
      <c r="M107" s="56">
        <f t="shared" si="39"/>
        <v>1381643.7654911689</v>
      </c>
      <c r="N107" s="56">
        <f t="shared" si="40"/>
        <v>85765.565491165966</v>
      </c>
      <c r="O107" s="63">
        <v>27524885.634508833</v>
      </c>
      <c r="P107" s="63">
        <v>29429338.600000001</v>
      </c>
      <c r="Q107" s="63">
        <v>28112721.5</v>
      </c>
      <c r="R107" s="56">
        <f t="shared" si="41"/>
        <v>1904452.9654911682</v>
      </c>
      <c r="S107" s="56">
        <f t="shared" si="42"/>
        <v>587835.86549116671</v>
      </c>
    </row>
    <row r="108" spans="1:19">
      <c r="A108" s="64"/>
      <c r="B108" s="64"/>
      <c r="C108" s="64" t="s">
        <v>15</v>
      </c>
      <c r="D108" s="65"/>
      <c r="E108" s="65"/>
      <c r="F108" s="65"/>
      <c r="G108" s="65"/>
      <c r="H108" s="56">
        <f t="shared" si="44"/>
        <v>0</v>
      </c>
      <c r="I108" s="56">
        <f t="shared" si="45"/>
        <v>0</v>
      </c>
      <c r="J108" s="65"/>
      <c r="K108" s="65"/>
      <c r="L108" s="65"/>
      <c r="M108" s="56">
        <f t="shared" si="39"/>
        <v>0</v>
      </c>
      <c r="N108" s="56">
        <f t="shared" si="40"/>
        <v>0</v>
      </c>
      <c r="O108" s="65"/>
      <c r="P108" s="65"/>
      <c r="Q108" s="65"/>
      <c r="R108" s="56">
        <f t="shared" si="41"/>
        <v>0</v>
      </c>
      <c r="S108" s="56">
        <f t="shared" si="42"/>
        <v>0</v>
      </c>
    </row>
    <row r="109" spans="1:19">
      <c r="A109" s="64"/>
      <c r="B109" s="64"/>
      <c r="C109" s="64" t="s">
        <v>27</v>
      </c>
      <c r="D109" s="65"/>
      <c r="E109" s="65"/>
      <c r="F109" s="65"/>
      <c r="G109" s="65"/>
      <c r="H109" s="56">
        <f t="shared" si="44"/>
        <v>0</v>
      </c>
      <c r="I109" s="56">
        <f t="shared" si="45"/>
        <v>0</v>
      </c>
      <c r="J109" s="65"/>
      <c r="K109" s="65"/>
      <c r="L109" s="65"/>
      <c r="M109" s="56">
        <f t="shared" si="39"/>
        <v>0</v>
      </c>
      <c r="N109" s="56">
        <f t="shared" si="40"/>
        <v>0</v>
      </c>
      <c r="O109" s="65"/>
      <c r="P109" s="65"/>
      <c r="Q109" s="65"/>
      <c r="R109" s="56">
        <f t="shared" si="41"/>
        <v>0</v>
      </c>
      <c r="S109" s="56">
        <f t="shared" si="42"/>
        <v>0</v>
      </c>
    </row>
    <row r="110" spans="1:19">
      <c r="A110" s="59" t="s">
        <v>12</v>
      </c>
      <c r="B110" s="59"/>
      <c r="C110" s="60" t="s">
        <v>101</v>
      </c>
      <c r="D110" s="61">
        <f>+D111</f>
        <v>34679131.600000001</v>
      </c>
      <c r="E110" s="61">
        <f t="shared" ref="E110:Q110" si="55">+E111</f>
        <v>32492258.363847595</v>
      </c>
      <c r="F110" s="61">
        <f t="shared" si="55"/>
        <v>44291091.799999997</v>
      </c>
      <c r="G110" s="61">
        <f t="shared" si="55"/>
        <v>33427602</v>
      </c>
      <c r="H110" s="56">
        <f t="shared" si="44"/>
        <v>11798833.436152402</v>
      </c>
      <c r="I110" s="56">
        <f t="shared" si="45"/>
        <v>935343.63615240529</v>
      </c>
      <c r="J110" s="61">
        <f t="shared" si="55"/>
        <v>34260712.074093416</v>
      </c>
      <c r="K110" s="61">
        <f t="shared" si="55"/>
        <v>45390275.799999997</v>
      </c>
      <c r="L110" s="61">
        <f t="shared" si="55"/>
        <v>34805513.400000006</v>
      </c>
      <c r="M110" s="56">
        <f t="shared" si="39"/>
        <v>11129563.725906581</v>
      </c>
      <c r="N110" s="56">
        <f t="shared" si="40"/>
        <v>544801.32590658963</v>
      </c>
      <c r="O110" s="61">
        <f t="shared" si="55"/>
        <v>34260712.074093416</v>
      </c>
      <c r="P110" s="61">
        <f t="shared" si="55"/>
        <v>45978780.199999996</v>
      </c>
      <c r="Q110" s="61">
        <f t="shared" si="55"/>
        <v>34805513.400000006</v>
      </c>
      <c r="R110" s="56">
        <f t="shared" si="41"/>
        <v>11718068.125906579</v>
      </c>
      <c r="S110" s="56">
        <f t="shared" si="42"/>
        <v>544801.32590658963</v>
      </c>
    </row>
    <row r="111" spans="1:19">
      <c r="A111" s="64"/>
      <c r="B111" s="64"/>
      <c r="C111" s="62" t="s">
        <v>14</v>
      </c>
      <c r="D111" s="65">
        <v>34679131.600000001</v>
      </c>
      <c r="E111" s="63">
        <v>32492258.363847595</v>
      </c>
      <c r="F111" s="63">
        <v>44291091.799999997</v>
      </c>
      <c r="G111" s="63">
        <v>33427602</v>
      </c>
      <c r="H111" s="56">
        <f t="shared" si="44"/>
        <v>11798833.436152402</v>
      </c>
      <c r="I111" s="56">
        <f t="shared" si="45"/>
        <v>935343.63615240529</v>
      </c>
      <c r="J111" s="63">
        <v>34260712.074093416</v>
      </c>
      <c r="K111" s="63">
        <v>45390275.799999997</v>
      </c>
      <c r="L111" s="63">
        <v>34805513.400000006</v>
      </c>
      <c r="M111" s="56">
        <f t="shared" si="39"/>
        <v>11129563.725906581</v>
      </c>
      <c r="N111" s="56">
        <f t="shared" si="40"/>
        <v>544801.32590658963</v>
      </c>
      <c r="O111" s="63">
        <v>34260712.074093416</v>
      </c>
      <c r="P111" s="63">
        <v>45978780.199999996</v>
      </c>
      <c r="Q111" s="63">
        <v>34805513.400000006</v>
      </c>
      <c r="R111" s="56">
        <f t="shared" si="41"/>
        <v>11718068.125906579</v>
      </c>
      <c r="S111" s="56">
        <f t="shared" si="42"/>
        <v>544801.32590658963</v>
      </c>
    </row>
    <row r="112" spans="1:19">
      <c r="A112" s="64"/>
      <c r="B112" s="64"/>
      <c r="C112" s="64" t="s">
        <v>15</v>
      </c>
      <c r="D112" s="63"/>
      <c r="E112" s="65"/>
      <c r="F112" s="65"/>
      <c r="G112" s="65"/>
      <c r="H112" s="56">
        <f t="shared" si="44"/>
        <v>0</v>
      </c>
      <c r="I112" s="56">
        <f t="shared" si="45"/>
        <v>0</v>
      </c>
      <c r="J112" s="65"/>
      <c r="K112" s="65"/>
      <c r="L112" s="65"/>
      <c r="M112" s="56">
        <f t="shared" si="39"/>
        <v>0</v>
      </c>
      <c r="N112" s="56">
        <f t="shared" si="40"/>
        <v>0</v>
      </c>
      <c r="O112" s="65"/>
      <c r="P112" s="65"/>
      <c r="Q112" s="65"/>
      <c r="R112" s="56">
        <f t="shared" si="41"/>
        <v>0</v>
      </c>
      <c r="S112" s="56">
        <f t="shared" si="42"/>
        <v>0</v>
      </c>
    </row>
    <row r="113" spans="1:19">
      <c r="A113" s="59" t="s">
        <v>12</v>
      </c>
      <c r="B113" s="59"/>
      <c r="C113" s="60" t="s">
        <v>105</v>
      </c>
      <c r="D113" s="61">
        <f>+D114</f>
        <v>64339415.600000001</v>
      </c>
      <c r="E113" s="61">
        <f t="shared" ref="E113:Q113" si="56">+E114</f>
        <v>60282158.698984444</v>
      </c>
      <c r="F113" s="61">
        <f t="shared" si="56"/>
        <v>62222705.600000001</v>
      </c>
      <c r="G113" s="61">
        <f t="shared" si="56"/>
        <v>60282158.700000003</v>
      </c>
      <c r="H113" s="56">
        <f t="shared" si="44"/>
        <v>1940546.9010155573</v>
      </c>
      <c r="I113" s="56">
        <f t="shared" si="45"/>
        <v>1.0155588388442993E-3</v>
      </c>
      <c r="J113" s="61">
        <f t="shared" si="56"/>
        <v>63563131.2315512</v>
      </c>
      <c r="K113" s="61">
        <f t="shared" si="56"/>
        <v>65454929.499999993</v>
      </c>
      <c r="L113" s="61">
        <f t="shared" si="56"/>
        <v>63563131.199999996</v>
      </c>
      <c r="M113" s="56">
        <f t="shared" si="39"/>
        <v>1891798.2684487924</v>
      </c>
      <c r="N113" s="56">
        <f t="shared" si="40"/>
        <v>-3.155120462179184E-2</v>
      </c>
      <c r="O113" s="61">
        <f t="shared" si="56"/>
        <v>63563131.2315512</v>
      </c>
      <c r="P113" s="61">
        <f t="shared" si="56"/>
        <v>65454929.499999993</v>
      </c>
      <c r="Q113" s="61">
        <f t="shared" si="56"/>
        <v>63563131.199999996</v>
      </c>
      <c r="R113" s="56">
        <f t="shared" si="41"/>
        <v>1891798.2684487924</v>
      </c>
      <c r="S113" s="56">
        <f t="shared" si="42"/>
        <v>-3.155120462179184E-2</v>
      </c>
    </row>
    <row r="114" spans="1:19">
      <c r="A114" s="64"/>
      <c r="B114" s="64"/>
      <c r="C114" s="62" t="s">
        <v>14</v>
      </c>
      <c r="D114" s="65">
        <v>64339415.600000001</v>
      </c>
      <c r="E114" s="63">
        <v>60282158.698984444</v>
      </c>
      <c r="F114" s="63">
        <v>62222705.600000001</v>
      </c>
      <c r="G114" s="63">
        <v>60282158.700000003</v>
      </c>
      <c r="H114" s="56">
        <f t="shared" si="44"/>
        <v>1940546.9010155573</v>
      </c>
      <c r="I114" s="56">
        <f t="shared" si="45"/>
        <v>1.0155588388442993E-3</v>
      </c>
      <c r="J114" s="63">
        <v>63563131.2315512</v>
      </c>
      <c r="K114" s="63">
        <v>65454929.499999993</v>
      </c>
      <c r="L114" s="63">
        <v>63563131.199999996</v>
      </c>
      <c r="M114" s="56">
        <f t="shared" si="39"/>
        <v>1891798.2684487924</v>
      </c>
      <c r="N114" s="56">
        <f t="shared" si="40"/>
        <v>-3.155120462179184E-2</v>
      </c>
      <c r="O114" s="63">
        <v>63563131.2315512</v>
      </c>
      <c r="P114" s="63">
        <v>65454929.499999993</v>
      </c>
      <c r="Q114" s="63">
        <v>63563131.199999996</v>
      </c>
      <c r="R114" s="56">
        <f t="shared" si="41"/>
        <v>1891798.2684487924</v>
      </c>
      <c r="S114" s="56">
        <f t="shared" si="42"/>
        <v>-3.155120462179184E-2</v>
      </c>
    </row>
    <row r="115" spans="1:19">
      <c r="A115" s="64"/>
      <c r="B115" s="64"/>
      <c r="C115" s="64" t="s">
        <v>15</v>
      </c>
      <c r="D115" s="63"/>
      <c r="E115" s="65"/>
      <c r="F115" s="65"/>
      <c r="G115" s="65"/>
      <c r="H115" s="56">
        <f t="shared" si="44"/>
        <v>0</v>
      </c>
      <c r="I115" s="56">
        <f t="shared" si="45"/>
        <v>0</v>
      </c>
      <c r="J115" s="65"/>
      <c r="K115" s="65"/>
      <c r="L115" s="65"/>
      <c r="M115" s="56">
        <f t="shared" si="39"/>
        <v>0</v>
      </c>
      <c r="N115" s="56">
        <f t="shared" si="40"/>
        <v>0</v>
      </c>
      <c r="O115" s="65"/>
      <c r="P115" s="65"/>
      <c r="Q115" s="65"/>
      <c r="R115" s="56">
        <f t="shared" si="41"/>
        <v>0</v>
      </c>
      <c r="S115" s="56">
        <f t="shared" si="42"/>
        <v>0</v>
      </c>
    </row>
    <row r="116" spans="1:19">
      <c r="A116" s="59" t="s">
        <v>12</v>
      </c>
      <c r="B116" s="59"/>
      <c r="C116" s="70" t="s">
        <v>106</v>
      </c>
      <c r="D116" s="61">
        <f>+D117</f>
        <v>7051203.8999999994</v>
      </c>
      <c r="E116" s="61">
        <f t="shared" ref="E116:Q116" si="57">+E117</f>
        <v>6606553.5186287574</v>
      </c>
      <c r="F116" s="61">
        <f t="shared" si="57"/>
        <v>7832267.5999999987</v>
      </c>
      <c r="G116" s="61">
        <f t="shared" si="57"/>
        <v>6617408.4299999997</v>
      </c>
      <c r="H116" s="56">
        <f t="shared" si="44"/>
        <v>1225714.0813712412</v>
      </c>
      <c r="I116" s="56">
        <f t="shared" si="45"/>
        <v>10854.911371242255</v>
      </c>
      <c r="J116" s="61">
        <f t="shared" si="57"/>
        <v>6966127.9117388446</v>
      </c>
      <c r="K116" s="61">
        <f t="shared" si="57"/>
        <v>7863341.0999999987</v>
      </c>
      <c r="L116" s="61">
        <f t="shared" si="57"/>
        <v>6972855.8300000001</v>
      </c>
      <c r="M116" s="56">
        <f t="shared" si="39"/>
        <v>897213.18826115411</v>
      </c>
      <c r="N116" s="56">
        <f t="shared" si="40"/>
        <v>6727.9182611554861</v>
      </c>
      <c r="O116" s="61">
        <f t="shared" si="57"/>
        <v>6966127.9117388446</v>
      </c>
      <c r="P116" s="61">
        <f t="shared" si="57"/>
        <v>7863341.0999999987</v>
      </c>
      <c r="Q116" s="61">
        <f t="shared" si="57"/>
        <v>6972855.8300000001</v>
      </c>
      <c r="R116" s="56">
        <f t="shared" si="41"/>
        <v>897213.18826115411</v>
      </c>
      <c r="S116" s="56">
        <f t="shared" si="42"/>
        <v>6727.9182611554861</v>
      </c>
    </row>
    <row r="117" spans="1:19">
      <c r="A117" s="62"/>
      <c r="B117" s="62"/>
      <c r="C117" s="62" t="s">
        <v>14</v>
      </c>
      <c r="D117" s="63">
        <v>7051203.8999999994</v>
      </c>
      <c r="E117" s="63">
        <v>6606553.5186287574</v>
      </c>
      <c r="F117" s="63">
        <v>7832267.5999999987</v>
      </c>
      <c r="G117" s="63">
        <v>6617408.4299999997</v>
      </c>
      <c r="H117" s="56">
        <f t="shared" si="44"/>
        <v>1225714.0813712412</v>
      </c>
      <c r="I117" s="56">
        <f t="shared" si="45"/>
        <v>10854.911371242255</v>
      </c>
      <c r="J117" s="63">
        <v>6966127.9117388446</v>
      </c>
      <c r="K117" s="63">
        <v>7863341.0999999987</v>
      </c>
      <c r="L117" s="63">
        <v>6972855.8300000001</v>
      </c>
      <c r="M117" s="56">
        <f t="shared" si="39"/>
        <v>897213.18826115411</v>
      </c>
      <c r="N117" s="56">
        <f t="shared" si="40"/>
        <v>6727.9182611554861</v>
      </c>
      <c r="O117" s="63">
        <v>6966127.9117388446</v>
      </c>
      <c r="P117" s="63">
        <v>7863341.0999999987</v>
      </c>
      <c r="Q117" s="63">
        <v>6972855.8300000001</v>
      </c>
      <c r="R117" s="56">
        <f t="shared" si="41"/>
        <v>897213.18826115411</v>
      </c>
      <c r="S117" s="56">
        <f t="shared" si="42"/>
        <v>6727.9182611554861</v>
      </c>
    </row>
    <row r="118" spans="1:19">
      <c r="A118" s="62"/>
      <c r="B118" s="62"/>
      <c r="C118" s="64" t="s">
        <v>15</v>
      </c>
      <c r="D118" s="63"/>
      <c r="E118" s="63"/>
      <c r="F118" s="63"/>
      <c r="G118" s="63"/>
      <c r="H118" s="56">
        <f t="shared" si="44"/>
        <v>0</v>
      </c>
      <c r="I118" s="56">
        <f t="shared" si="45"/>
        <v>0</v>
      </c>
      <c r="J118" s="63"/>
      <c r="K118" s="63"/>
      <c r="L118" s="63"/>
      <c r="M118" s="56">
        <f t="shared" si="39"/>
        <v>0</v>
      </c>
      <c r="N118" s="56">
        <f t="shared" si="40"/>
        <v>0</v>
      </c>
      <c r="O118" s="63">
        <v>0</v>
      </c>
      <c r="P118" s="63">
        <v>0</v>
      </c>
      <c r="Q118" s="63"/>
      <c r="R118" s="56">
        <f t="shared" si="41"/>
        <v>0</v>
      </c>
      <c r="S118" s="56">
        <f t="shared" si="42"/>
        <v>0</v>
      </c>
    </row>
    <row r="119" spans="1:19">
      <c r="A119" s="59" t="s">
        <v>12</v>
      </c>
      <c r="B119" s="69"/>
      <c r="C119" s="70" t="s">
        <v>110</v>
      </c>
      <c r="D119" s="61">
        <f>+D120</f>
        <v>1127992.3</v>
      </c>
      <c r="E119" s="61">
        <f t="shared" ref="E119:Q119" si="58">+E120</f>
        <v>1056860.8714536175</v>
      </c>
      <c r="F119" s="61">
        <f t="shared" si="58"/>
        <v>1078151.5</v>
      </c>
      <c r="G119" s="61">
        <f t="shared" si="58"/>
        <v>1098436.1141276681</v>
      </c>
      <c r="H119" s="56">
        <f t="shared" si="44"/>
        <v>21290.628546382533</v>
      </c>
      <c r="I119" s="56">
        <f t="shared" si="45"/>
        <v>41575.24267405062</v>
      </c>
      <c r="J119" s="61">
        <f t="shared" si="58"/>
        <v>1114382.5588785622</v>
      </c>
      <c r="K119" s="61">
        <f t="shared" si="58"/>
        <v>1114282.6000000001</v>
      </c>
      <c r="L119" s="61">
        <f t="shared" si="58"/>
        <v>1106562.101925307</v>
      </c>
      <c r="M119" s="56">
        <f t="shared" si="39"/>
        <v>-99.958878562087193</v>
      </c>
      <c r="N119" s="56">
        <f t="shared" si="40"/>
        <v>-7820.4569532552268</v>
      </c>
      <c r="O119" s="61">
        <f t="shared" si="58"/>
        <v>1114382.5588785622</v>
      </c>
      <c r="P119" s="61">
        <f t="shared" si="58"/>
        <v>1114382.5999999999</v>
      </c>
      <c r="Q119" s="61">
        <f t="shared" si="58"/>
        <v>1116421.3942655197</v>
      </c>
      <c r="R119" s="56">
        <f t="shared" si="41"/>
        <v>4.1121437679976225E-2</v>
      </c>
      <c r="S119" s="56">
        <f t="shared" si="42"/>
        <v>2038.8353869575076</v>
      </c>
    </row>
    <row r="120" spans="1:19">
      <c r="A120" s="62"/>
      <c r="B120" s="62"/>
      <c r="C120" s="62" t="s">
        <v>14</v>
      </c>
      <c r="D120" s="63">
        <v>1127992.3</v>
      </c>
      <c r="E120" s="63">
        <v>1056860.8714536175</v>
      </c>
      <c r="F120" s="63">
        <v>1078151.5</v>
      </c>
      <c r="G120" s="63">
        <v>1098436.1141276681</v>
      </c>
      <c r="H120" s="56">
        <f t="shared" si="44"/>
        <v>21290.628546382533</v>
      </c>
      <c r="I120" s="56">
        <f t="shared" si="45"/>
        <v>41575.24267405062</v>
      </c>
      <c r="J120" s="63">
        <v>1114382.5588785622</v>
      </c>
      <c r="K120" s="63">
        <v>1114282.6000000001</v>
      </c>
      <c r="L120" s="63">
        <v>1106562.101925307</v>
      </c>
      <c r="M120" s="56">
        <f t="shared" si="39"/>
        <v>-99.958878562087193</v>
      </c>
      <c r="N120" s="56">
        <f t="shared" si="40"/>
        <v>-7820.4569532552268</v>
      </c>
      <c r="O120" s="63">
        <v>1114382.5588785622</v>
      </c>
      <c r="P120" s="63">
        <v>1114382.5999999999</v>
      </c>
      <c r="Q120" s="63">
        <v>1116421.3942655197</v>
      </c>
      <c r="R120" s="56">
        <f t="shared" si="41"/>
        <v>4.1121437679976225E-2</v>
      </c>
      <c r="S120" s="56">
        <f t="shared" si="42"/>
        <v>2038.8353869575076</v>
      </c>
    </row>
    <row r="121" spans="1:19">
      <c r="A121" s="62"/>
      <c r="B121" s="62"/>
      <c r="C121" s="64" t="s">
        <v>15</v>
      </c>
      <c r="D121" s="63"/>
      <c r="E121" s="63"/>
      <c r="F121" s="63"/>
      <c r="G121" s="63"/>
      <c r="H121" s="56">
        <f t="shared" si="44"/>
        <v>0</v>
      </c>
      <c r="I121" s="56">
        <f t="shared" si="45"/>
        <v>0</v>
      </c>
      <c r="J121" s="63"/>
      <c r="K121" s="63"/>
      <c r="L121" s="63"/>
      <c r="M121" s="56">
        <f t="shared" si="39"/>
        <v>0</v>
      </c>
      <c r="N121" s="56">
        <f t="shared" si="40"/>
        <v>0</v>
      </c>
      <c r="O121" s="63">
        <v>0</v>
      </c>
      <c r="P121" s="63">
        <v>0</v>
      </c>
      <c r="Q121" s="63"/>
      <c r="R121" s="56">
        <f t="shared" si="41"/>
        <v>0</v>
      </c>
      <c r="S121" s="56">
        <f t="shared" si="42"/>
        <v>0</v>
      </c>
    </row>
    <row r="122" spans="1:19">
      <c r="A122" s="59" t="s">
        <v>12</v>
      </c>
      <c r="B122" s="59"/>
      <c r="C122" s="60" t="s">
        <v>111</v>
      </c>
      <c r="D122" s="61">
        <f>+D123</f>
        <v>528565.30000000005</v>
      </c>
      <c r="E122" s="61">
        <f t="shared" ref="E122:Q122" si="59">+E123</f>
        <v>495233.86248128006</v>
      </c>
      <c r="F122" s="61">
        <f t="shared" si="59"/>
        <v>623762.02026014205</v>
      </c>
      <c r="G122" s="61">
        <f t="shared" si="59"/>
        <v>534512.40868505987</v>
      </c>
      <c r="H122" s="56">
        <f t="shared" si="44"/>
        <v>128528.15777886199</v>
      </c>
      <c r="I122" s="56">
        <f t="shared" si="45"/>
        <v>39278.546203779813</v>
      </c>
      <c r="J122" s="61">
        <f t="shared" si="59"/>
        <v>522187.91879023897</v>
      </c>
      <c r="K122" s="61">
        <f t="shared" si="59"/>
        <v>633989.426198164</v>
      </c>
      <c r="L122" s="61">
        <f t="shared" si="59"/>
        <v>539052.57466085977</v>
      </c>
      <c r="M122" s="56">
        <f t="shared" si="39"/>
        <v>111801.50740792503</v>
      </c>
      <c r="N122" s="56">
        <f t="shared" si="40"/>
        <v>16864.655870620802</v>
      </c>
      <c r="O122" s="61">
        <f t="shared" si="59"/>
        <v>522187.91879023897</v>
      </c>
      <c r="P122" s="61">
        <f t="shared" si="59"/>
        <v>642013.61170880601</v>
      </c>
      <c r="Q122" s="61">
        <f t="shared" si="59"/>
        <v>543660.843126297</v>
      </c>
      <c r="R122" s="56">
        <f t="shared" si="41"/>
        <v>119825.69291856705</v>
      </c>
      <c r="S122" s="56">
        <f t="shared" si="42"/>
        <v>21472.924336058029</v>
      </c>
    </row>
    <row r="123" spans="1:19">
      <c r="A123" s="62"/>
      <c r="B123" s="62"/>
      <c r="C123" s="62" t="s">
        <v>14</v>
      </c>
      <c r="D123" s="63">
        <v>528565.30000000005</v>
      </c>
      <c r="E123" s="63">
        <v>495233.86248128006</v>
      </c>
      <c r="F123" s="63">
        <v>623762.02026014205</v>
      </c>
      <c r="G123" s="63">
        <v>534512.40868505987</v>
      </c>
      <c r="H123" s="56">
        <f t="shared" si="44"/>
        <v>128528.15777886199</v>
      </c>
      <c r="I123" s="56">
        <f t="shared" si="45"/>
        <v>39278.546203779813</v>
      </c>
      <c r="J123" s="63">
        <v>522187.91879023897</v>
      </c>
      <c r="K123" s="63">
        <v>633989.426198164</v>
      </c>
      <c r="L123" s="63">
        <v>539052.57466085977</v>
      </c>
      <c r="M123" s="56">
        <f t="shared" si="39"/>
        <v>111801.50740792503</v>
      </c>
      <c r="N123" s="56">
        <f t="shared" si="40"/>
        <v>16864.655870620802</v>
      </c>
      <c r="O123" s="63">
        <v>522187.91879023897</v>
      </c>
      <c r="P123" s="63">
        <v>642013.61170880601</v>
      </c>
      <c r="Q123" s="63">
        <v>543660.843126297</v>
      </c>
      <c r="R123" s="56">
        <f t="shared" si="41"/>
        <v>119825.69291856705</v>
      </c>
      <c r="S123" s="56">
        <f t="shared" si="42"/>
        <v>21472.924336058029</v>
      </c>
    </row>
    <row r="124" spans="1:19">
      <c r="A124" s="62"/>
      <c r="B124" s="62"/>
      <c r="C124" s="64" t="s">
        <v>15</v>
      </c>
      <c r="D124" s="63"/>
      <c r="E124" s="63"/>
      <c r="F124" s="63"/>
      <c r="G124" s="63"/>
      <c r="H124" s="56">
        <f t="shared" si="44"/>
        <v>0</v>
      </c>
      <c r="I124" s="56">
        <f t="shared" si="45"/>
        <v>0</v>
      </c>
      <c r="J124" s="63"/>
      <c r="K124" s="63"/>
      <c r="L124" s="63"/>
      <c r="M124" s="56">
        <f t="shared" si="39"/>
        <v>0</v>
      </c>
      <c r="N124" s="56">
        <f t="shared" si="40"/>
        <v>0</v>
      </c>
      <c r="O124" s="63">
        <v>0</v>
      </c>
      <c r="P124" s="63">
        <v>0</v>
      </c>
      <c r="Q124" s="63"/>
      <c r="R124" s="56">
        <f t="shared" si="41"/>
        <v>0</v>
      </c>
      <c r="S124" s="56">
        <f t="shared" si="42"/>
        <v>0</v>
      </c>
    </row>
    <row r="125" spans="1:19">
      <c r="A125" s="59" t="s">
        <v>12</v>
      </c>
      <c r="B125" s="59"/>
      <c r="C125" s="60" t="s">
        <v>115</v>
      </c>
      <c r="D125" s="61">
        <f>+D126</f>
        <v>321670.7</v>
      </c>
      <c r="E125" s="61">
        <f t="shared" ref="E125:Q125" si="60">+E126</f>
        <v>301386.07889707683</v>
      </c>
      <c r="F125" s="61">
        <f t="shared" si="60"/>
        <v>308924.2</v>
      </c>
      <c r="G125" s="61">
        <f t="shared" si="60"/>
        <v>319930.25</v>
      </c>
      <c r="H125" s="56">
        <f t="shared" si="44"/>
        <v>7538.1211029231781</v>
      </c>
      <c r="I125" s="56">
        <f t="shared" si="45"/>
        <v>18544.171102923166</v>
      </c>
      <c r="J125" s="61">
        <f t="shared" si="60"/>
        <v>317789.59642034635</v>
      </c>
      <c r="K125" s="61">
        <f t="shared" si="60"/>
        <v>317789.59999999998</v>
      </c>
      <c r="L125" s="61">
        <f t="shared" si="60"/>
        <v>323434.17</v>
      </c>
      <c r="M125" s="56">
        <f t="shared" si="39"/>
        <v>3.5796536249108613E-3</v>
      </c>
      <c r="N125" s="56">
        <f t="shared" si="40"/>
        <v>5644.5735796536319</v>
      </c>
      <c r="O125" s="61">
        <f t="shared" si="60"/>
        <v>317789.59642034635</v>
      </c>
      <c r="P125" s="61">
        <f t="shared" si="60"/>
        <v>317789.59999999998</v>
      </c>
      <c r="Q125" s="61">
        <f t="shared" si="60"/>
        <v>326990.65999999997</v>
      </c>
      <c r="R125" s="56">
        <f t="shared" si="41"/>
        <v>3.5796536249108613E-3</v>
      </c>
      <c r="S125" s="56">
        <f t="shared" si="42"/>
        <v>9201.0635796536226</v>
      </c>
    </row>
    <row r="126" spans="1:19">
      <c r="A126" s="63"/>
      <c r="B126" s="63"/>
      <c r="C126" s="62" t="s">
        <v>14</v>
      </c>
      <c r="D126" s="63">
        <v>321670.7</v>
      </c>
      <c r="E126" s="63">
        <v>301386.07889707683</v>
      </c>
      <c r="F126" s="63">
        <v>308924.2</v>
      </c>
      <c r="G126" s="63">
        <v>319930.25</v>
      </c>
      <c r="H126" s="56">
        <f t="shared" si="44"/>
        <v>7538.1211029231781</v>
      </c>
      <c r="I126" s="56">
        <f t="shared" si="45"/>
        <v>18544.171102923166</v>
      </c>
      <c r="J126" s="63">
        <v>317789.59642034635</v>
      </c>
      <c r="K126" s="63">
        <v>317789.59999999998</v>
      </c>
      <c r="L126" s="63">
        <v>323434.17</v>
      </c>
      <c r="M126" s="56">
        <f t="shared" si="39"/>
        <v>3.5796536249108613E-3</v>
      </c>
      <c r="N126" s="56">
        <f t="shared" si="40"/>
        <v>5644.5735796536319</v>
      </c>
      <c r="O126" s="63">
        <v>317789.59642034635</v>
      </c>
      <c r="P126" s="63">
        <v>317789.59999999998</v>
      </c>
      <c r="Q126" s="63">
        <v>326990.65999999997</v>
      </c>
      <c r="R126" s="56">
        <f t="shared" si="41"/>
        <v>3.5796536249108613E-3</v>
      </c>
      <c r="S126" s="56">
        <f t="shared" si="42"/>
        <v>9201.0635796536226</v>
      </c>
    </row>
    <row r="127" spans="1:19">
      <c r="A127" s="63"/>
      <c r="B127" s="63"/>
      <c r="C127" s="64" t="s">
        <v>15</v>
      </c>
      <c r="D127" s="63"/>
      <c r="E127" s="63"/>
      <c r="F127" s="63"/>
      <c r="G127" s="63"/>
      <c r="H127" s="56">
        <f t="shared" si="44"/>
        <v>0</v>
      </c>
      <c r="I127" s="56">
        <f t="shared" si="45"/>
        <v>0</v>
      </c>
      <c r="J127" s="63"/>
      <c r="K127" s="63"/>
      <c r="L127" s="63"/>
      <c r="M127" s="56">
        <f t="shared" si="39"/>
        <v>0</v>
      </c>
      <c r="N127" s="56">
        <f t="shared" si="40"/>
        <v>0</v>
      </c>
      <c r="O127" s="63">
        <v>0</v>
      </c>
      <c r="P127" s="63">
        <v>0</v>
      </c>
      <c r="Q127" s="63"/>
      <c r="R127" s="56">
        <f t="shared" si="41"/>
        <v>0</v>
      </c>
      <c r="S127" s="56">
        <f t="shared" si="42"/>
        <v>0</v>
      </c>
    </row>
    <row r="128" spans="1:19">
      <c r="A128" s="59" t="s">
        <v>12</v>
      </c>
      <c r="B128" s="59"/>
      <c r="C128" s="60" t="s">
        <v>116</v>
      </c>
      <c r="D128" s="61">
        <f>+D129</f>
        <v>8377758.6000000006</v>
      </c>
      <c r="E128" s="61">
        <f t="shared" ref="E128:Q128" si="61">+E129</f>
        <v>7849455.4039278803</v>
      </c>
      <c r="F128" s="61">
        <f t="shared" si="61"/>
        <v>8206046.5</v>
      </c>
      <c r="G128" s="61">
        <f t="shared" si="61"/>
        <v>8211434</v>
      </c>
      <c r="H128" s="56">
        <f t="shared" si="44"/>
        <v>356591.09607211966</v>
      </c>
      <c r="I128" s="56">
        <f t="shared" si="45"/>
        <v>361978.59607211966</v>
      </c>
      <c r="J128" s="61">
        <f t="shared" si="61"/>
        <v>8276677.1247772519</v>
      </c>
      <c r="K128" s="61">
        <f t="shared" si="61"/>
        <v>8393426.9000000004</v>
      </c>
      <c r="L128" s="61">
        <f t="shared" si="61"/>
        <v>8325991.7999999989</v>
      </c>
      <c r="M128" s="56">
        <f t="shared" si="39"/>
        <v>116749.77522274852</v>
      </c>
      <c r="N128" s="56">
        <f t="shared" si="40"/>
        <v>49314.675222747028</v>
      </c>
      <c r="O128" s="61">
        <f t="shared" si="61"/>
        <v>8276677.1247772519</v>
      </c>
      <c r="P128" s="61">
        <f t="shared" si="61"/>
        <v>8413632.6000000015</v>
      </c>
      <c r="Q128" s="61">
        <f t="shared" si="61"/>
        <v>8278564.2000000002</v>
      </c>
      <c r="R128" s="56">
        <f t="shared" si="41"/>
        <v>136955.47522274964</v>
      </c>
      <c r="S128" s="56">
        <f t="shared" si="42"/>
        <v>1887.0752227483317</v>
      </c>
    </row>
    <row r="129" spans="1:19">
      <c r="A129" s="62"/>
      <c r="B129" s="62"/>
      <c r="C129" s="62" t="s">
        <v>14</v>
      </c>
      <c r="D129" s="63">
        <v>8377758.6000000006</v>
      </c>
      <c r="E129" s="63">
        <v>7849455.4039278803</v>
      </c>
      <c r="F129" s="63">
        <v>8206046.5</v>
      </c>
      <c r="G129" s="63">
        <v>8211434</v>
      </c>
      <c r="H129" s="56">
        <f t="shared" si="44"/>
        <v>356591.09607211966</v>
      </c>
      <c r="I129" s="56">
        <f t="shared" si="45"/>
        <v>361978.59607211966</v>
      </c>
      <c r="J129" s="63">
        <v>8276677.1247772519</v>
      </c>
      <c r="K129" s="63">
        <v>8393426.9000000004</v>
      </c>
      <c r="L129" s="63">
        <v>8325991.7999999989</v>
      </c>
      <c r="M129" s="56">
        <f t="shared" si="39"/>
        <v>116749.77522274852</v>
      </c>
      <c r="N129" s="56">
        <f t="shared" si="40"/>
        <v>49314.675222747028</v>
      </c>
      <c r="O129" s="63">
        <v>8276677.1247772519</v>
      </c>
      <c r="P129" s="63">
        <v>8413632.6000000015</v>
      </c>
      <c r="Q129" s="63">
        <v>8278564.2000000002</v>
      </c>
      <c r="R129" s="56">
        <f t="shared" si="41"/>
        <v>136955.47522274964</v>
      </c>
      <c r="S129" s="56">
        <f t="shared" si="42"/>
        <v>1887.0752227483317</v>
      </c>
    </row>
    <row r="130" spans="1:19">
      <c r="A130" s="62"/>
      <c r="B130" s="62"/>
      <c r="C130" s="64" t="s">
        <v>15</v>
      </c>
      <c r="D130" s="63"/>
      <c r="E130" s="63"/>
      <c r="F130" s="63"/>
      <c r="G130" s="63"/>
      <c r="H130" s="56">
        <f t="shared" si="44"/>
        <v>0</v>
      </c>
      <c r="I130" s="56">
        <f t="shared" si="45"/>
        <v>0</v>
      </c>
      <c r="J130" s="63"/>
      <c r="K130" s="63"/>
      <c r="L130" s="63"/>
      <c r="M130" s="56">
        <f t="shared" si="39"/>
        <v>0</v>
      </c>
      <c r="N130" s="56">
        <f t="shared" si="40"/>
        <v>0</v>
      </c>
      <c r="O130" s="63">
        <v>0</v>
      </c>
      <c r="P130" s="63">
        <v>0</v>
      </c>
      <c r="Q130" s="63"/>
      <c r="R130" s="56">
        <f t="shared" si="41"/>
        <v>0</v>
      </c>
      <c r="S130" s="56">
        <f t="shared" si="42"/>
        <v>0</v>
      </c>
    </row>
    <row r="131" spans="1:19">
      <c r="A131" s="59" t="s">
        <v>12</v>
      </c>
      <c r="B131" s="59"/>
      <c r="C131" s="60" t="s">
        <v>117</v>
      </c>
      <c r="D131" s="61">
        <f>+D132</f>
        <v>606218.6</v>
      </c>
      <c r="E131" s="61">
        <f t="shared" ref="E131:Q131" si="62">+E132</f>
        <v>567990.32926677947</v>
      </c>
      <c r="F131" s="61">
        <f t="shared" si="62"/>
        <v>646947.661051356</v>
      </c>
      <c r="G131" s="61">
        <f t="shared" si="62"/>
        <v>588133.49772341992</v>
      </c>
      <c r="H131" s="56">
        <f t="shared" si="44"/>
        <v>78957.331784576527</v>
      </c>
      <c r="I131" s="56">
        <f t="shared" si="45"/>
        <v>20143.168456640444</v>
      </c>
      <c r="J131" s="61">
        <f t="shared" si="62"/>
        <v>598904.29633941595</v>
      </c>
      <c r="K131" s="61">
        <f t="shared" si="62"/>
        <v>655736.5795468</v>
      </c>
      <c r="L131" s="61">
        <f t="shared" si="62"/>
        <v>593498.79917710507</v>
      </c>
      <c r="M131" s="56">
        <f t="shared" si="39"/>
        <v>56832.283207384055</v>
      </c>
      <c r="N131" s="56">
        <f t="shared" si="40"/>
        <v>-5405.4971623108722</v>
      </c>
      <c r="O131" s="61">
        <f t="shared" si="62"/>
        <v>598904.29633941595</v>
      </c>
      <c r="P131" s="61">
        <f t="shared" si="62"/>
        <v>664839.16450960003</v>
      </c>
      <c r="Q131" s="61">
        <f t="shared" si="62"/>
        <v>598917.75364532683</v>
      </c>
      <c r="R131" s="56">
        <f t="shared" si="41"/>
        <v>65934.868170184083</v>
      </c>
      <c r="S131" s="56">
        <f t="shared" si="42"/>
        <v>13.457305910880677</v>
      </c>
    </row>
    <row r="132" spans="1:19">
      <c r="A132" s="62"/>
      <c r="B132" s="62"/>
      <c r="C132" s="62" t="s">
        <v>14</v>
      </c>
      <c r="D132" s="63">
        <v>606218.6</v>
      </c>
      <c r="E132" s="63">
        <v>567990.32926677947</v>
      </c>
      <c r="F132" s="63">
        <v>646947.661051356</v>
      </c>
      <c r="G132" s="63">
        <v>588133.49772341992</v>
      </c>
      <c r="H132" s="56">
        <f t="shared" si="44"/>
        <v>78957.331784576527</v>
      </c>
      <c r="I132" s="56">
        <f t="shared" si="45"/>
        <v>20143.168456640444</v>
      </c>
      <c r="J132" s="63">
        <v>598904.29633941595</v>
      </c>
      <c r="K132" s="63">
        <v>655736.5795468</v>
      </c>
      <c r="L132" s="63">
        <v>593498.79917710507</v>
      </c>
      <c r="M132" s="56">
        <f t="shared" si="39"/>
        <v>56832.283207384055</v>
      </c>
      <c r="N132" s="56">
        <f t="shared" si="40"/>
        <v>-5405.4971623108722</v>
      </c>
      <c r="O132" s="63">
        <v>598904.29633941595</v>
      </c>
      <c r="P132" s="63">
        <v>664839.16450960003</v>
      </c>
      <c r="Q132" s="63">
        <v>598917.75364532683</v>
      </c>
      <c r="R132" s="56">
        <f t="shared" si="41"/>
        <v>65934.868170184083</v>
      </c>
      <c r="S132" s="56">
        <f t="shared" si="42"/>
        <v>13.457305910880677</v>
      </c>
    </row>
    <row r="133" spans="1:19">
      <c r="A133" s="62"/>
      <c r="B133" s="62"/>
      <c r="C133" s="64" t="s">
        <v>15</v>
      </c>
      <c r="D133" s="63"/>
      <c r="E133" s="65"/>
      <c r="F133" s="65"/>
      <c r="G133" s="65"/>
      <c r="H133" s="56">
        <f t="shared" si="44"/>
        <v>0</v>
      </c>
      <c r="I133" s="56">
        <f t="shared" si="45"/>
        <v>0</v>
      </c>
      <c r="J133" s="65"/>
      <c r="K133" s="65"/>
      <c r="L133" s="65"/>
      <c r="M133" s="56">
        <f t="shared" si="39"/>
        <v>0</v>
      </c>
      <c r="N133" s="56">
        <f t="shared" si="40"/>
        <v>0</v>
      </c>
      <c r="O133" s="65">
        <v>0</v>
      </c>
      <c r="P133" s="65">
        <v>0</v>
      </c>
      <c r="Q133" s="65"/>
      <c r="R133" s="56">
        <f t="shared" si="41"/>
        <v>0</v>
      </c>
      <c r="S133" s="56">
        <f t="shared" si="42"/>
        <v>0</v>
      </c>
    </row>
    <row r="134" spans="1:19">
      <c r="A134" s="59" t="s">
        <v>12</v>
      </c>
      <c r="B134" s="59"/>
      <c r="C134" s="60" t="s">
        <v>118</v>
      </c>
      <c r="D134" s="61">
        <f>+D135</f>
        <v>233286.39999999999</v>
      </c>
      <c r="E134" s="61">
        <f t="shared" ref="E134:Q134" si="63">+E135</f>
        <v>218575.31119873529</v>
      </c>
      <c r="F134" s="61">
        <f t="shared" si="63"/>
        <v>553727.38514530065</v>
      </c>
      <c r="G134" s="61">
        <f t="shared" si="63"/>
        <v>318565.79813199484</v>
      </c>
      <c r="H134" s="56">
        <f t="shared" si="44"/>
        <v>335152.07394656539</v>
      </c>
      <c r="I134" s="56">
        <f t="shared" si="45"/>
        <v>99990.486933259555</v>
      </c>
      <c r="J134" s="61">
        <f t="shared" si="63"/>
        <v>230471.69327624646</v>
      </c>
      <c r="K134" s="61">
        <f t="shared" si="63"/>
        <v>705321.87373133691</v>
      </c>
      <c r="L134" s="61">
        <f t="shared" si="63"/>
        <v>321582.84708324488</v>
      </c>
      <c r="M134" s="56">
        <f t="shared" si="39"/>
        <v>474850.18045509048</v>
      </c>
      <c r="N134" s="56">
        <f t="shared" si="40"/>
        <v>91111.153806998424</v>
      </c>
      <c r="O134" s="61">
        <f t="shared" si="63"/>
        <v>230471.69327624646</v>
      </c>
      <c r="P134" s="61">
        <f t="shared" si="63"/>
        <v>724879.32653540338</v>
      </c>
      <c r="Q134" s="61">
        <f t="shared" si="63"/>
        <v>324630.06652400736</v>
      </c>
      <c r="R134" s="56">
        <f t="shared" si="41"/>
        <v>494407.63325915695</v>
      </c>
      <c r="S134" s="56">
        <f t="shared" si="42"/>
        <v>94158.373247760901</v>
      </c>
    </row>
    <row r="135" spans="1:19">
      <c r="A135" s="62"/>
      <c r="B135" s="62"/>
      <c r="C135" s="62" t="s">
        <v>14</v>
      </c>
      <c r="D135" s="63">
        <v>233286.39999999999</v>
      </c>
      <c r="E135" s="63">
        <v>218575.31119873529</v>
      </c>
      <c r="F135" s="63">
        <v>553727.38514530065</v>
      </c>
      <c r="G135" s="63">
        <v>318565.79813199484</v>
      </c>
      <c r="H135" s="56">
        <f t="shared" si="44"/>
        <v>335152.07394656539</v>
      </c>
      <c r="I135" s="56">
        <f t="shared" si="45"/>
        <v>99990.486933259555</v>
      </c>
      <c r="J135" s="63">
        <v>230471.69327624646</v>
      </c>
      <c r="K135" s="63">
        <v>705321.87373133691</v>
      </c>
      <c r="L135" s="63">
        <v>321582.84708324488</v>
      </c>
      <c r="M135" s="56">
        <f t="shared" si="39"/>
        <v>474850.18045509048</v>
      </c>
      <c r="N135" s="56">
        <f t="shared" si="40"/>
        <v>91111.153806998424</v>
      </c>
      <c r="O135" s="63">
        <v>230471.69327624646</v>
      </c>
      <c r="P135" s="63">
        <v>724879.32653540338</v>
      </c>
      <c r="Q135" s="63">
        <v>324630.06652400736</v>
      </c>
      <c r="R135" s="56">
        <f t="shared" si="41"/>
        <v>494407.63325915695</v>
      </c>
      <c r="S135" s="56">
        <f t="shared" si="42"/>
        <v>94158.373247760901</v>
      </c>
    </row>
    <row r="136" spans="1:19">
      <c r="A136" s="62"/>
      <c r="B136" s="62"/>
      <c r="C136" s="64" t="s">
        <v>15</v>
      </c>
      <c r="D136" s="63"/>
      <c r="E136" s="63"/>
      <c r="F136" s="63"/>
      <c r="G136" s="63"/>
      <c r="H136" s="56">
        <f t="shared" si="44"/>
        <v>0</v>
      </c>
      <c r="I136" s="56">
        <f t="shared" si="45"/>
        <v>0</v>
      </c>
      <c r="J136" s="63"/>
      <c r="K136" s="63"/>
      <c r="L136" s="63"/>
      <c r="M136" s="56">
        <f t="shared" ref="M136:M171" si="64">+K136-J136</f>
        <v>0</v>
      </c>
      <c r="N136" s="56">
        <f t="shared" ref="N136:N171" si="65">+L136-J136</f>
        <v>0</v>
      </c>
      <c r="O136" s="63">
        <v>0</v>
      </c>
      <c r="P136" s="63">
        <v>0</v>
      </c>
      <c r="Q136" s="63"/>
      <c r="R136" s="56">
        <f t="shared" ref="R136:R171" si="66">+P136-O136</f>
        <v>0</v>
      </c>
      <c r="S136" s="56">
        <f t="shared" ref="S136:S171" si="67">+Q136-O136</f>
        <v>0</v>
      </c>
    </row>
    <row r="137" spans="1:19">
      <c r="A137" s="59" t="s">
        <v>12</v>
      </c>
      <c r="B137" s="59"/>
      <c r="C137" s="60" t="s">
        <v>119</v>
      </c>
      <c r="D137" s="61">
        <f>+D138</f>
        <v>738913.8</v>
      </c>
      <c r="E137" s="61">
        <f t="shared" ref="E137:Q137" si="68">+E138</f>
        <v>692317.74241464597</v>
      </c>
      <c r="F137" s="61">
        <f t="shared" si="68"/>
        <v>754006.5</v>
      </c>
      <c r="G137" s="61">
        <f t="shared" si="68"/>
        <v>747568</v>
      </c>
      <c r="H137" s="56">
        <f t="shared" si="44"/>
        <v>61688.757585354033</v>
      </c>
      <c r="I137" s="56">
        <f t="shared" si="45"/>
        <v>55250.257585354033</v>
      </c>
      <c r="J137" s="61">
        <f t="shared" si="68"/>
        <v>729998.46828270203</v>
      </c>
      <c r="K137" s="61">
        <f t="shared" si="68"/>
        <v>765634.8</v>
      </c>
      <c r="L137" s="61">
        <f t="shared" si="68"/>
        <v>755171.2</v>
      </c>
      <c r="M137" s="56">
        <f t="shared" si="64"/>
        <v>35636.331717298017</v>
      </c>
      <c r="N137" s="56">
        <f t="shared" si="65"/>
        <v>25172.731717297924</v>
      </c>
      <c r="O137" s="61">
        <f t="shared" si="68"/>
        <v>729998.46828270203</v>
      </c>
      <c r="P137" s="61">
        <f t="shared" si="68"/>
        <v>776710.8</v>
      </c>
      <c r="Q137" s="61">
        <f t="shared" si="68"/>
        <v>762888.4</v>
      </c>
      <c r="R137" s="56">
        <f t="shared" si="66"/>
        <v>46712.331717298017</v>
      </c>
      <c r="S137" s="56">
        <f t="shared" si="67"/>
        <v>32889.931717297994</v>
      </c>
    </row>
    <row r="138" spans="1:19">
      <c r="A138" s="62"/>
      <c r="B138" s="62"/>
      <c r="C138" s="62" t="s">
        <v>14</v>
      </c>
      <c r="D138" s="63">
        <v>738913.8</v>
      </c>
      <c r="E138" s="63">
        <v>692317.74241464597</v>
      </c>
      <c r="F138" s="63">
        <v>754006.5</v>
      </c>
      <c r="G138" s="63">
        <v>747568</v>
      </c>
      <c r="H138" s="56">
        <f t="shared" si="44"/>
        <v>61688.757585354033</v>
      </c>
      <c r="I138" s="56">
        <f t="shared" si="45"/>
        <v>55250.257585354033</v>
      </c>
      <c r="J138" s="63">
        <v>729998.46828270203</v>
      </c>
      <c r="K138" s="63">
        <v>765634.8</v>
      </c>
      <c r="L138" s="63">
        <v>755171.2</v>
      </c>
      <c r="M138" s="56">
        <f t="shared" si="64"/>
        <v>35636.331717298017</v>
      </c>
      <c r="N138" s="56">
        <f t="shared" si="65"/>
        <v>25172.731717297924</v>
      </c>
      <c r="O138" s="63">
        <v>729998.46828270203</v>
      </c>
      <c r="P138" s="63">
        <v>776710.8</v>
      </c>
      <c r="Q138" s="63">
        <v>762888.4</v>
      </c>
      <c r="R138" s="56">
        <f t="shared" si="66"/>
        <v>46712.331717298017</v>
      </c>
      <c r="S138" s="56">
        <f t="shared" si="67"/>
        <v>32889.931717297994</v>
      </c>
    </row>
    <row r="139" spans="1:19">
      <c r="A139" s="62"/>
      <c r="B139" s="62"/>
      <c r="C139" s="64" t="s">
        <v>15</v>
      </c>
      <c r="D139" s="63"/>
      <c r="E139" s="63"/>
      <c r="F139" s="63"/>
      <c r="G139" s="63"/>
      <c r="H139" s="56">
        <f t="shared" si="44"/>
        <v>0</v>
      </c>
      <c r="I139" s="56">
        <f t="shared" si="45"/>
        <v>0</v>
      </c>
      <c r="J139" s="63"/>
      <c r="K139" s="63"/>
      <c r="L139" s="63"/>
      <c r="M139" s="56">
        <f t="shared" si="64"/>
        <v>0</v>
      </c>
      <c r="N139" s="56">
        <f t="shared" si="65"/>
        <v>0</v>
      </c>
      <c r="O139" s="63">
        <v>0</v>
      </c>
      <c r="P139" s="63">
        <v>0</v>
      </c>
      <c r="Q139" s="63"/>
      <c r="R139" s="56">
        <f t="shared" si="66"/>
        <v>0</v>
      </c>
      <c r="S139" s="56">
        <f t="shared" si="67"/>
        <v>0</v>
      </c>
    </row>
    <row r="140" spans="1:19">
      <c r="A140" s="59" t="s">
        <v>12</v>
      </c>
      <c r="B140" s="59"/>
      <c r="C140" s="60" t="s">
        <v>120</v>
      </c>
      <c r="D140" s="61">
        <f>+D141</f>
        <v>541679.80000000005</v>
      </c>
      <c r="E140" s="61">
        <f t="shared" ref="E140:Q140" si="69">+E141</f>
        <v>507521.35938944021</v>
      </c>
      <c r="F140" s="61">
        <f t="shared" si="69"/>
        <v>507521.3</v>
      </c>
      <c r="G140" s="61">
        <f t="shared" si="69"/>
        <v>459272.45799999993</v>
      </c>
      <c r="H140" s="56">
        <f t="shared" ref="H140:H171" si="70">+F140-E140</f>
        <v>-5.9389440226368606E-2</v>
      </c>
      <c r="I140" s="56">
        <f t="shared" ref="I140:I171" si="71">+G140-E140</f>
        <v>-48248.901389440289</v>
      </c>
      <c r="J140" s="61">
        <f t="shared" si="69"/>
        <v>535144.18637150957</v>
      </c>
      <c r="K140" s="61">
        <f t="shared" si="69"/>
        <v>535144.19999999995</v>
      </c>
      <c r="L140" s="61">
        <f t="shared" si="69"/>
        <v>463952.99019999994</v>
      </c>
      <c r="M140" s="56">
        <f t="shared" si="64"/>
        <v>1.3628490385599434E-2</v>
      </c>
      <c r="N140" s="56">
        <f t="shared" si="65"/>
        <v>-71191.196171509626</v>
      </c>
      <c r="O140" s="61">
        <f t="shared" si="69"/>
        <v>535144.18637150957</v>
      </c>
      <c r="P140" s="61">
        <f t="shared" si="69"/>
        <v>535144.19999999995</v>
      </c>
      <c r="Q140" s="61">
        <f t="shared" si="69"/>
        <v>468855.98038299993</v>
      </c>
      <c r="R140" s="56">
        <f t="shared" si="66"/>
        <v>1.3628490385599434E-2</v>
      </c>
      <c r="S140" s="56">
        <f t="shared" si="67"/>
        <v>-66288.205988509639</v>
      </c>
    </row>
    <row r="141" spans="1:19">
      <c r="A141" s="62"/>
      <c r="B141" s="62"/>
      <c r="C141" s="62" t="s">
        <v>14</v>
      </c>
      <c r="D141" s="63">
        <v>541679.80000000005</v>
      </c>
      <c r="E141" s="63">
        <v>507521.35938944021</v>
      </c>
      <c r="F141" s="63">
        <v>507521.3</v>
      </c>
      <c r="G141" s="63">
        <v>459272.45799999993</v>
      </c>
      <c r="H141" s="56">
        <f t="shared" si="70"/>
        <v>-5.9389440226368606E-2</v>
      </c>
      <c r="I141" s="56">
        <f t="shared" si="71"/>
        <v>-48248.901389440289</v>
      </c>
      <c r="J141" s="63">
        <v>535144.18637150957</v>
      </c>
      <c r="K141" s="63">
        <v>535144.19999999995</v>
      </c>
      <c r="L141" s="63">
        <v>463952.99019999994</v>
      </c>
      <c r="M141" s="56">
        <f t="shared" si="64"/>
        <v>1.3628490385599434E-2</v>
      </c>
      <c r="N141" s="56">
        <f t="shared" si="65"/>
        <v>-71191.196171509626</v>
      </c>
      <c r="O141" s="63">
        <v>535144.18637150957</v>
      </c>
      <c r="P141" s="63">
        <v>535144.19999999995</v>
      </c>
      <c r="Q141" s="63">
        <v>468855.98038299993</v>
      </c>
      <c r="R141" s="56">
        <f t="shared" si="66"/>
        <v>1.3628490385599434E-2</v>
      </c>
      <c r="S141" s="56">
        <f t="shared" si="67"/>
        <v>-66288.205988509639</v>
      </c>
    </row>
    <row r="142" spans="1:19">
      <c r="A142" s="51"/>
      <c r="B142" s="51"/>
      <c r="C142" s="64" t="s">
        <v>15</v>
      </c>
      <c r="D142" s="63"/>
      <c r="E142" s="63"/>
      <c r="F142" s="63"/>
      <c r="G142" s="63"/>
      <c r="H142" s="56">
        <f t="shared" si="70"/>
        <v>0</v>
      </c>
      <c r="I142" s="56">
        <f t="shared" si="71"/>
        <v>0</v>
      </c>
      <c r="J142" s="63"/>
      <c r="K142" s="63"/>
      <c r="L142" s="63"/>
      <c r="M142" s="56">
        <f t="shared" si="64"/>
        <v>0</v>
      </c>
      <c r="N142" s="56">
        <f t="shared" si="65"/>
        <v>0</v>
      </c>
      <c r="O142" s="63">
        <v>0</v>
      </c>
      <c r="P142" s="63">
        <v>0</v>
      </c>
      <c r="Q142" s="63"/>
      <c r="R142" s="56">
        <f t="shared" si="66"/>
        <v>0</v>
      </c>
      <c r="S142" s="56">
        <f t="shared" si="67"/>
        <v>0</v>
      </c>
    </row>
    <row r="143" spans="1:19">
      <c r="A143" s="59" t="s">
        <v>12</v>
      </c>
      <c r="B143" s="59"/>
      <c r="C143" s="60" t="s">
        <v>121</v>
      </c>
      <c r="D143" s="61">
        <f>+D144</f>
        <v>580983.9</v>
      </c>
      <c r="E143" s="61">
        <f t="shared" ref="E143:Q143" si="72">+E144</f>
        <v>544346.9346860979</v>
      </c>
      <c r="F143" s="61">
        <f t="shared" si="72"/>
        <v>544346.9</v>
      </c>
      <c r="G143" s="61">
        <f t="shared" si="72"/>
        <v>486947.76799999992</v>
      </c>
      <c r="H143" s="56">
        <f t="shared" si="70"/>
        <v>-3.4686097875237465E-2</v>
      </c>
      <c r="I143" s="56">
        <f t="shared" si="71"/>
        <v>-57399.166686097975</v>
      </c>
      <c r="J143" s="61">
        <f t="shared" si="72"/>
        <v>573974.06449427595</v>
      </c>
      <c r="K143" s="61">
        <f t="shared" si="72"/>
        <v>573974.1</v>
      </c>
      <c r="L143" s="61">
        <f t="shared" si="72"/>
        <v>491669.05144999991</v>
      </c>
      <c r="M143" s="56">
        <f t="shared" si="64"/>
        <v>3.5505724023096263E-2</v>
      </c>
      <c r="N143" s="56">
        <f t="shared" si="65"/>
        <v>-82305.013044276042</v>
      </c>
      <c r="O143" s="61">
        <f t="shared" si="72"/>
        <v>573974.06449427595</v>
      </c>
      <c r="P143" s="61">
        <f t="shared" si="72"/>
        <v>573974.1</v>
      </c>
      <c r="Q143" s="61">
        <f t="shared" si="72"/>
        <v>496461.15415174991</v>
      </c>
      <c r="R143" s="56">
        <f t="shared" si="66"/>
        <v>3.5505724023096263E-2</v>
      </c>
      <c r="S143" s="56">
        <f t="shared" si="67"/>
        <v>-77512.91034252604</v>
      </c>
    </row>
    <row r="144" spans="1:19">
      <c r="A144" s="62"/>
      <c r="B144" s="62"/>
      <c r="C144" s="62" t="s">
        <v>14</v>
      </c>
      <c r="D144" s="63">
        <v>580983.9</v>
      </c>
      <c r="E144" s="63">
        <v>544346.9346860979</v>
      </c>
      <c r="F144" s="63">
        <v>544346.9</v>
      </c>
      <c r="G144" s="63">
        <v>486947.76799999992</v>
      </c>
      <c r="H144" s="56">
        <f t="shared" si="70"/>
        <v>-3.4686097875237465E-2</v>
      </c>
      <c r="I144" s="56">
        <f t="shared" si="71"/>
        <v>-57399.166686097975</v>
      </c>
      <c r="J144" s="63">
        <v>573974.06449427595</v>
      </c>
      <c r="K144" s="63">
        <v>573974.1</v>
      </c>
      <c r="L144" s="63">
        <v>491669.05144999991</v>
      </c>
      <c r="M144" s="56">
        <f t="shared" si="64"/>
        <v>3.5505724023096263E-2</v>
      </c>
      <c r="N144" s="56">
        <f t="shared" si="65"/>
        <v>-82305.013044276042</v>
      </c>
      <c r="O144" s="63">
        <v>573974.06449427595</v>
      </c>
      <c r="P144" s="63">
        <v>573974.1</v>
      </c>
      <c r="Q144" s="63">
        <v>496461.15415174991</v>
      </c>
      <c r="R144" s="56">
        <f t="shared" si="66"/>
        <v>3.5505724023096263E-2</v>
      </c>
      <c r="S144" s="56">
        <f t="shared" si="67"/>
        <v>-77512.91034252604</v>
      </c>
    </row>
    <row r="145" spans="1:19">
      <c r="A145" s="62"/>
      <c r="B145" s="62"/>
      <c r="C145" s="64" t="s">
        <v>15</v>
      </c>
      <c r="D145" s="63"/>
      <c r="E145" s="63"/>
      <c r="F145" s="63"/>
      <c r="G145" s="63"/>
      <c r="H145" s="56">
        <f t="shared" si="70"/>
        <v>0</v>
      </c>
      <c r="I145" s="56">
        <f t="shared" si="71"/>
        <v>0</v>
      </c>
      <c r="J145" s="63"/>
      <c r="K145" s="63"/>
      <c r="L145" s="63"/>
      <c r="M145" s="56">
        <f t="shared" si="64"/>
        <v>0</v>
      </c>
      <c r="N145" s="56">
        <f t="shared" si="65"/>
        <v>0</v>
      </c>
      <c r="O145" s="63">
        <v>0</v>
      </c>
      <c r="P145" s="63">
        <v>0</v>
      </c>
      <c r="Q145" s="63"/>
      <c r="R145" s="56">
        <f t="shared" si="66"/>
        <v>0</v>
      </c>
      <c r="S145" s="56">
        <f t="shared" si="67"/>
        <v>0</v>
      </c>
    </row>
    <row r="146" spans="1:19">
      <c r="A146" s="59" t="s">
        <v>12</v>
      </c>
      <c r="B146" s="59"/>
      <c r="C146" s="60" t="s">
        <v>122</v>
      </c>
      <c r="D146" s="61">
        <f>+D147</f>
        <v>588115.1</v>
      </c>
      <c r="E146" s="61">
        <f t="shared" ref="E146:Q146" si="73">+E147</f>
        <v>551028.43973405787</v>
      </c>
      <c r="F146" s="61">
        <f t="shared" si="73"/>
        <v>510820.1</v>
      </c>
      <c r="G146" s="61">
        <f t="shared" si="73"/>
        <v>500065.13549999992</v>
      </c>
      <c r="H146" s="56">
        <f t="shared" si="70"/>
        <v>-40208.339734057896</v>
      </c>
      <c r="I146" s="56">
        <f t="shared" si="71"/>
        <v>-50963.304234057956</v>
      </c>
      <c r="J146" s="61">
        <f t="shared" si="73"/>
        <v>581019.12452315981</v>
      </c>
      <c r="K146" s="61">
        <f t="shared" si="73"/>
        <v>511441.3</v>
      </c>
      <c r="L146" s="61">
        <f t="shared" si="73"/>
        <v>505159.65479999979</v>
      </c>
      <c r="M146" s="56">
        <f t="shared" si="64"/>
        <v>-69577.824523159827</v>
      </c>
      <c r="N146" s="56">
        <f t="shared" si="65"/>
        <v>-75859.469723160029</v>
      </c>
      <c r="O146" s="61">
        <f t="shared" si="73"/>
        <v>581019.12452315981</v>
      </c>
      <c r="P146" s="61">
        <f t="shared" si="73"/>
        <v>515066.8</v>
      </c>
      <c r="Q146" s="61">
        <f t="shared" si="73"/>
        <v>510330.5918894998</v>
      </c>
      <c r="R146" s="56">
        <f t="shared" si="66"/>
        <v>-65952.324523159827</v>
      </c>
      <c r="S146" s="56">
        <f t="shared" si="67"/>
        <v>-70688.532633660012</v>
      </c>
    </row>
    <row r="147" spans="1:19">
      <c r="A147" s="62"/>
      <c r="B147" s="62"/>
      <c r="C147" s="62" t="s">
        <v>14</v>
      </c>
      <c r="D147" s="63">
        <v>588115.1</v>
      </c>
      <c r="E147" s="63">
        <v>551028.43973405787</v>
      </c>
      <c r="F147" s="63">
        <v>510820.1</v>
      </c>
      <c r="G147" s="63">
        <v>500065.13549999992</v>
      </c>
      <c r="H147" s="56">
        <f t="shared" si="70"/>
        <v>-40208.339734057896</v>
      </c>
      <c r="I147" s="56">
        <f t="shared" si="71"/>
        <v>-50963.304234057956</v>
      </c>
      <c r="J147" s="63">
        <v>581019.12452315981</v>
      </c>
      <c r="K147" s="63">
        <v>511441.3</v>
      </c>
      <c r="L147" s="63">
        <v>505159.65479999979</v>
      </c>
      <c r="M147" s="56">
        <f t="shared" si="64"/>
        <v>-69577.824523159827</v>
      </c>
      <c r="N147" s="56">
        <f t="shared" si="65"/>
        <v>-75859.469723160029</v>
      </c>
      <c r="O147" s="63">
        <v>581019.12452315981</v>
      </c>
      <c r="P147" s="63">
        <v>515066.8</v>
      </c>
      <c r="Q147" s="63">
        <v>510330.5918894998</v>
      </c>
      <c r="R147" s="56">
        <f t="shared" si="66"/>
        <v>-65952.324523159827</v>
      </c>
      <c r="S147" s="56">
        <f t="shared" si="67"/>
        <v>-70688.532633660012</v>
      </c>
    </row>
    <row r="148" spans="1:19">
      <c r="A148" s="62"/>
      <c r="B148" s="62"/>
      <c r="C148" s="64" t="s">
        <v>15</v>
      </c>
      <c r="D148" s="63"/>
      <c r="E148" s="63"/>
      <c r="F148" s="63"/>
      <c r="G148" s="63"/>
      <c r="H148" s="56">
        <f t="shared" si="70"/>
        <v>0</v>
      </c>
      <c r="I148" s="56">
        <f t="shared" si="71"/>
        <v>0</v>
      </c>
      <c r="J148" s="63"/>
      <c r="K148" s="63"/>
      <c r="L148" s="63"/>
      <c r="M148" s="56">
        <f t="shared" si="64"/>
        <v>0</v>
      </c>
      <c r="N148" s="56">
        <f t="shared" si="65"/>
        <v>0</v>
      </c>
      <c r="O148" s="63">
        <v>0</v>
      </c>
      <c r="P148" s="63">
        <v>0</v>
      </c>
      <c r="Q148" s="63"/>
      <c r="R148" s="56">
        <f t="shared" si="66"/>
        <v>0</v>
      </c>
      <c r="S148" s="56">
        <f t="shared" si="67"/>
        <v>0</v>
      </c>
    </row>
    <row r="149" spans="1:19">
      <c r="A149" s="59" t="s">
        <v>12</v>
      </c>
      <c r="B149" s="59"/>
      <c r="C149" s="60" t="s">
        <v>123</v>
      </c>
      <c r="D149" s="61">
        <f>+D150</f>
        <v>785210</v>
      </c>
      <c r="E149" s="61">
        <f t="shared" ref="E149:Q149" si="74">+E150</f>
        <v>735694.49443413306</v>
      </c>
      <c r="F149" s="61">
        <f t="shared" si="74"/>
        <v>681546.2</v>
      </c>
      <c r="G149" s="61">
        <f t="shared" si="74"/>
        <v>683624.12299999991</v>
      </c>
      <c r="H149" s="56">
        <f t="shared" si="70"/>
        <v>-54148.294434133102</v>
      </c>
      <c r="I149" s="56">
        <f t="shared" si="71"/>
        <v>-52070.371434133151</v>
      </c>
      <c r="J149" s="61">
        <f t="shared" si="74"/>
        <v>775736.08353269403</v>
      </c>
      <c r="K149" s="61">
        <f t="shared" si="74"/>
        <v>686946.3</v>
      </c>
      <c r="L149" s="61">
        <f t="shared" si="74"/>
        <v>691081.10045000003</v>
      </c>
      <c r="M149" s="56">
        <f t="shared" si="64"/>
        <v>-88789.783532693982</v>
      </c>
      <c r="N149" s="56">
        <f t="shared" si="65"/>
        <v>-84654.983082694001</v>
      </c>
      <c r="O149" s="61">
        <f t="shared" si="74"/>
        <v>775736.08353269403</v>
      </c>
      <c r="P149" s="61">
        <f t="shared" si="74"/>
        <v>690509.3</v>
      </c>
      <c r="Q149" s="61">
        <f t="shared" si="74"/>
        <v>698649.93256174983</v>
      </c>
      <c r="R149" s="56">
        <f t="shared" si="66"/>
        <v>-85226.783532693982</v>
      </c>
      <c r="S149" s="56">
        <f t="shared" si="67"/>
        <v>-77086.150970944203</v>
      </c>
    </row>
    <row r="150" spans="1:19">
      <c r="A150" s="62"/>
      <c r="B150" s="62"/>
      <c r="C150" s="62" t="s">
        <v>14</v>
      </c>
      <c r="D150" s="63">
        <v>785210</v>
      </c>
      <c r="E150" s="63">
        <v>735694.49443413306</v>
      </c>
      <c r="F150" s="63">
        <v>681546.2</v>
      </c>
      <c r="G150" s="63">
        <v>683624.12299999991</v>
      </c>
      <c r="H150" s="56">
        <f t="shared" si="70"/>
        <v>-54148.294434133102</v>
      </c>
      <c r="I150" s="56">
        <f t="shared" si="71"/>
        <v>-52070.371434133151</v>
      </c>
      <c r="J150" s="63">
        <v>775736.08353269403</v>
      </c>
      <c r="K150" s="63">
        <v>686946.3</v>
      </c>
      <c r="L150" s="63">
        <v>691081.10045000003</v>
      </c>
      <c r="M150" s="56">
        <f t="shared" si="64"/>
        <v>-88789.783532693982</v>
      </c>
      <c r="N150" s="56">
        <f t="shared" si="65"/>
        <v>-84654.983082694001</v>
      </c>
      <c r="O150" s="63">
        <v>775736.08353269403</v>
      </c>
      <c r="P150" s="63">
        <v>690509.3</v>
      </c>
      <c r="Q150" s="63">
        <v>698649.93256174983</v>
      </c>
      <c r="R150" s="56">
        <f t="shared" si="66"/>
        <v>-85226.783532693982</v>
      </c>
      <c r="S150" s="56">
        <f t="shared" si="67"/>
        <v>-77086.150970944203</v>
      </c>
    </row>
    <row r="151" spans="1:19">
      <c r="A151" s="62"/>
      <c r="B151" s="62"/>
      <c r="C151" s="64" t="s">
        <v>15</v>
      </c>
      <c r="D151" s="63"/>
      <c r="E151" s="63"/>
      <c r="F151" s="63"/>
      <c r="G151" s="63"/>
      <c r="H151" s="56">
        <f t="shared" si="70"/>
        <v>0</v>
      </c>
      <c r="I151" s="56">
        <f t="shared" si="71"/>
        <v>0</v>
      </c>
      <c r="J151" s="63"/>
      <c r="K151" s="63"/>
      <c r="L151" s="63"/>
      <c r="M151" s="56">
        <f t="shared" si="64"/>
        <v>0</v>
      </c>
      <c r="N151" s="56">
        <f t="shared" si="65"/>
        <v>0</v>
      </c>
      <c r="O151" s="63">
        <v>0</v>
      </c>
      <c r="P151" s="63">
        <v>0</v>
      </c>
      <c r="Q151" s="63"/>
      <c r="R151" s="56">
        <f t="shared" si="66"/>
        <v>0</v>
      </c>
      <c r="S151" s="56">
        <f t="shared" si="67"/>
        <v>0</v>
      </c>
    </row>
    <row r="152" spans="1:19">
      <c r="A152" s="59" t="s">
        <v>12</v>
      </c>
      <c r="B152" s="59"/>
      <c r="C152" s="60" t="s">
        <v>124</v>
      </c>
      <c r="D152" s="61">
        <f>+D153</f>
        <v>654065.30000000005</v>
      </c>
      <c r="E152" s="61">
        <f t="shared" ref="E152:Q152" si="75">+E153</f>
        <v>612819.8064344693</v>
      </c>
      <c r="F152" s="61">
        <f t="shared" si="75"/>
        <v>612819.80000000005</v>
      </c>
      <c r="G152" s="61">
        <f t="shared" si="75"/>
        <v>585871.07549999992</v>
      </c>
      <c r="H152" s="56">
        <f t="shared" si="70"/>
        <v>-6.4344692509621382E-3</v>
      </c>
      <c r="I152" s="56">
        <f t="shared" si="71"/>
        <v>-26948.730934469379</v>
      </c>
      <c r="J152" s="61">
        <f t="shared" si="75"/>
        <v>646173.70410035108</v>
      </c>
      <c r="K152" s="61">
        <f t="shared" si="75"/>
        <v>623110.5</v>
      </c>
      <c r="L152" s="61">
        <f t="shared" si="75"/>
        <v>591984.68819999986</v>
      </c>
      <c r="M152" s="56">
        <f t="shared" si="64"/>
        <v>-23063.204100351082</v>
      </c>
      <c r="N152" s="56">
        <f t="shared" si="65"/>
        <v>-54189.015900351224</v>
      </c>
      <c r="O152" s="61">
        <f t="shared" si="75"/>
        <v>646173.70410035108</v>
      </c>
      <c r="P152" s="61">
        <f t="shared" si="75"/>
        <v>633610.5</v>
      </c>
      <c r="Q152" s="61">
        <f t="shared" si="75"/>
        <v>598190.00509049988</v>
      </c>
      <c r="R152" s="56">
        <f t="shared" si="66"/>
        <v>-12563.204100351082</v>
      </c>
      <c r="S152" s="56">
        <f t="shared" si="67"/>
        <v>-47983.699009851203</v>
      </c>
    </row>
    <row r="153" spans="1:19">
      <c r="A153" s="62"/>
      <c r="B153" s="62"/>
      <c r="C153" s="62" t="s">
        <v>14</v>
      </c>
      <c r="D153" s="63">
        <v>654065.30000000005</v>
      </c>
      <c r="E153" s="63">
        <v>612819.8064344693</v>
      </c>
      <c r="F153" s="63">
        <v>612819.80000000005</v>
      </c>
      <c r="G153" s="63">
        <v>585871.07549999992</v>
      </c>
      <c r="H153" s="56">
        <f t="shared" si="70"/>
        <v>-6.4344692509621382E-3</v>
      </c>
      <c r="I153" s="56">
        <f t="shared" si="71"/>
        <v>-26948.730934469379</v>
      </c>
      <c r="J153" s="63">
        <v>646173.70410035108</v>
      </c>
      <c r="K153" s="63">
        <v>623110.5</v>
      </c>
      <c r="L153" s="63">
        <v>591984.68819999986</v>
      </c>
      <c r="M153" s="56">
        <f t="shared" si="64"/>
        <v>-23063.204100351082</v>
      </c>
      <c r="N153" s="56">
        <f t="shared" si="65"/>
        <v>-54189.015900351224</v>
      </c>
      <c r="O153" s="63">
        <v>646173.70410035108</v>
      </c>
      <c r="P153" s="63">
        <v>633610.5</v>
      </c>
      <c r="Q153" s="63">
        <v>598190.00509049988</v>
      </c>
      <c r="R153" s="56">
        <f t="shared" si="66"/>
        <v>-12563.204100351082</v>
      </c>
      <c r="S153" s="56">
        <f t="shared" si="67"/>
        <v>-47983.699009851203</v>
      </c>
    </row>
    <row r="154" spans="1:19">
      <c r="A154" s="62"/>
      <c r="B154" s="62"/>
      <c r="C154" s="64" t="s">
        <v>15</v>
      </c>
      <c r="D154" s="63"/>
      <c r="E154" s="63"/>
      <c r="F154" s="63"/>
      <c r="G154" s="63"/>
      <c r="H154" s="56">
        <f t="shared" si="70"/>
        <v>0</v>
      </c>
      <c r="I154" s="56">
        <f t="shared" si="71"/>
        <v>0</v>
      </c>
      <c r="J154" s="63"/>
      <c r="K154" s="63"/>
      <c r="L154" s="63"/>
      <c r="M154" s="56">
        <f t="shared" si="64"/>
        <v>0</v>
      </c>
      <c r="N154" s="56">
        <f t="shared" si="65"/>
        <v>0</v>
      </c>
      <c r="O154" s="63">
        <v>0</v>
      </c>
      <c r="P154" s="63">
        <v>0</v>
      </c>
      <c r="Q154" s="63"/>
      <c r="R154" s="56">
        <f t="shared" si="66"/>
        <v>0</v>
      </c>
      <c r="S154" s="56">
        <f t="shared" si="67"/>
        <v>0</v>
      </c>
    </row>
    <row r="155" spans="1:19">
      <c r="A155" s="59" t="s">
        <v>12</v>
      </c>
      <c r="B155" s="59"/>
      <c r="C155" s="60" t="s">
        <v>125</v>
      </c>
      <c r="D155" s="61">
        <f>+D156</f>
        <v>620523.5</v>
      </c>
      <c r="E155" s="61">
        <f t="shared" ref="E155:Q155" si="76">+E156</f>
        <v>581393.1593038789</v>
      </c>
      <c r="F155" s="61">
        <f t="shared" si="76"/>
        <v>535860.6</v>
      </c>
      <c r="G155" s="61">
        <f t="shared" si="76"/>
        <v>541969.94550000003</v>
      </c>
      <c r="H155" s="56">
        <f t="shared" si="70"/>
        <v>-45532.559303878923</v>
      </c>
      <c r="I155" s="56">
        <f t="shared" si="71"/>
        <v>-39423.213803878869</v>
      </c>
      <c r="J155" s="61">
        <f t="shared" si="76"/>
        <v>613036.60120222578</v>
      </c>
      <c r="K155" s="61">
        <f t="shared" si="76"/>
        <v>536034.6</v>
      </c>
      <c r="L155" s="61">
        <f t="shared" si="76"/>
        <v>547520.25585000007</v>
      </c>
      <c r="M155" s="56">
        <f t="shared" si="64"/>
        <v>-77002.001202225802</v>
      </c>
      <c r="N155" s="56">
        <f t="shared" si="65"/>
        <v>-65516.345352225704</v>
      </c>
      <c r="O155" s="61">
        <f t="shared" si="76"/>
        <v>613036.60120222578</v>
      </c>
      <c r="P155" s="61">
        <f t="shared" si="76"/>
        <v>537295.6</v>
      </c>
      <c r="Q155" s="61">
        <f t="shared" si="76"/>
        <v>553153.82085524988</v>
      </c>
      <c r="R155" s="56">
        <f t="shared" si="66"/>
        <v>-75741.001202225802</v>
      </c>
      <c r="S155" s="56">
        <f t="shared" si="67"/>
        <v>-59882.780346975895</v>
      </c>
    </row>
    <row r="156" spans="1:19">
      <c r="A156" s="62"/>
      <c r="B156" s="62"/>
      <c r="C156" s="62" t="s">
        <v>14</v>
      </c>
      <c r="D156" s="63">
        <v>620523.5</v>
      </c>
      <c r="E156" s="63">
        <v>581393.1593038789</v>
      </c>
      <c r="F156" s="63">
        <v>535860.6</v>
      </c>
      <c r="G156" s="63">
        <v>541969.94550000003</v>
      </c>
      <c r="H156" s="56">
        <f t="shared" si="70"/>
        <v>-45532.559303878923</v>
      </c>
      <c r="I156" s="56">
        <f t="shared" si="71"/>
        <v>-39423.213803878869</v>
      </c>
      <c r="J156" s="63">
        <v>613036.60120222578</v>
      </c>
      <c r="K156" s="63">
        <v>536034.6</v>
      </c>
      <c r="L156" s="63">
        <v>547520.25585000007</v>
      </c>
      <c r="M156" s="56">
        <f t="shared" si="64"/>
        <v>-77002.001202225802</v>
      </c>
      <c r="N156" s="56">
        <f t="shared" si="65"/>
        <v>-65516.345352225704</v>
      </c>
      <c r="O156" s="63">
        <v>613036.60120222578</v>
      </c>
      <c r="P156" s="63">
        <v>537295.6</v>
      </c>
      <c r="Q156" s="63">
        <v>553153.82085524988</v>
      </c>
      <c r="R156" s="56">
        <f t="shared" si="66"/>
        <v>-75741.001202225802</v>
      </c>
      <c r="S156" s="56">
        <f t="shared" si="67"/>
        <v>-59882.780346975895</v>
      </c>
    </row>
    <row r="157" spans="1:19">
      <c r="A157" s="71"/>
      <c r="B157" s="62"/>
      <c r="C157" s="64" t="s">
        <v>15</v>
      </c>
      <c r="D157" s="63"/>
      <c r="E157" s="63"/>
      <c r="F157" s="63"/>
      <c r="G157" s="63"/>
      <c r="H157" s="56">
        <f t="shared" si="70"/>
        <v>0</v>
      </c>
      <c r="I157" s="56">
        <f t="shared" si="71"/>
        <v>0</v>
      </c>
      <c r="J157" s="63"/>
      <c r="K157" s="63"/>
      <c r="L157" s="63"/>
      <c r="M157" s="56">
        <f t="shared" si="64"/>
        <v>0</v>
      </c>
      <c r="N157" s="56">
        <f t="shared" si="65"/>
        <v>0</v>
      </c>
      <c r="O157" s="63">
        <v>0</v>
      </c>
      <c r="P157" s="63">
        <v>0</v>
      </c>
      <c r="Q157" s="63"/>
      <c r="R157" s="56">
        <f t="shared" si="66"/>
        <v>0</v>
      </c>
      <c r="S157" s="56">
        <f t="shared" si="67"/>
        <v>0</v>
      </c>
    </row>
    <row r="158" spans="1:19">
      <c r="A158" s="59" t="s">
        <v>12</v>
      </c>
      <c r="B158" s="59"/>
      <c r="C158" s="60" t="s">
        <v>126</v>
      </c>
      <c r="D158" s="61">
        <f>+D159</f>
        <v>701221.5</v>
      </c>
      <c r="E158" s="61">
        <f t="shared" ref="E158:Q158" si="77">+E159</f>
        <v>657002.32667546824</v>
      </c>
      <c r="F158" s="61">
        <f t="shared" si="77"/>
        <v>622708</v>
      </c>
      <c r="G158" s="61">
        <f t="shared" si="77"/>
        <v>624298.16800000018</v>
      </c>
      <c r="H158" s="56">
        <f t="shared" si="70"/>
        <v>-34294.326675468241</v>
      </c>
      <c r="I158" s="56">
        <f t="shared" si="71"/>
        <v>-32704.158675468061</v>
      </c>
      <c r="J158" s="61">
        <f t="shared" si="77"/>
        <v>692760.9430584443</v>
      </c>
      <c r="K158" s="61">
        <f t="shared" si="77"/>
        <v>629888.9</v>
      </c>
      <c r="L158" s="61">
        <f t="shared" si="77"/>
        <v>631047.52945000015</v>
      </c>
      <c r="M158" s="56">
        <f t="shared" si="64"/>
        <v>-62872.04305844428</v>
      </c>
      <c r="N158" s="56">
        <f t="shared" si="65"/>
        <v>-61713.413608444156</v>
      </c>
      <c r="O158" s="61">
        <f t="shared" si="77"/>
        <v>692760.9430584443</v>
      </c>
      <c r="P158" s="61">
        <f t="shared" si="77"/>
        <v>635064.6</v>
      </c>
      <c r="Q158" s="61">
        <f t="shared" si="77"/>
        <v>637898.13132175</v>
      </c>
      <c r="R158" s="56">
        <f t="shared" si="66"/>
        <v>-57696.343058444327</v>
      </c>
      <c r="S158" s="56">
        <f t="shared" si="67"/>
        <v>-54862.811736694304</v>
      </c>
    </row>
    <row r="159" spans="1:19">
      <c r="A159" s="62"/>
      <c r="B159" s="62"/>
      <c r="C159" s="62" t="s">
        <v>14</v>
      </c>
      <c r="D159" s="63">
        <v>701221.5</v>
      </c>
      <c r="E159" s="63">
        <v>657002.32667546824</v>
      </c>
      <c r="F159" s="63">
        <v>622708</v>
      </c>
      <c r="G159" s="63">
        <v>624298.16800000018</v>
      </c>
      <c r="H159" s="56">
        <f t="shared" si="70"/>
        <v>-34294.326675468241</v>
      </c>
      <c r="I159" s="56">
        <f t="shared" si="71"/>
        <v>-32704.158675468061</v>
      </c>
      <c r="J159" s="63">
        <v>692760.9430584443</v>
      </c>
      <c r="K159" s="63">
        <v>629888.9</v>
      </c>
      <c r="L159" s="63">
        <v>631047.52945000015</v>
      </c>
      <c r="M159" s="56">
        <f t="shared" si="64"/>
        <v>-62872.04305844428</v>
      </c>
      <c r="N159" s="56">
        <f t="shared" si="65"/>
        <v>-61713.413608444156</v>
      </c>
      <c r="O159" s="63">
        <v>692760.9430584443</v>
      </c>
      <c r="P159" s="63">
        <v>635064.6</v>
      </c>
      <c r="Q159" s="63">
        <v>637898.13132175</v>
      </c>
      <c r="R159" s="56">
        <f t="shared" si="66"/>
        <v>-57696.343058444327</v>
      </c>
      <c r="S159" s="56">
        <f t="shared" si="67"/>
        <v>-54862.811736694304</v>
      </c>
    </row>
    <row r="160" spans="1:19">
      <c r="A160" s="71"/>
      <c r="B160" s="62"/>
      <c r="C160" s="64" t="s">
        <v>15</v>
      </c>
      <c r="D160" s="63"/>
      <c r="E160" s="63"/>
      <c r="F160" s="63"/>
      <c r="G160" s="63"/>
      <c r="H160" s="56">
        <f t="shared" si="70"/>
        <v>0</v>
      </c>
      <c r="I160" s="56">
        <f t="shared" si="71"/>
        <v>0</v>
      </c>
      <c r="J160" s="63"/>
      <c r="K160" s="63"/>
      <c r="L160" s="63"/>
      <c r="M160" s="56">
        <f t="shared" si="64"/>
        <v>0</v>
      </c>
      <c r="N160" s="56">
        <f t="shared" si="65"/>
        <v>0</v>
      </c>
      <c r="O160" s="63">
        <v>0</v>
      </c>
      <c r="P160" s="63">
        <v>0</v>
      </c>
      <c r="Q160" s="63"/>
      <c r="R160" s="56">
        <f t="shared" si="66"/>
        <v>0</v>
      </c>
      <c r="S160" s="56">
        <f t="shared" si="67"/>
        <v>0</v>
      </c>
    </row>
    <row r="161" spans="1:19">
      <c r="A161" s="59" t="s">
        <v>12</v>
      </c>
      <c r="B161" s="59"/>
      <c r="C161" s="60" t="s">
        <v>127</v>
      </c>
      <c r="D161" s="61">
        <f>+D162</f>
        <v>609711.5</v>
      </c>
      <c r="E161" s="61">
        <f t="shared" ref="E161:Q161" si="78">+E162</f>
        <v>571262.96626784804</v>
      </c>
      <c r="F161" s="61">
        <f t="shared" si="78"/>
        <v>571300.9</v>
      </c>
      <c r="G161" s="61">
        <f t="shared" si="78"/>
        <v>543989.27049999987</v>
      </c>
      <c r="H161" s="56">
        <f t="shared" si="70"/>
        <v>37.933732151985168</v>
      </c>
      <c r="I161" s="56">
        <f t="shared" si="71"/>
        <v>-27273.69576784817</v>
      </c>
      <c r="J161" s="61">
        <f t="shared" si="78"/>
        <v>602355.05290921428</v>
      </c>
      <c r="K161" s="61">
        <f t="shared" si="78"/>
        <v>590355.9</v>
      </c>
      <c r="L161" s="61">
        <f t="shared" si="78"/>
        <v>549420.56552499998</v>
      </c>
      <c r="M161" s="56">
        <f t="shared" si="64"/>
        <v>-11999.152909214259</v>
      </c>
      <c r="N161" s="56">
        <f t="shared" si="65"/>
        <v>-52934.487384214299</v>
      </c>
      <c r="O161" s="61">
        <f t="shared" si="78"/>
        <v>602355.05290921428</v>
      </c>
      <c r="P161" s="61">
        <f t="shared" si="78"/>
        <v>598753.80000000005</v>
      </c>
      <c r="Q161" s="61">
        <f t="shared" si="78"/>
        <v>554933.57936087484</v>
      </c>
      <c r="R161" s="56">
        <f t="shared" si="66"/>
        <v>-3601.2529092142358</v>
      </c>
      <c r="S161" s="56">
        <f t="shared" si="67"/>
        <v>-47421.473548339447</v>
      </c>
    </row>
    <row r="162" spans="1:19">
      <c r="A162" s="62"/>
      <c r="B162" s="62"/>
      <c r="C162" s="62" t="s">
        <v>14</v>
      </c>
      <c r="D162" s="63">
        <v>609711.5</v>
      </c>
      <c r="E162" s="63">
        <v>571262.96626784804</v>
      </c>
      <c r="F162" s="63">
        <v>571300.9</v>
      </c>
      <c r="G162" s="63">
        <v>543989.27049999987</v>
      </c>
      <c r="H162" s="56">
        <f t="shared" si="70"/>
        <v>37.933732151985168</v>
      </c>
      <c r="I162" s="56">
        <f t="shared" si="71"/>
        <v>-27273.69576784817</v>
      </c>
      <c r="J162" s="63">
        <v>602355.05290921428</v>
      </c>
      <c r="K162" s="63">
        <v>590355.9</v>
      </c>
      <c r="L162" s="63">
        <v>549420.56552499998</v>
      </c>
      <c r="M162" s="56">
        <f t="shared" si="64"/>
        <v>-11999.152909214259</v>
      </c>
      <c r="N162" s="56">
        <f t="shared" si="65"/>
        <v>-52934.487384214299</v>
      </c>
      <c r="O162" s="63">
        <v>602355.05290921428</v>
      </c>
      <c r="P162" s="63">
        <v>598753.80000000005</v>
      </c>
      <c r="Q162" s="63">
        <v>554933.57936087484</v>
      </c>
      <c r="R162" s="56">
        <f t="shared" si="66"/>
        <v>-3601.2529092142358</v>
      </c>
      <c r="S162" s="56">
        <f t="shared" si="67"/>
        <v>-47421.473548339447</v>
      </c>
    </row>
    <row r="163" spans="1:19">
      <c r="A163" s="62"/>
      <c r="B163" s="62"/>
      <c r="C163" s="64" t="s">
        <v>15</v>
      </c>
      <c r="D163" s="63"/>
      <c r="E163" s="63"/>
      <c r="F163" s="63"/>
      <c r="G163" s="63"/>
      <c r="H163" s="56">
        <f t="shared" si="70"/>
        <v>0</v>
      </c>
      <c r="I163" s="56">
        <f t="shared" si="71"/>
        <v>0</v>
      </c>
      <c r="J163" s="63"/>
      <c r="K163" s="63"/>
      <c r="L163" s="63"/>
      <c r="M163" s="56">
        <f t="shared" si="64"/>
        <v>0</v>
      </c>
      <c r="N163" s="56">
        <f t="shared" si="65"/>
        <v>0</v>
      </c>
      <c r="O163" s="63">
        <v>0</v>
      </c>
      <c r="P163" s="63">
        <v>0</v>
      </c>
      <c r="Q163" s="63"/>
      <c r="R163" s="56">
        <f t="shared" si="66"/>
        <v>0</v>
      </c>
      <c r="S163" s="56">
        <f t="shared" si="67"/>
        <v>0</v>
      </c>
    </row>
    <row r="164" spans="1:19">
      <c r="A164" s="59" t="s">
        <v>12</v>
      </c>
      <c r="B164" s="59"/>
      <c r="C164" s="60" t="s">
        <v>128</v>
      </c>
      <c r="D164" s="61">
        <f>+D165</f>
        <v>453874.3</v>
      </c>
      <c r="E164" s="61">
        <f t="shared" ref="E164:Q164" si="79">+E165</f>
        <v>425252.89244297199</v>
      </c>
      <c r="F164" s="61">
        <f t="shared" si="79"/>
        <v>425252.9</v>
      </c>
      <c r="G164" s="61">
        <f t="shared" si="79"/>
        <v>417271.71799999999</v>
      </c>
      <c r="H164" s="56">
        <f t="shared" si="70"/>
        <v>7.5570280314423144E-3</v>
      </c>
      <c r="I164" s="56">
        <f t="shared" si="71"/>
        <v>-7981.1744429719984</v>
      </c>
      <c r="J164" s="61">
        <f t="shared" si="79"/>
        <v>448398.09974165261</v>
      </c>
      <c r="K164" s="61">
        <f t="shared" si="79"/>
        <v>448398.1</v>
      </c>
      <c r="L164" s="61">
        <f t="shared" si="79"/>
        <v>421282.01585000003</v>
      </c>
      <c r="M164" s="56">
        <f t="shared" si="64"/>
        <v>2.5834736879914999E-4</v>
      </c>
      <c r="N164" s="56">
        <f t="shared" si="65"/>
        <v>-27116.083891652583</v>
      </c>
      <c r="O164" s="61">
        <f t="shared" si="79"/>
        <v>448398.09974165261</v>
      </c>
      <c r="P164" s="61">
        <f t="shared" si="79"/>
        <v>448398.1</v>
      </c>
      <c r="Q164" s="61">
        <f t="shared" si="79"/>
        <v>425352.46816774999</v>
      </c>
      <c r="R164" s="56">
        <f t="shared" si="66"/>
        <v>2.5834736879914999E-4</v>
      </c>
      <c r="S164" s="56">
        <f t="shared" si="67"/>
        <v>-23045.631573902618</v>
      </c>
    </row>
    <row r="165" spans="1:19">
      <c r="A165" s="62"/>
      <c r="B165" s="62"/>
      <c r="C165" s="62" t="s">
        <v>14</v>
      </c>
      <c r="D165" s="63">
        <v>453874.3</v>
      </c>
      <c r="E165" s="63">
        <v>425252.89244297199</v>
      </c>
      <c r="F165" s="63">
        <v>425252.9</v>
      </c>
      <c r="G165" s="63">
        <v>417271.71799999999</v>
      </c>
      <c r="H165" s="56">
        <f t="shared" si="70"/>
        <v>7.5570280314423144E-3</v>
      </c>
      <c r="I165" s="56">
        <f t="shared" si="71"/>
        <v>-7981.1744429719984</v>
      </c>
      <c r="J165" s="63">
        <v>448398.09974165261</v>
      </c>
      <c r="K165" s="63">
        <v>448398.1</v>
      </c>
      <c r="L165" s="63">
        <v>421282.01585000003</v>
      </c>
      <c r="M165" s="56">
        <f t="shared" si="64"/>
        <v>2.5834736879914999E-4</v>
      </c>
      <c r="N165" s="56">
        <f t="shared" si="65"/>
        <v>-27116.083891652583</v>
      </c>
      <c r="O165" s="63">
        <v>448398.09974165261</v>
      </c>
      <c r="P165" s="63">
        <v>448398.1</v>
      </c>
      <c r="Q165" s="63">
        <v>425352.46816774999</v>
      </c>
      <c r="R165" s="56">
        <f t="shared" si="66"/>
        <v>2.5834736879914999E-4</v>
      </c>
      <c r="S165" s="56">
        <f t="shared" si="67"/>
        <v>-23045.631573902618</v>
      </c>
    </row>
    <row r="166" spans="1:19">
      <c r="A166" s="62"/>
      <c r="B166" s="62"/>
      <c r="C166" s="64" t="s">
        <v>15</v>
      </c>
      <c r="D166" s="63"/>
      <c r="E166" s="63"/>
      <c r="F166" s="63"/>
      <c r="G166" s="63"/>
      <c r="H166" s="56">
        <f t="shared" si="70"/>
        <v>0</v>
      </c>
      <c r="I166" s="56">
        <f t="shared" si="71"/>
        <v>0</v>
      </c>
      <c r="J166" s="63"/>
      <c r="K166" s="63"/>
      <c r="L166" s="63"/>
      <c r="M166" s="56">
        <f t="shared" si="64"/>
        <v>0</v>
      </c>
      <c r="N166" s="56">
        <f t="shared" si="65"/>
        <v>0</v>
      </c>
      <c r="O166" s="63">
        <v>0</v>
      </c>
      <c r="P166" s="63">
        <v>0</v>
      </c>
      <c r="Q166" s="63"/>
      <c r="R166" s="56">
        <f t="shared" si="66"/>
        <v>0</v>
      </c>
      <c r="S166" s="56">
        <f t="shared" si="67"/>
        <v>0</v>
      </c>
    </row>
    <row r="167" spans="1:19">
      <c r="A167" s="59" t="s">
        <v>12</v>
      </c>
      <c r="B167" s="59"/>
      <c r="C167" s="60" t="s">
        <v>129</v>
      </c>
      <c r="D167" s="61">
        <f>+D168</f>
        <v>581268</v>
      </c>
      <c r="E167" s="61">
        <f t="shared" ref="E167:Q167" si="80">+E168</f>
        <v>544613.11928113457</v>
      </c>
      <c r="F167" s="61">
        <f t="shared" si="80"/>
        <v>543885.80000000005</v>
      </c>
      <c r="G167" s="61">
        <f t="shared" si="80"/>
        <v>515715.00800000009</v>
      </c>
      <c r="H167" s="56">
        <f t="shared" si="70"/>
        <v>-727.31928113452159</v>
      </c>
      <c r="I167" s="56">
        <f t="shared" si="71"/>
        <v>-28898.111281134479</v>
      </c>
      <c r="J167" s="61">
        <f t="shared" si="80"/>
        <v>574254.73669831257</v>
      </c>
      <c r="K167" s="61">
        <f t="shared" si="80"/>
        <v>548364.1</v>
      </c>
      <c r="L167" s="61">
        <f t="shared" si="80"/>
        <v>520487.99374999997</v>
      </c>
      <c r="M167" s="56">
        <f t="shared" si="64"/>
        <v>-25890.636698312592</v>
      </c>
      <c r="N167" s="56">
        <f t="shared" si="65"/>
        <v>-53766.742948312603</v>
      </c>
      <c r="O167" s="61">
        <f t="shared" si="80"/>
        <v>574254.73669831257</v>
      </c>
      <c r="P167" s="61">
        <f t="shared" si="80"/>
        <v>552632.6</v>
      </c>
      <c r="Q167" s="61">
        <f t="shared" si="80"/>
        <v>525332.57428624993</v>
      </c>
      <c r="R167" s="56">
        <f t="shared" si="66"/>
        <v>-21622.136698312592</v>
      </c>
      <c r="S167" s="56">
        <f t="shared" si="67"/>
        <v>-48922.162412062637</v>
      </c>
    </row>
    <row r="168" spans="1:19">
      <c r="A168" s="62"/>
      <c r="B168" s="62"/>
      <c r="C168" s="62" t="s">
        <v>14</v>
      </c>
      <c r="D168" s="63">
        <v>581268</v>
      </c>
      <c r="E168" s="63">
        <v>544613.11928113457</v>
      </c>
      <c r="F168" s="63">
        <v>543885.80000000005</v>
      </c>
      <c r="G168" s="63">
        <v>515715.00800000009</v>
      </c>
      <c r="H168" s="56">
        <f t="shared" si="70"/>
        <v>-727.31928113452159</v>
      </c>
      <c r="I168" s="56">
        <f t="shared" si="71"/>
        <v>-28898.111281134479</v>
      </c>
      <c r="J168" s="63">
        <v>574254.73669831257</v>
      </c>
      <c r="K168" s="63">
        <v>548364.1</v>
      </c>
      <c r="L168" s="63">
        <v>520487.99374999997</v>
      </c>
      <c r="M168" s="56">
        <f t="shared" si="64"/>
        <v>-25890.636698312592</v>
      </c>
      <c r="N168" s="56">
        <f t="shared" si="65"/>
        <v>-53766.742948312603</v>
      </c>
      <c r="O168" s="63">
        <v>574254.73669831257</v>
      </c>
      <c r="P168" s="63">
        <v>552632.6</v>
      </c>
      <c r="Q168" s="63">
        <v>525332.57428624993</v>
      </c>
      <c r="R168" s="56">
        <f t="shared" si="66"/>
        <v>-21622.136698312592</v>
      </c>
      <c r="S168" s="56">
        <f t="shared" si="67"/>
        <v>-48922.162412062637</v>
      </c>
    </row>
    <row r="169" spans="1:19">
      <c r="A169" s="62"/>
      <c r="B169" s="62"/>
      <c r="C169" s="64" t="s">
        <v>15</v>
      </c>
      <c r="D169" s="63"/>
      <c r="E169" s="63"/>
      <c r="F169" s="63"/>
      <c r="G169" s="63"/>
      <c r="H169" s="56">
        <f t="shared" si="70"/>
        <v>0</v>
      </c>
      <c r="I169" s="56">
        <f t="shared" si="71"/>
        <v>0</v>
      </c>
      <c r="J169" s="63"/>
      <c r="K169" s="63"/>
      <c r="L169" s="63"/>
      <c r="M169" s="56">
        <f t="shared" si="64"/>
        <v>0</v>
      </c>
      <c r="N169" s="56">
        <f t="shared" si="65"/>
        <v>0</v>
      </c>
      <c r="O169" s="63">
        <v>0</v>
      </c>
      <c r="P169" s="63">
        <v>0</v>
      </c>
      <c r="Q169" s="63"/>
      <c r="R169" s="56">
        <f t="shared" si="66"/>
        <v>0</v>
      </c>
      <c r="S169" s="56">
        <f t="shared" si="67"/>
        <v>0</v>
      </c>
    </row>
    <row r="170" spans="1:19">
      <c r="A170" s="59" t="s">
        <v>12</v>
      </c>
      <c r="B170" s="59"/>
      <c r="C170" s="60" t="s">
        <v>130</v>
      </c>
      <c r="D170" s="61">
        <f>+D171</f>
        <v>606000</v>
      </c>
      <c r="E170" s="61">
        <f t="shared" ref="E170:Q170" si="81">+E171</f>
        <v>606000</v>
      </c>
      <c r="F170" s="61">
        <f t="shared" si="81"/>
        <v>606000</v>
      </c>
      <c r="G170" s="61">
        <f t="shared" si="81"/>
        <v>606000</v>
      </c>
      <c r="H170" s="56">
        <f t="shared" si="70"/>
        <v>0</v>
      </c>
      <c r="I170" s="56">
        <f t="shared" si="71"/>
        <v>0</v>
      </c>
      <c r="J170" s="61">
        <f t="shared" si="81"/>
        <v>606000</v>
      </c>
      <c r="K170" s="61">
        <f t="shared" si="81"/>
        <v>606000</v>
      </c>
      <c r="L170" s="61">
        <f t="shared" si="81"/>
        <v>606000</v>
      </c>
      <c r="M170" s="56">
        <f t="shared" si="64"/>
        <v>0</v>
      </c>
      <c r="N170" s="56">
        <f t="shared" si="65"/>
        <v>0</v>
      </c>
      <c r="O170" s="61">
        <f t="shared" si="81"/>
        <v>606000</v>
      </c>
      <c r="P170" s="61">
        <f t="shared" si="81"/>
        <v>606000</v>
      </c>
      <c r="Q170" s="61">
        <f t="shared" si="81"/>
        <v>606000</v>
      </c>
      <c r="R170" s="56">
        <f t="shared" si="66"/>
        <v>0</v>
      </c>
      <c r="S170" s="56">
        <f t="shared" si="67"/>
        <v>0</v>
      </c>
    </row>
    <row r="171" spans="1:19">
      <c r="A171" s="64"/>
      <c r="B171" s="64"/>
      <c r="C171" s="62" t="s">
        <v>14</v>
      </c>
      <c r="D171" s="49">
        <v>606000</v>
      </c>
      <c r="E171" s="49">
        <v>606000</v>
      </c>
      <c r="F171" s="49">
        <v>606000</v>
      </c>
      <c r="G171" s="49">
        <v>606000</v>
      </c>
      <c r="H171" s="56">
        <f t="shared" si="70"/>
        <v>0</v>
      </c>
      <c r="I171" s="56">
        <f t="shared" si="71"/>
        <v>0</v>
      </c>
      <c r="J171" s="49">
        <v>606000</v>
      </c>
      <c r="K171" s="49">
        <v>606000</v>
      </c>
      <c r="L171" s="49">
        <v>606000</v>
      </c>
      <c r="M171" s="56">
        <f t="shared" si="64"/>
        <v>0</v>
      </c>
      <c r="N171" s="56">
        <f t="shared" si="65"/>
        <v>0</v>
      </c>
      <c r="O171" s="49">
        <v>606000</v>
      </c>
      <c r="P171" s="49">
        <v>606000</v>
      </c>
      <c r="Q171" s="49">
        <v>606000</v>
      </c>
      <c r="R171" s="56">
        <f t="shared" si="66"/>
        <v>0</v>
      </c>
      <c r="S171" s="56">
        <f t="shared" si="67"/>
        <v>0</v>
      </c>
    </row>
    <row r="172" spans="1:19">
      <c r="A172" s="48"/>
      <c r="B172" s="48"/>
      <c r="C172" s="48"/>
      <c r="D172" s="49"/>
      <c r="E172" s="49"/>
      <c r="F172" s="49"/>
      <c r="G172" s="49"/>
      <c r="H172" s="49"/>
      <c r="I172" s="49"/>
      <c r="J172" s="49"/>
      <c r="K172" s="49"/>
      <c r="L172" s="49"/>
      <c r="M172" s="49"/>
      <c r="N172" s="49"/>
      <c r="O172" s="49"/>
      <c r="P172" s="48"/>
      <c r="Q172" s="48"/>
      <c r="R172" s="48"/>
      <c r="S172" s="48"/>
    </row>
    <row r="173" spans="1:19">
      <c r="A173" s="48"/>
      <c r="B173" s="48"/>
      <c r="C173" s="48"/>
      <c r="D173" s="49">
        <f>+D171-D9</f>
        <v>-3244000.3000000003</v>
      </c>
      <c r="E173" s="49">
        <f t="shared" ref="E173:Q173" si="82">+E171-E9</f>
        <v>-141498725.6659075</v>
      </c>
      <c r="F173" s="49">
        <f t="shared" si="82"/>
        <v>-3001218.482036348</v>
      </c>
      <c r="G173" s="49">
        <f t="shared" si="82"/>
        <v>-141498725.6659075</v>
      </c>
      <c r="H173" s="49">
        <f t="shared" si="82"/>
        <v>138497507.18387115</v>
      </c>
      <c r="I173" s="49">
        <f t="shared" si="82"/>
        <v>0</v>
      </c>
      <c r="J173" s="49">
        <f t="shared" si="82"/>
        <v>-159555612.04206991</v>
      </c>
      <c r="K173" s="49">
        <f t="shared" si="82"/>
        <v>-3197548.291949539</v>
      </c>
      <c r="L173" s="49">
        <f t="shared" si="82"/>
        <v>-159555612.04206991</v>
      </c>
      <c r="M173" s="49">
        <f t="shared" si="82"/>
        <v>156358063.75012037</v>
      </c>
      <c r="N173" s="49">
        <f t="shared" si="82"/>
        <v>0</v>
      </c>
      <c r="O173" s="49">
        <f t="shared" si="82"/>
        <v>-262304282.02264756</v>
      </c>
      <c r="P173" s="49">
        <f t="shared" si="82"/>
        <v>606000</v>
      </c>
      <c r="Q173" s="49">
        <f t="shared" si="82"/>
        <v>-262304282.02264756</v>
      </c>
      <c r="R173" s="49"/>
      <c r="S173" s="48"/>
    </row>
    <row r="174" spans="1:19">
      <c r="A174" s="48"/>
      <c r="B174" s="48"/>
      <c r="C174" s="48"/>
      <c r="D174" s="49"/>
      <c r="E174" s="49"/>
      <c r="F174" s="49"/>
      <c r="G174" s="49"/>
      <c r="H174" s="49"/>
      <c r="I174" s="49"/>
      <c r="J174" s="49"/>
      <c r="K174" s="49"/>
      <c r="L174" s="49"/>
      <c r="M174" s="49"/>
      <c r="N174" s="49"/>
      <c r="O174" s="49"/>
      <c r="P174" s="84"/>
      <c r="Q174" s="48"/>
      <c r="R174" s="48"/>
      <c r="S174" s="48"/>
    </row>
    <row r="175" spans="1:19">
      <c r="A175" s="48"/>
      <c r="B175" s="48"/>
      <c r="C175" s="48"/>
      <c r="D175" s="49"/>
      <c r="E175" s="49"/>
      <c r="F175" s="49"/>
      <c r="G175" s="49"/>
      <c r="H175" s="49"/>
      <c r="I175" s="49"/>
      <c r="J175" s="49"/>
      <c r="K175" s="49"/>
      <c r="L175" s="49"/>
      <c r="M175" s="49"/>
      <c r="N175" s="49"/>
      <c r="O175" s="49"/>
      <c r="P175" s="48"/>
      <c r="Q175" s="48"/>
      <c r="R175" s="48"/>
      <c r="S175" s="48"/>
    </row>
    <row r="176" spans="1:19">
      <c r="A176" s="48"/>
      <c r="B176" s="48"/>
      <c r="C176" s="48"/>
      <c r="D176" s="49"/>
      <c r="E176" s="49"/>
      <c r="F176" s="49"/>
      <c r="G176" s="49"/>
      <c r="H176" s="49"/>
      <c r="I176" s="49"/>
      <c r="J176" s="49"/>
      <c r="K176" s="49"/>
      <c r="L176" s="49"/>
      <c r="M176" s="49"/>
      <c r="N176" s="49"/>
      <c r="O176" s="49"/>
      <c r="P176" s="48"/>
      <c r="Q176" s="48"/>
      <c r="R176" s="48"/>
      <c r="S176" s="48"/>
    </row>
    <row r="177" spans="1:19">
      <c r="A177" s="48"/>
      <c r="B177" s="48"/>
      <c r="C177" s="48"/>
      <c r="D177" s="49"/>
      <c r="E177" s="49"/>
      <c r="F177" s="49"/>
      <c r="G177" s="49"/>
      <c r="H177" s="49"/>
      <c r="I177" s="49"/>
      <c r="J177" s="49"/>
      <c r="K177" s="49"/>
      <c r="L177" s="49"/>
      <c r="M177" s="49"/>
      <c r="N177" s="49"/>
      <c r="O177" s="85"/>
      <c r="P177" s="48"/>
      <c r="Q177" s="48"/>
      <c r="R177" s="48"/>
      <c r="S177" s="48"/>
    </row>
    <row r="178" spans="1:19">
      <c r="A178" s="48"/>
      <c r="B178" s="48"/>
      <c r="C178" s="48"/>
      <c r="D178" s="49"/>
      <c r="E178" s="49"/>
      <c r="F178" s="49"/>
      <c r="G178" s="49"/>
      <c r="H178" s="49"/>
      <c r="I178" s="49"/>
      <c r="J178" s="49"/>
      <c r="K178" s="49"/>
      <c r="L178" s="49"/>
      <c r="M178" s="49"/>
      <c r="N178" s="49"/>
      <c r="O178" s="49"/>
      <c r="P178" s="48"/>
      <c r="Q178" s="48"/>
      <c r="R178" s="48"/>
      <c r="S178" s="48"/>
    </row>
    <row r="179" spans="1:19">
      <c r="A179" s="48"/>
      <c r="B179" s="48"/>
      <c r="C179" s="48"/>
      <c r="D179" s="49"/>
      <c r="E179" s="49"/>
      <c r="F179" s="49"/>
      <c r="H179" s="49"/>
      <c r="I179" s="49"/>
      <c r="J179" s="49"/>
      <c r="K179" s="49"/>
      <c r="L179" s="49"/>
      <c r="M179" s="49"/>
      <c r="N179" s="49"/>
      <c r="O179" s="49"/>
      <c r="P179" s="48"/>
      <c r="Q179" s="48"/>
      <c r="R179" s="48"/>
      <c r="S179" s="48"/>
    </row>
    <row r="180" spans="1:19">
      <c r="A180" s="48"/>
      <c r="B180" s="48"/>
      <c r="C180" s="48"/>
      <c r="D180" s="49"/>
      <c r="E180" s="49"/>
      <c r="F180" s="49"/>
      <c r="G180" s="58"/>
      <c r="H180" s="49"/>
      <c r="I180" s="49"/>
      <c r="J180" s="49"/>
      <c r="K180" s="49"/>
      <c r="L180" s="49"/>
      <c r="M180" s="49"/>
      <c r="N180" s="49"/>
      <c r="O180" s="49"/>
      <c r="P180" s="48"/>
      <c r="Q180" s="48"/>
      <c r="R180" s="48"/>
      <c r="S180" s="48"/>
    </row>
    <row r="181" spans="1:19">
      <c r="A181" s="48"/>
      <c r="B181" s="48"/>
      <c r="C181" s="48"/>
      <c r="D181" s="49"/>
      <c r="E181" s="49"/>
      <c r="F181" s="49"/>
      <c r="G181" s="49"/>
      <c r="H181" s="49"/>
      <c r="I181" s="49"/>
      <c r="J181" s="49"/>
      <c r="K181" s="49"/>
      <c r="L181" s="49"/>
      <c r="M181" s="49"/>
      <c r="N181" s="49"/>
      <c r="O181" s="49"/>
      <c r="P181" s="48"/>
      <c r="Q181" s="48"/>
      <c r="R181" s="48"/>
      <c r="S181" s="48"/>
    </row>
    <row r="182" spans="1:19">
      <c r="A182" s="48"/>
      <c r="B182" s="48"/>
      <c r="C182" s="48"/>
      <c r="D182" s="49"/>
      <c r="E182" s="49"/>
      <c r="F182" s="49"/>
      <c r="G182" s="86"/>
      <c r="H182" s="86"/>
      <c r="I182" s="86"/>
      <c r="J182" s="86"/>
      <c r="K182" s="49"/>
      <c r="L182" s="49"/>
      <c r="M182" s="49"/>
      <c r="N182" s="49"/>
      <c r="O182" s="49"/>
      <c r="P182" s="48"/>
      <c r="Q182" s="48"/>
      <c r="R182" s="48"/>
      <c r="S182" s="48"/>
    </row>
    <row r="183" spans="1:19">
      <c r="E183" s="49"/>
      <c r="F183" s="49"/>
    </row>
    <row r="184" spans="1:19">
      <c r="E184" s="49"/>
      <c r="F184" s="49"/>
    </row>
    <row r="185" spans="1:19" ht="15" customHeight="1">
      <c r="E185" s="49"/>
      <c r="F185" s="49"/>
      <c r="G185" s="49"/>
      <c r="H185" s="49"/>
      <c r="I185" s="49"/>
      <c r="J185" s="49"/>
    </row>
    <row r="186" spans="1:19" ht="15" customHeight="1">
      <c r="E186" s="49"/>
      <c r="F186" s="49"/>
      <c r="G186" s="49"/>
      <c r="H186" s="49"/>
      <c r="I186" s="49"/>
      <c r="J186" s="49"/>
    </row>
    <row r="187" spans="1:19" ht="15" customHeight="1">
      <c r="E187" s="49"/>
      <c r="F187" s="49"/>
      <c r="G187" s="49"/>
      <c r="H187" s="49"/>
      <c r="I187" s="49"/>
      <c r="J187" s="49"/>
    </row>
    <row r="188" spans="1:19" ht="15" customHeight="1">
      <c r="E188" s="49"/>
      <c r="F188" s="49"/>
      <c r="G188" s="49"/>
      <c r="H188" s="49"/>
      <c r="I188" s="49"/>
      <c r="J188" s="49"/>
    </row>
    <row r="189" spans="1:19">
      <c r="E189" s="49"/>
      <c r="F189" s="49"/>
    </row>
    <row r="190" spans="1:19">
      <c r="E190" s="49"/>
      <c r="F190" s="49"/>
    </row>
    <row r="191" spans="1:19">
      <c r="E191" s="49"/>
      <c r="F191" s="49"/>
    </row>
    <row r="192" spans="1:19">
      <c r="E192" s="49"/>
      <c r="F192" s="49"/>
    </row>
  </sheetData>
  <mergeCells count="1">
    <mergeCell ref="A1:J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N78"/>
  <sheetViews>
    <sheetView workbookViewId="0">
      <pane ySplit="4" topLeftCell="A5" activePane="bottomLeft" state="frozen"/>
      <selection pane="bottomLeft" activeCell="G7" sqref="G7"/>
    </sheetView>
  </sheetViews>
  <sheetFormatPr defaultColWidth="9.140625" defaultRowHeight="15"/>
  <cols>
    <col min="1" max="1" width="9.140625" style="5"/>
    <col min="2" max="2" width="16.140625" style="5" customWidth="1"/>
    <col min="3" max="3" width="29.7109375" style="5" customWidth="1"/>
    <col min="4" max="4" width="24.5703125" style="5" customWidth="1"/>
    <col min="5" max="5" width="16.5703125" style="5" customWidth="1"/>
    <col min="6" max="7" width="15.140625" style="5" customWidth="1"/>
    <col min="8" max="9" width="14.7109375" style="5" customWidth="1"/>
    <col min="10" max="10" width="83" style="7" customWidth="1"/>
    <col min="11" max="11" width="38.5703125" style="5" customWidth="1"/>
    <col min="12" max="16384" width="9.140625" style="5"/>
  </cols>
  <sheetData>
    <row r="1" spans="1:14">
      <c r="A1" s="94" t="s">
        <v>0</v>
      </c>
      <c r="B1" s="95"/>
      <c r="C1" s="95"/>
      <c r="D1" s="95"/>
      <c r="E1" s="95"/>
      <c r="F1" s="95"/>
      <c r="G1" s="95"/>
      <c r="H1" s="95"/>
      <c r="I1" s="95"/>
      <c r="J1" s="95"/>
    </row>
    <row r="2" spans="1:14" ht="17.25">
      <c r="A2" s="87" t="s">
        <v>1</v>
      </c>
      <c r="B2" s="87"/>
      <c r="C2" s="87"/>
      <c r="D2" s="87"/>
      <c r="E2" s="87"/>
      <c r="F2" s="87"/>
      <c r="G2" s="87"/>
      <c r="H2" s="87"/>
      <c r="I2" s="87"/>
      <c r="J2" s="87"/>
    </row>
    <row r="3" spans="1:14">
      <c r="A3" s="6"/>
      <c r="B3" s="6"/>
      <c r="C3" s="6"/>
      <c r="D3" s="8"/>
      <c r="E3" s="8"/>
      <c r="F3" s="8"/>
      <c r="G3" s="8"/>
      <c r="H3" s="8"/>
      <c r="I3" s="8"/>
      <c r="J3" s="9" t="s">
        <v>2</v>
      </c>
    </row>
    <row r="4" spans="1:14" ht="81">
      <c r="A4" s="45"/>
      <c r="B4" s="45"/>
      <c r="C4" s="77"/>
      <c r="D4" s="46" t="s">
        <v>3</v>
      </c>
      <c r="E4" s="46" t="s">
        <v>4</v>
      </c>
      <c r="F4" s="46" t="s">
        <v>5</v>
      </c>
      <c r="G4" s="46" t="s">
        <v>6</v>
      </c>
      <c r="H4" s="46" t="s">
        <v>7</v>
      </c>
      <c r="I4" s="46" t="s">
        <v>8</v>
      </c>
      <c r="J4" s="46" t="s">
        <v>10</v>
      </c>
      <c r="K4" s="5">
        <v>5379453.8957000002</v>
      </c>
    </row>
    <row r="5" spans="1:14">
      <c r="A5" s="91" t="s">
        <v>147</v>
      </c>
      <c r="B5" s="92"/>
      <c r="C5" s="93"/>
      <c r="D5" s="13">
        <f>D28+D13+D55+D35+D19+D39+D44+D55+D61+D64</f>
        <v>50574709.099999994</v>
      </c>
      <c r="E5" s="13">
        <f t="shared" ref="E5:H5" si="0">E28+E13+E55+E35+E19+E39+E44+E55+E61+E64</f>
        <v>47393786.153881274</v>
      </c>
      <c r="F5" s="13">
        <f t="shared" si="0"/>
        <v>87887700.52026014</v>
      </c>
      <c r="G5" s="13">
        <f t="shared" si="0"/>
        <v>47070307.93868506</v>
      </c>
      <c r="H5" s="13">
        <f t="shared" si="0"/>
        <v>-37414333.477275081</v>
      </c>
      <c r="I5" s="13">
        <f>+I6+I11+I17+I26+I33+I37+I42+I46+I49+I51+I53+I57+I59+I63+I66</f>
        <v>40722776.200000003</v>
      </c>
      <c r="J5" s="14"/>
    </row>
    <row r="6" spans="1:14">
      <c r="A6" s="15" t="s">
        <v>12</v>
      </c>
      <c r="B6" s="15"/>
      <c r="C6" s="78" t="s">
        <v>17</v>
      </c>
      <c r="D6" s="16">
        <f>+D7</f>
        <v>19410086.900000002</v>
      </c>
      <c r="E6" s="16">
        <f>+E7</f>
        <v>18186082.791632928</v>
      </c>
      <c r="F6" s="16">
        <f t="shared" ref="F6:I6" si="1">+F7</f>
        <v>22295955.547452059</v>
      </c>
      <c r="G6" s="16">
        <f t="shared" si="1"/>
        <v>18564809.113035887</v>
      </c>
      <c r="H6" s="16">
        <f t="shared" si="1"/>
        <v>-3731146.4344161712</v>
      </c>
      <c r="I6" s="16">
        <f t="shared" si="1"/>
        <v>0</v>
      </c>
      <c r="J6" s="17"/>
    </row>
    <row r="7" spans="1:14" ht="148.5">
      <c r="A7" s="18"/>
      <c r="B7" s="18"/>
      <c r="C7" s="18" t="s">
        <v>18</v>
      </c>
      <c r="D7" s="11">
        <v>19410086.900000002</v>
      </c>
      <c r="E7" s="11">
        <v>18186082.791632928</v>
      </c>
      <c r="F7" s="20">
        <v>22295955.547452059</v>
      </c>
      <c r="G7" s="20">
        <v>18564809.113035887</v>
      </c>
      <c r="H7" s="12">
        <f t="shared" ref="H7:H10" si="2">G7-F7</f>
        <v>-3731146.4344161712</v>
      </c>
      <c r="I7" s="12">
        <v>0</v>
      </c>
      <c r="J7" s="19" t="s">
        <v>157</v>
      </c>
    </row>
    <row r="8" spans="1:14">
      <c r="A8" s="91" t="s">
        <v>147</v>
      </c>
      <c r="B8" s="92"/>
      <c r="C8" s="93"/>
      <c r="D8" s="13">
        <f>+D9+D10</f>
        <v>6492030.29826314</v>
      </c>
      <c r="E8" s="13">
        <f t="shared" ref="E8:I8" si="3">+E9+E10</f>
        <v>6083032.3894725619</v>
      </c>
      <c r="F8" s="13">
        <f t="shared" si="3"/>
        <v>7085222.0813104892</v>
      </c>
      <c r="G8" s="13">
        <f t="shared" si="3"/>
        <v>6561365.4082463328</v>
      </c>
      <c r="H8" s="13">
        <f t="shared" si="3"/>
        <v>-523856.67306415713</v>
      </c>
      <c r="I8" s="13">
        <f t="shared" si="3"/>
        <v>0</v>
      </c>
      <c r="J8" s="14"/>
    </row>
    <row r="9" spans="1:14" ht="27">
      <c r="A9" s="21" t="s">
        <v>19</v>
      </c>
      <c r="B9" s="18" t="s">
        <v>20</v>
      </c>
      <c r="C9" s="18" t="s">
        <v>21</v>
      </c>
      <c r="D9" s="11">
        <v>5176717.4000000004</v>
      </c>
      <c r="E9" s="11">
        <f>D9*0.937</f>
        <v>4850584.2038000003</v>
      </c>
      <c r="F9" s="20">
        <v>5471818.9913104894</v>
      </c>
      <c r="G9" s="20">
        <v>5228169.8376939995</v>
      </c>
      <c r="H9" s="12">
        <f t="shared" si="2"/>
        <v>-243649.15361648984</v>
      </c>
      <c r="I9" s="12">
        <v>0</v>
      </c>
      <c r="J9" s="19" t="s">
        <v>146</v>
      </c>
    </row>
    <row r="10" spans="1:14" ht="243">
      <c r="A10" s="21" t="s">
        <v>22</v>
      </c>
      <c r="B10" s="18" t="s">
        <v>23</v>
      </c>
      <c r="C10" s="18" t="s">
        <v>24</v>
      </c>
      <c r="D10" s="11">
        <v>1315312.8982631394</v>
      </c>
      <c r="E10" s="11">
        <f>D10*0.937</f>
        <v>1232448.1856725616</v>
      </c>
      <c r="F10" s="20">
        <v>1613403.09</v>
      </c>
      <c r="G10" s="20">
        <v>1333195.5705523328</v>
      </c>
      <c r="H10" s="12">
        <f t="shared" si="2"/>
        <v>-280207.51944766729</v>
      </c>
      <c r="I10" s="12">
        <v>0</v>
      </c>
      <c r="J10" s="19" t="s">
        <v>25</v>
      </c>
    </row>
    <row r="11" spans="1:14">
      <c r="A11" s="15" t="s">
        <v>12</v>
      </c>
      <c r="B11" s="15"/>
      <c r="C11" s="78" t="s">
        <v>32</v>
      </c>
      <c r="D11" s="16">
        <v>122019158.70000002</v>
      </c>
      <c r="E11" s="16">
        <v>114324605.22799604</v>
      </c>
      <c r="F11" s="16">
        <v>140932161.27756998</v>
      </c>
      <c r="G11" s="16">
        <v>114449000.0165</v>
      </c>
      <c r="H11" s="16">
        <v>-26483161.261069983</v>
      </c>
      <c r="I11" s="16">
        <v>7585021.5</v>
      </c>
      <c r="J11" s="17"/>
    </row>
    <row r="12" spans="1:14">
      <c r="A12" s="18"/>
      <c r="B12" s="18"/>
      <c r="C12" s="18" t="s">
        <v>18</v>
      </c>
      <c r="D12" s="11">
        <v>122019158.70000002</v>
      </c>
      <c r="E12" s="11">
        <v>114324605.22799604</v>
      </c>
      <c r="F12" s="20">
        <v>140932161.27756998</v>
      </c>
      <c r="G12" s="20">
        <v>114449000.0165</v>
      </c>
      <c r="H12" s="12">
        <v>-26483161.261069983</v>
      </c>
      <c r="I12" s="12">
        <v>7585021.5</v>
      </c>
      <c r="J12" s="10"/>
    </row>
    <row r="13" spans="1:14" ht="15" customHeight="1">
      <c r="A13" s="91" t="s">
        <v>33</v>
      </c>
      <c r="B13" s="92"/>
      <c r="C13" s="93"/>
      <c r="D13" s="22">
        <f>+D14+D15+D16</f>
        <v>12721394</v>
      </c>
      <c r="E13" s="22">
        <f t="shared" ref="E13:I13" si="4">+E14+E15+E16</f>
        <v>11925459.728800001</v>
      </c>
      <c r="F13" s="22">
        <f t="shared" si="4"/>
        <v>17532855.600000001</v>
      </c>
      <c r="G13" s="22">
        <f t="shared" si="4"/>
        <v>10155638.5</v>
      </c>
      <c r="H13" s="22">
        <f t="shared" si="4"/>
        <v>-3974157.9957000008</v>
      </c>
      <c r="I13" s="22">
        <f t="shared" si="4"/>
        <v>0</v>
      </c>
      <c r="J13" s="14"/>
    </row>
    <row r="14" spans="1:14" ht="229.5">
      <c r="A14" s="21" t="s">
        <v>19</v>
      </c>
      <c r="B14" s="23" t="s">
        <v>34</v>
      </c>
      <c r="C14" s="79" t="s">
        <v>35</v>
      </c>
      <c r="D14" s="24">
        <v>5741146.0999999996</v>
      </c>
      <c r="E14" s="24">
        <v>5379453.8957000002</v>
      </c>
      <c r="F14" s="24">
        <v>8782513</v>
      </c>
      <c r="G14" s="24">
        <v>5010000</v>
      </c>
      <c r="H14" s="12">
        <v>-369453.89570000023</v>
      </c>
      <c r="I14" s="12">
        <v>0</v>
      </c>
      <c r="J14" s="19" t="s">
        <v>36</v>
      </c>
    </row>
    <row r="15" spans="1:14" ht="135">
      <c r="A15" s="25" t="s">
        <v>22</v>
      </c>
      <c r="B15" s="26" t="s">
        <v>37</v>
      </c>
      <c r="C15" s="79" t="s">
        <v>38</v>
      </c>
      <c r="D15" s="24">
        <v>1466296.3</v>
      </c>
      <c r="E15" s="24">
        <v>1373919.6331</v>
      </c>
      <c r="F15" s="24">
        <v>1622820.6</v>
      </c>
      <c r="G15" s="24">
        <v>1466296.3</v>
      </c>
      <c r="H15" s="12">
        <v>-156524.30000000005</v>
      </c>
      <c r="I15" s="12">
        <v>0</v>
      </c>
      <c r="J15" s="19" t="s">
        <v>155</v>
      </c>
      <c r="K15" s="27"/>
      <c r="L15" s="27"/>
      <c r="M15" s="27"/>
    </row>
    <row r="16" spans="1:14" ht="202.5">
      <c r="A16" s="25" t="s">
        <v>39</v>
      </c>
      <c r="B16" s="26" t="s">
        <v>40</v>
      </c>
      <c r="C16" s="79" t="s">
        <v>41</v>
      </c>
      <c r="D16" s="24">
        <v>5513951.5999999996</v>
      </c>
      <c r="E16" s="24">
        <v>5172086.2</v>
      </c>
      <c r="F16" s="24">
        <v>7127522</v>
      </c>
      <c r="G16" s="24">
        <v>3679342.1999999997</v>
      </c>
      <c r="H16" s="12">
        <v>-3448179.8000000003</v>
      </c>
      <c r="I16" s="12">
        <v>0</v>
      </c>
      <c r="J16" s="75" t="s">
        <v>156</v>
      </c>
      <c r="K16" s="27"/>
      <c r="L16" s="27"/>
      <c r="M16" s="27"/>
      <c r="N16" s="28"/>
    </row>
    <row r="17" spans="1:10">
      <c r="A17" s="15" t="s">
        <v>12</v>
      </c>
      <c r="B17" s="15"/>
      <c r="C17" s="78" t="s">
        <v>43</v>
      </c>
      <c r="D17" s="16">
        <v>18664947.400000002</v>
      </c>
      <c r="E17" s="16">
        <v>17487931.94315239</v>
      </c>
      <c r="F17" s="16">
        <v>23046451.810000002</v>
      </c>
      <c r="G17" s="16">
        <v>17947239.059621006</v>
      </c>
      <c r="H17" s="16">
        <v>-5099212.7503789961</v>
      </c>
      <c r="I17" s="16">
        <v>3642632.0999999996</v>
      </c>
      <c r="J17" s="17"/>
    </row>
    <row r="18" spans="1:10">
      <c r="A18" s="18"/>
      <c r="B18" s="18"/>
      <c r="C18" s="18" t="s">
        <v>18</v>
      </c>
      <c r="D18" s="11">
        <v>18664947.400000002</v>
      </c>
      <c r="E18" s="11">
        <v>17487931.94315239</v>
      </c>
      <c r="F18" s="20">
        <v>23046451.810000002</v>
      </c>
      <c r="G18" s="20">
        <v>17947239.059621006</v>
      </c>
      <c r="H18" s="12">
        <v>-5099212.7503789961</v>
      </c>
      <c r="I18" s="12">
        <v>3642632.0999999996</v>
      </c>
      <c r="J18" s="10"/>
    </row>
    <row r="19" spans="1:10">
      <c r="A19" s="91" t="s">
        <v>33</v>
      </c>
      <c r="B19" s="92"/>
      <c r="C19" s="93"/>
      <c r="D19" s="22">
        <f>+D20+D21+D22+D23+D24+D25</f>
        <v>0</v>
      </c>
      <c r="E19" s="22">
        <f t="shared" ref="E19:F19" si="5">+E20+E21+E22+E23+E24+E25</f>
        <v>0</v>
      </c>
      <c r="F19" s="22">
        <f t="shared" si="5"/>
        <v>3642632.1</v>
      </c>
      <c r="G19" s="22">
        <f>+G20+G21+G22+G23+G24+G25</f>
        <v>0</v>
      </c>
      <c r="H19" s="22">
        <f t="shared" ref="H19" si="6">+H20+H21+H22+H23+H24+H25</f>
        <v>-3642632.1</v>
      </c>
      <c r="I19" s="22">
        <f t="shared" ref="I19" si="7">+I20+I21+I22+I23+I24+I25</f>
        <v>3642632.1</v>
      </c>
      <c r="J19" s="14"/>
    </row>
    <row r="20" spans="1:10" ht="121.5">
      <c r="A20" s="4" t="s">
        <v>19</v>
      </c>
      <c r="B20" s="10" t="s">
        <v>44</v>
      </c>
      <c r="C20" s="76"/>
      <c r="D20" s="11"/>
      <c r="E20" s="11"/>
      <c r="F20" s="29">
        <v>23652</v>
      </c>
      <c r="G20" s="29">
        <v>0</v>
      </c>
      <c r="H20" s="12">
        <v>-23652</v>
      </c>
      <c r="I20" s="12">
        <v>23652</v>
      </c>
      <c r="J20" s="19" t="s">
        <v>45</v>
      </c>
    </row>
    <row r="21" spans="1:10" ht="162">
      <c r="A21" s="4" t="s">
        <v>22</v>
      </c>
      <c r="B21" s="10" t="s">
        <v>44</v>
      </c>
      <c r="C21" s="76"/>
      <c r="D21" s="11"/>
      <c r="E21" s="11"/>
      <c r="F21" s="29">
        <v>110000</v>
      </c>
      <c r="G21" s="29">
        <v>0</v>
      </c>
      <c r="H21" s="12">
        <v>-110000</v>
      </c>
      <c r="I21" s="12">
        <v>110000</v>
      </c>
      <c r="J21" s="19" t="s">
        <v>46</v>
      </c>
    </row>
    <row r="22" spans="1:10" ht="189">
      <c r="A22" s="4" t="s">
        <v>39</v>
      </c>
      <c r="B22" s="10" t="s">
        <v>47</v>
      </c>
      <c r="C22" s="76"/>
      <c r="D22" s="11"/>
      <c r="E22" s="11"/>
      <c r="F22" s="30">
        <v>1803176.5</v>
      </c>
      <c r="G22" s="29">
        <v>0</v>
      </c>
      <c r="H22" s="12">
        <v>-1803176.5</v>
      </c>
      <c r="I22" s="12">
        <v>1803176.5</v>
      </c>
      <c r="J22" s="19" t="s">
        <v>48</v>
      </c>
    </row>
    <row r="23" spans="1:10" ht="216">
      <c r="A23" s="4" t="s">
        <v>49</v>
      </c>
      <c r="B23" s="10" t="s">
        <v>50</v>
      </c>
      <c r="C23" s="76"/>
      <c r="D23" s="11"/>
      <c r="E23" s="11"/>
      <c r="F23" s="30">
        <v>987480.1</v>
      </c>
      <c r="G23" s="29">
        <v>0</v>
      </c>
      <c r="H23" s="12">
        <v>-987480.1</v>
      </c>
      <c r="I23" s="12">
        <v>987480.1</v>
      </c>
      <c r="J23" s="10" t="s">
        <v>51</v>
      </c>
    </row>
    <row r="24" spans="1:10" ht="175.5">
      <c r="A24" s="4" t="s">
        <v>52</v>
      </c>
      <c r="B24" s="10" t="s">
        <v>53</v>
      </c>
      <c r="C24" s="76"/>
      <c r="D24" s="11"/>
      <c r="E24" s="11"/>
      <c r="F24" s="30">
        <v>364397.8</v>
      </c>
      <c r="G24" s="29">
        <v>0</v>
      </c>
      <c r="H24" s="12">
        <v>-364397.8</v>
      </c>
      <c r="I24" s="12">
        <v>364397.8</v>
      </c>
      <c r="J24" s="10" t="s">
        <v>54</v>
      </c>
    </row>
    <row r="25" spans="1:10" ht="175.5">
      <c r="A25" s="4" t="s">
        <v>55</v>
      </c>
      <c r="B25" s="10" t="s">
        <v>56</v>
      </c>
      <c r="C25" s="76"/>
      <c r="D25" s="11"/>
      <c r="E25" s="11"/>
      <c r="F25" s="30">
        <v>353925.7</v>
      </c>
      <c r="G25" s="29">
        <v>0</v>
      </c>
      <c r="H25" s="12">
        <v>-353925.7</v>
      </c>
      <c r="I25" s="12">
        <v>353925.7</v>
      </c>
      <c r="J25" s="10" t="s">
        <v>57</v>
      </c>
    </row>
    <row r="26" spans="1:10">
      <c r="A26" s="15" t="s">
        <v>12</v>
      </c>
      <c r="B26" s="15"/>
      <c r="C26" s="78" t="s">
        <v>58</v>
      </c>
      <c r="D26" s="16">
        <f>+D27</f>
        <v>22612219.600000001</v>
      </c>
      <c r="E26" s="16">
        <f t="shared" ref="E26:I26" si="8">+E27</f>
        <v>21186288.338986509</v>
      </c>
      <c r="F26" s="16">
        <f t="shared" si="8"/>
        <v>37171818.439999998</v>
      </c>
      <c r="G26" s="16">
        <f t="shared" si="8"/>
        <v>20540461.600000001</v>
      </c>
      <c r="H26" s="16">
        <f t="shared" si="8"/>
        <v>-16631356.839999996</v>
      </c>
      <c r="I26" s="16">
        <f t="shared" si="8"/>
        <v>12941839</v>
      </c>
      <c r="J26" s="17"/>
    </row>
    <row r="27" spans="1:10">
      <c r="A27" s="18"/>
      <c r="B27" s="18"/>
      <c r="C27" s="18" t="s">
        <v>18</v>
      </c>
      <c r="D27" s="11">
        <v>22612219.600000001</v>
      </c>
      <c r="E27" s="11">
        <v>21186288.338986509</v>
      </c>
      <c r="F27" s="20">
        <v>37171818.439999998</v>
      </c>
      <c r="G27" s="20">
        <v>20540461.600000001</v>
      </c>
      <c r="H27" s="12">
        <f>+G27-F27</f>
        <v>-16631356.839999996</v>
      </c>
      <c r="I27" s="12">
        <v>12941839</v>
      </c>
      <c r="J27" s="10"/>
    </row>
    <row r="28" spans="1:10">
      <c r="A28" s="91" t="s">
        <v>33</v>
      </c>
      <c r="B28" s="92"/>
      <c r="C28" s="93"/>
      <c r="D28" s="22">
        <f>+D29+D30+D31+D32</f>
        <v>8453657.6000000015</v>
      </c>
      <c r="E28" s="22">
        <f t="shared" ref="E28:H28" si="9">+E29+E30+E31+E32</f>
        <v>7920879.1711999997</v>
      </c>
      <c r="F28" s="22">
        <f t="shared" si="9"/>
        <v>21364660.299999997</v>
      </c>
      <c r="G28" s="22">
        <f t="shared" si="9"/>
        <v>8372718.4000000004</v>
      </c>
      <c r="H28" s="22">
        <f t="shared" si="9"/>
        <v>-12991941.899999999</v>
      </c>
      <c r="I28" s="22">
        <f>+I29+I30+I31+I32</f>
        <v>12941839</v>
      </c>
      <c r="J28" s="14"/>
    </row>
    <row r="29" spans="1:10" ht="202.5">
      <c r="A29" s="21" t="s">
        <v>19</v>
      </c>
      <c r="B29" s="19" t="s">
        <v>59</v>
      </c>
      <c r="C29" s="79" t="s">
        <v>60</v>
      </c>
      <c r="D29" s="20">
        <v>5103554.7</v>
      </c>
      <c r="E29" s="20">
        <v>4782030.7538999999</v>
      </c>
      <c r="F29" s="20">
        <v>17196159.199999999</v>
      </c>
      <c r="G29" s="20">
        <f>4272143.2+1008673.2</f>
        <v>5280816.4000000004</v>
      </c>
      <c r="H29" s="12">
        <f>+G29-F29</f>
        <v>-11915342.799999999</v>
      </c>
      <c r="I29" s="12">
        <f>+F29-G29</f>
        <v>11915342.799999999</v>
      </c>
      <c r="J29" s="19" t="s">
        <v>61</v>
      </c>
    </row>
    <row r="30" spans="1:10" ht="108">
      <c r="A30" s="21" t="s">
        <v>22</v>
      </c>
      <c r="B30" s="19" t="s">
        <v>62</v>
      </c>
      <c r="C30" s="79" t="s">
        <v>63</v>
      </c>
      <c r="D30" s="20">
        <v>50102.9</v>
      </c>
      <c r="E30" s="20">
        <v>46946.417300000001</v>
      </c>
      <c r="F30" s="20">
        <v>50102.9</v>
      </c>
      <c r="G30" s="20">
        <v>0</v>
      </c>
      <c r="H30" s="12">
        <v>-50102.9</v>
      </c>
      <c r="I30" s="12">
        <v>0</v>
      </c>
      <c r="J30" s="19" t="s">
        <v>64</v>
      </c>
    </row>
    <row r="31" spans="1:10" ht="162">
      <c r="A31" s="21" t="s">
        <v>39</v>
      </c>
      <c r="B31" s="19" t="s">
        <v>65</v>
      </c>
      <c r="C31" s="79" t="s">
        <v>66</v>
      </c>
      <c r="D31" s="20">
        <v>0</v>
      </c>
      <c r="E31" s="20">
        <v>0</v>
      </c>
      <c r="F31" s="20">
        <v>375000</v>
      </c>
      <c r="G31" s="20">
        <v>0</v>
      </c>
      <c r="H31" s="12">
        <f>+G31-F31</f>
        <v>-375000</v>
      </c>
      <c r="I31" s="12">
        <f>+F31-G31</f>
        <v>375000</v>
      </c>
      <c r="J31" s="19" t="s">
        <v>67</v>
      </c>
    </row>
    <row r="32" spans="1:10" ht="148.5">
      <c r="A32" s="21" t="s">
        <v>49</v>
      </c>
      <c r="B32" s="19" t="s">
        <v>153</v>
      </c>
      <c r="C32" s="79" t="s">
        <v>152</v>
      </c>
      <c r="D32" s="20">
        <v>3300000</v>
      </c>
      <c r="E32" s="20">
        <v>3091902</v>
      </c>
      <c r="F32" s="20">
        <v>3743398.2</v>
      </c>
      <c r="G32" s="20">
        <v>3091902</v>
      </c>
      <c r="H32" s="12">
        <f>+G32-F32</f>
        <v>-651496.20000000019</v>
      </c>
      <c r="I32" s="12">
        <f>+F32-G32</f>
        <v>651496.20000000019</v>
      </c>
      <c r="J32" s="19" t="s">
        <v>154</v>
      </c>
    </row>
    <row r="33" spans="1:10">
      <c r="A33" s="15" t="s">
        <v>12</v>
      </c>
      <c r="B33" s="15"/>
      <c r="C33" s="78" t="s">
        <v>68</v>
      </c>
      <c r="D33" s="16">
        <v>18224792.899999999</v>
      </c>
      <c r="E33" s="16">
        <v>17075533.677273948</v>
      </c>
      <c r="F33" s="16">
        <v>18305545</v>
      </c>
      <c r="G33" s="16">
        <v>17558034.77965004</v>
      </c>
      <c r="H33" s="16">
        <v>-747510.22034996003</v>
      </c>
      <c r="I33" s="16">
        <v>0</v>
      </c>
      <c r="J33" s="17"/>
    </row>
    <row r="34" spans="1:10">
      <c r="A34" s="18"/>
      <c r="B34" s="18"/>
      <c r="C34" s="18" t="s">
        <v>14</v>
      </c>
      <c r="D34" s="11">
        <v>18224792.899999999</v>
      </c>
      <c r="E34" s="11">
        <v>17075533.677273948</v>
      </c>
      <c r="F34" s="20">
        <v>18305545</v>
      </c>
      <c r="G34" s="20">
        <v>17558034.77965004</v>
      </c>
      <c r="H34" s="12">
        <v>-747510.22034996003</v>
      </c>
      <c r="I34" s="12">
        <v>0</v>
      </c>
      <c r="J34" s="10"/>
    </row>
    <row r="35" spans="1:10" ht="15" customHeight="1">
      <c r="A35" s="91" t="s">
        <v>33</v>
      </c>
      <c r="B35" s="92"/>
      <c r="C35" s="93"/>
      <c r="D35" s="22">
        <f>+D36</f>
        <v>13632380.199999999</v>
      </c>
      <c r="E35" s="22">
        <f t="shared" ref="E35:I35" si="10">+E36</f>
        <v>12773540.247399999</v>
      </c>
      <c r="F35" s="22">
        <f t="shared" si="10"/>
        <v>13722790.5</v>
      </c>
      <c r="G35" s="22">
        <f t="shared" si="10"/>
        <v>12768726.630000001</v>
      </c>
      <c r="H35" s="22">
        <f t="shared" si="10"/>
        <v>-954063.86999999918</v>
      </c>
      <c r="I35" s="22">
        <f t="shared" si="10"/>
        <v>0</v>
      </c>
      <c r="J35" s="14"/>
    </row>
    <row r="36" spans="1:10" ht="216">
      <c r="A36" s="4" t="s">
        <v>19</v>
      </c>
      <c r="B36" s="10" t="s">
        <v>69</v>
      </c>
      <c r="C36" s="76" t="s">
        <v>70</v>
      </c>
      <c r="D36" s="11">
        <v>13632380.199999999</v>
      </c>
      <c r="E36" s="20">
        <v>12773540.247399999</v>
      </c>
      <c r="F36" s="29">
        <v>13722790.5</v>
      </c>
      <c r="G36" s="29">
        <v>12768726.630000001</v>
      </c>
      <c r="H36" s="12">
        <v>-954063.86999999918</v>
      </c>
      <c r="I36" s="12"/>
      <c r="J36" s="10" t="s">
        <v>148</v>
      </c>
    </row>
    <row r="37" spans="1:10">
      <c r="A37" s="15" t="s">
        <v>12</v>
      </c>
      <c r="B37" s="15"/>
      <c r="C37" s="78" t="s">
        <v>72</v>
      </c>
      <c r="D37" s="16">
        <v>172402764.50000003</v>
      </c>
      <c r="E37" s="16">
        <v>161531010.38941738</v>
      </c>
      <c r="F37" s="16">
        <v>200648901.42743582</v>
      </c>
      <c r="G37" s="16">
        <v>161684777.22604594</v>
      </c>
      <c r="H37" s="16">
        <v>-38964124.201389879</v>
      </c>
      <c r="I37" s="16">
        <v>4449833.9000000004</v>
      </c>
      <c r="J37" s="17"/>
    </row>
    <row r="38" spans="1:10" ht="54">
      <c r="A38" s="18"/>
      <c r="B38" s="18"/>
      <c r="C38" s="18" t="s">
        <v>18</v>
      </c>
      <c r="D38" s="11">
        <v>172402764.50000003</v>
      </c>
      <c r="E38" s="11">
        <v>161531010.38941738</v>
      </c>
      <c r="F38" s="20">
        <v>200648901.42743582</v>
      </c>
      <c r="G38" s="20">
        <v>161684777.22604594</v>
      </c>
      <c r="H38" s="12">
        <v>-38964124.201389879</v>
      </c>
      <c r="I38" s="12">
        <v>4449833.9000000004</v>
      </c>
      <c r="J38" s="31" t="s">
        <v>73</v>
      </c>
    </row>
    <row r="39" spans="1:10" ht="15" customHeight="1">
      <c r="A39" s="91" t="s">
        <v>33</v>
      </c>
      <c r="B39" s="92"/>
      <c r="C39" s="93"/>
      <c r="D39" s="22">
        <f>+D40+D41</f>
        <v>0</v>
      </c>
      <c r="E39" s="22">
        <f t="shared" ref="E39:I39" si="11">+E40+E41</f>
        <v>0</v>
      </c>
      <c r="F39" s="22">
        <f t="shared" si="11"/>
        <v>0</v>
      </c>
      <c r="G39" s="22">
        <f t="shared" si="11"/>
        <v>0</v>
      </c>
      <c r="H39" s="22">
        <f t="shared" si="11"/>
        <v>0</v>
      </c>
      <c r="I39" s="22">
        <f t="shared" si="11"/>
        <v>0</v>
      </c>
      <c r="J39" s="14"/>
    </row>
    <row r="40" spans="1:10" s="38" customFormat="1" ht="108">
      <c r="A40" s="32" t="s">
        <v>19</v>
      </c>
      <c r="B40" s="33" t="s">
        <v>74</v>
      </c>
      <c r="C40" s="80" t="s">
        <v>75</v>
      </c>
      <c r="D40" s="35"/>
      <c r="E40" s="35"/>
      <c r="F40" s="36"/>
      <c r="G40" s="36"/>
      <c r="H40" s="37"/>
      <c r="I40" s="37"/>
      <c r="J40" s="10" t="s">
        <v>149</v>
      </c>
    </row>
    <row r="41" spans="1:10" s="38" customFormat="1" ht="54">
      <c r="A41" s="32" t="s">
        <v>19</v>
      </c>
      <c r="B41" s="33" t="s">
        <v>76</v>
      </c>
      <c r="C41" s="80" t="s">
        <v>77</v>
      </c>
      <c r="D41" s="35"/>
      <c r="E41" s="35"/>
      <c r="F41" s="36"/>
      <c r="G41" s="36"/>
      <c r="H41" s="37"/>
      <c r="I41" s="37"/>
      <c r="J41" s="31" t="s">
        <v>78</v>
      </c>
    </row>
    <row r="42" spans="1:10">
      <c r="A42" s="15" t="s">
        <v>12</v>
      </c>
      <c r="B42" s="15"/>
      <c r="C42" s="78" t="s">
        <v>81</v>
      </c>
      <c r="D42" s="16">
        <v>9123636.4000000004</v>
      </c>
      <c r="E42" s="16">
        <v>8548297.995057188</v>
      </c>
      <c r="F42" s="16">
        <v>9151691.4000000004</v>
      </c>
      <c r="G42" s="16">
        <v>8619830.3222162593</v>
      </c>
      <c r="H42" s="16">
        <v>-531861.07778374106</v>
      </c>
      <c r="I42" s="16">
        <v>0</v>
      </c>
      <c r="J42" s="17"/>
    </row>
    <row r="43" spans="1:10">
      <c r="A43" s="18"/>
      <c r="B43" s="18"/>
      <c r="C43" s="18" t="s">
        <v>14</v>
      </c>
      <c r="D43" s="11">
        <v>9123636.4000000004</v>
      </c>
      <c r="E43" s="11">
        <v>8548297.995057188</v>
      </c>
      <c r="F43" s="20">
        <v>9151691.4000000004</v>
      </c>
      <c r="G43" s="20">
        <v>8619830.3222162593</v>
      </c>
      <c r="H43" s="12">
        <v>-531861.07778374106</v>
      </c>
      <c r="I43" s="12">
        <v>0</v>
      </c>
      <c r="J43" s="10"/>
    </row>
    <row r="44" spans="1:10" ht="15" customHeight="1">
      <c r="A44" s="91" t="s">
        <v>33</v>
      </c>
      <c r="B44" s="92"/>
      <c r="C44" s="93"/>
      <c r="D44" s="22">
        <f>+D45</f>
        <v>0</v>
      </c>
      <c r="E44" s="22">
        <f t="shared" ref="E44:I44" si="12">+E45</f>
        <v>0</v>
      </c>
      <c r="F44" s="22">
        <f t="shared" si="12"/>
        <v>285000</v>
      </c>
      <c r="G44" s="22">
        <f t="shared" si="12"/>
        <v>0</v>
      </c>
      <c r="H44" s="22">
        <f t="shared" si="12"/>
        <v>-285000</v>
      </c>
      <c r="I44" s="22">
        <f t="shared" si="12"/>
        <v>0</v>
      </c>
      <c r="J44" s="14"/>
    </row>
    <row r="45" spans="1:10" ht="121.5">
      <c r="A45" s="21" t="s">
        <v>19</v>
      </c>
      <c r="B45" s="19" t="s">
        <v>82</v>
      </c>
      <c r="C45" s="79" t="s">
        <v>83</v>
      </c>
      <c r="D45" s="20">
        <v>0</v>
      </c>
      <c r="E45" s="20">
        <v>0</v>
      </c>
      <c r="F45" s="20">
        <v>285000</v>
      </c>
      <c r="G45" s="20">
        <v>0</v>
      </c>
      <c r="H45" s="12">
        <v>-285000</v>
      </c>
      <c r="I45" s="12"/>
      <c r="J45" s="19" t="s">
        <v>84</v>
      </c>
    </row>
    <row r="46" spans="1:10">
      <c r="A46" s="15" t="s">
        <v>12</v>
      </c>
      <c r="B46" s="15"/>
      <c r="C46" s="78" t="s">
        <v>89</v>
      </c>
      <c r="D46" s="16">
        <v>2928408.9000000004</v>
      </c>
      <c r="E46" s="16">
        <v>2743742.8269913984</v>
      </c>
      <c r="F46" s="16">
        <v>2869192.8250000002</v>
      </c>
      <c r="G46" s="16">
        <v>2828976.321550976</v>
      </c>
      <c r="H46" s="16">
        <v>-40216.503449024167</v>
      </c>
      <c r="I46" s="16">
        <v>35186.699999999997</v>
      </c>
      <c r="J46" s="17"/>
    </row>
    <row r="47" spans="1:10">
      <c r="A47" s="18"/>
      <c r="B47" s="18"/>
      <c r="C47" s="18" t="s">
        <v>18</v>
      </c>
      <c r="D47" s="11">
        <v>2928408.9000000004</v>
      </c>
      <c r="E47" s="11">
        <v>2743742.8269913984</v>
      </c>
      <c r="F47" s="20">
        <v>2869192.8250000002</v>
      </c>
      <c r="G47" s="20">
        <v>2828976.321550976</v>
      </c>
      <c r="H47" s="12">
        <v>-40216.503449024167</v>
      </c>
      <c r="I47" s="12">
        <v>35186.699999999997</v>
      </c>
      <c r="J47" s="10"/>
    </row>
    <row r="48" spans="1:10" s="38" customFormat="1" ht="94.5">
      <c r="A48" s="32" t="s">
        <v>19</v>
      </c>
      <c r="B48" s="34" t="s">
        <v>90</v>
      </c>
      <c r="C48" s="80" t="s">
        <v>91</v>
      </c>
      <c r="D48" s="35"/>
      <c r="E48" s="35"/>
      <c r="F48" s="39"/>
      <c r="G48" s="39"/>
      <c r="H48" s="37"/>
      <c r="I48" s="37"/>
      <c r="J48" s="31" t="s">
        <v>92</v>
      </c>
    </row>
    <row r="49" spans="1:10">
      <c r="A49" s="15" t="s">
        <v>12</v>
      </c>
      <c r="B49" s="15"/>
      <c r="C49" s="78" t="s">
        <v>97</v>
      </c>
      <c r="D49" s="16">
        <v>330380.90000000002</v>
      </c>
      <c r="E49" s="16">
        <v>309547.01187732437</v>
      </c>
      <c r="F49" s="16">
        <v>312720.2</v>
      </c>
      <c r="G49" s="16">
        <v>310660.22500000003</v>
      </c>
      <c r="H49" s="16">
        <v>-2059.9749999999767</v>
      </c>
      <c r="I49" s="16">
        <v>0</v>
      </c>
      <c r="J49" s="17"/>
    </row>
    <row r="50" spans="1:10" ht="216">
      <c r="A50" s="18"/>
      <c r="B50" s="18"/>
      <c r="C50" s="18" t="s">
        <v>14</v>
      </c>
      <c r="D50" s="11">
        <v>330380.90000000002</v>
      </c>
      <c r="E50" s="11">
        <v>309547.01187732437</v>
      </c>
      <c r="F50" s="20">
        <v>312720.2</v>
      </c>
      <c r="G50" s="20">
        <v>310660.22500000003</v>
      </c>
      <c r="H50" s="12">
        <v>-2059.9749999999767</v>
      </c>
      <c r="I50" s="12">
        <v>0</v>
      </c>
      <c r="J50" s="40" t="s">
        <v>98</v>
      </c>
    </row>
    <row r="51" spans="1:10">
      <c r="A51" s="15" t="s">
        <v>12</v>
      </c>
      <c r="B51" s="15"/>
      <c r="C51" s="78" t="s">
        <v>99</v>
      </c>
      <c r="D51" s="16">
        <v>27861041.800000001</v>
      </c>
      <c r="E51" s="16">
        <v>26104118.721691329</v>
      </c>
      <c r="F51" s="16">
        <v>27696276.27</v>
      </c>
      <c r="G51" s="16">
        <v>22620818.948044825</v>
      </c>
      <c r="H51" s="16">
        <v>-5075457.3219551742</v>
      </c>
      <c r="I51" s="16">
        <v>6472000</v>
      </c>
      <c r="J51" s="17"/>
    </row>
    <row r="52" spans="1:10" ht="67.5">
      <c r="A52" s="18"/>
      <c r="B52" s="18"/>
      <c r="C52" s="18" t="s">
        <v>14</v>
      </c>
      <c r="D52" s="11">
        <v>27861041.800000001</v>
      </c>
      <c r="E52" s="11">
        <v>26104118.721691329</v>
      </c>
      <c r="F52" s="20">
        <v>27696276.27</v>
      </c>
      <c r="G52" s="20">
        <v>22620818.948044825</v>
      </c>
      <c r="H52" s="12">
        <v>-5075457.3219551742</v>
      </c>
      <c r="I52" s="12">
        <v>6472000</v>
      </c>
      <c r="J52" s="40" t="s">
        <v>100</v>
      </c>
    </row>
    <row r="53" spans="1:10">
      <c r="A53" s="15" t="s">
        <v>12</v>
      </c>
      <c r="B53" s="15"/>
      <c r="C53" s="78" t="s">
        <v>101</v>
      </c>
      <c r="D53" s="16">
        <f>+D54</f>
        <v>34679131.600000001</v>
      </c>
      <c r="E53" s="16">
        <f t="shared" ref="E53:I53" si="13">+E54</f>
        <v>32492258.363847595</v>
      </c>
      <c r="F53" s="16">
        <f t="shared" si="13"/>
        <v>44291091.799999997</v>
      </c>
      <c r="G53" s="16">
        <f t="shared" si="13"/>
        <v>33427602</v>
      </c>
      <c r="H53" s="16">
        <f t="shared" si="13"/>
        <v>-10863489.799999997</v>
      </c>
      <c r="I53" s="16">
        <f t="shared" si="13"/>
        <v>4600000</v>
      </c>
      <c r="J53" s="17"/>
    </row>
    <row r="54" spans="1:10">
      <c r="A54" s="18"/>
      <c r="B54" s="18"/>
      <c r="C54" s="18" t="s">
        <v>14</v>
      </c>
      <c r="D54" s="11">
        <v>34679131.600000001</v>
      </c>
      <c r="E54" s="11">
        <v>32492258.363847595</v>
      </c>
      <c r="F54" s="20">
        <v>44291091.799999997</v>
      </c>
      <c r="G54" s="20">
        <v>33427602</v>
      </c>
      <c r="H54" s="12">
        <v>-10863489.799999997</v>
      </c>
      <c r="I54" s="12">
        <v>4600000</v>
      </c>
      <c r="J54" s="10"/>
    </row>
    <row r="55" spans="1:10" customFormat="1">
      <c r="A55" s="88" t="s">
        <v>33</v>
      </c>
      <c r="B55" s="89"/>
      <c r="C55" s="90"/>
      <c r="D55" s="1">
        <v>7619356</v>
      </c>
      <c r="E55" s="1">
        <v>7139336.5719999997</v>
      </c>
      <c r="F55" s="1">
        <v>15358000</v>
      </c>
      <c r="G55" s="1">
        <v>7619356</v>
      </c>
      <c r="H55" s="1">
        <v>-7738644</v>
      </c>
      <c r="I55" s="1">
        <v>4600000</v>
      </c>
      <c r="J55" s="41"/>
    </row>
    <row r="56" spans="1:10" customFormat="1" ht="40.5">
      <c r="A56" s="2" t="s">
        <v>19</v>
      </c>
      <c r="B56" s="42" t="s">
        <v>102</v>
      </c>
      <c r="C56" s="81" t="s">
        <v>103</v>
      </c>
      <c r="D56" s="43">
        <v>7619356</v>
      </c>
      <c r="E56" s="43">
        <v>7139336.5719999997</v>
      </c>
      <c r="F56" s="43">
        <v>15358000</v>
      </c>
      <c r="G56" s="43">
        <v>7619356</v>
      </c>
      <c r="H56" s="47">
        <v>-7738644</v>
      </c>
      <c r="I56" s="47">
        <v>4600000</v>
      </c>
      <c r="J56" s="3" t="s">
        <v>104</v>
      </c>
    </row>
    <row r="57" spans="1:10">
      <c r="A57" s="15" t="s">
        <v>12</v>
      </c>
      <c r="B57" s="15"/>
      <c r="C57" s="78" t="s">
        <v>105</v>
      </c>
      <c r="D57" s="16">
        <v>64339415.600000001</v>
      </c>
      <c r="E57" s="16">
        <v>60282158.698984444</v>
      </c>
      <c r="F57" s="16">
        <v>60282158.700000003</v>
      </c>
      <c r="G57" s="16">
        <v>60282158.700000003</v>
      </c>
      <c r="H57" s="16">
        <v>0</v>
      </c>
      <c r="I57" s="16">
        <v>0</v>
      </c>
      <c r="J57" s="17"/>
    </row>
    <row r="58" spans="1:10">
      <c r="A58" s="18"/>
      <c r="B58" s="18"/>
      <c r="C58" s="18" t="s">
        <v>14</v>
      </c>
      <c r="D58" s="11">
        <v>64339415.600000001</v>
      </c>
      <c r="E58" s="11">
        <v>60282158.698984444</v>
      </c>
      <c r="F58" s="20">
        <v>60282158.700000003</v>
      </c>
      <c r="G58" s="20">
        <v>60282158.700000003</v>
      </c>
      <c r="H58" s="12">
        <v>0</v>
      </c>
      <c r="I58" s="12">
        <v>0</v>
      </c>
      <c r="J58" s="10"/>
    </row>
    <row r="59" spans="1:10">
      <c r="A59" s="15" t="s">
        <v>12</v>
      </c>
      <c r="B59" s="15"/>
      <c r="C59" s="78" t="s">
        <v>106</v>
      </c>
      <c r="D59" s="16">
        <v>7051203.8999999994</v>
      </c>
      <c r="E59" s="16">
        <v>6606553.5186287574</v>
      </c>
      <c r="F59" s="16">
        <v>7832267.5999999987</v>
      </c>
      <c r="G59" s="16">
        <v>6617408.4299999997</v>
      </c>
      <c r="H59" s="16">
        <v>-1214859.169999999</v>
      </c>
      <c r="I59" s="16">
        <v>840000</v>
      </c>
      <c r="J59" s="17"/>
    </row>
    <row r="60" spans="1:10">
      <c r="A60" s="18"/>
      <c r="B60" s="18"/>
      <c r="C60" s="18" t="s">
        <v>14</v>
      </c>
      <c r="D60" s="11">
        <v>7051203.8999999994</v>
      </c>
      <c r="E60" s="11">
        <v>6606553.5186287574</v>
      </c>
      <c r="F60" s="20">
        <v>7832267.5999999987</v>
      </c>
      <c r="G60" s="20">
        <v>6617408.4299999997</v>
      </c>
      <c r="H60" s="12">
        <v>-1214859.169999999</v>
      </c>
      <c r="I60" s="12">
        <v>840000</v>
      </c>
      <c r="J60" s="10"/>
    </row>
    <row r="61" spans="1:10" customFormat="1">
      <c r="A61" s="88" t="s">
        <v>33</v>
      </c>
      <c r="B61" s="89"/>
      <c r="C61" s="90"/>
      <c r="D61" s="1">
        <f>+D62</f>
        <v>0</v>
      </c>
      <c r="E61" s="1">
        <f t="shared" ref="E61:I61" si="14">+E62</f>
        <v>0</v>
      </c>
      <c r="F61" s="1">
        <f t="shared" si="14"/>
        <v>0</v>
      </c>
      <c r="G61" s="1">
        <f t="shared" si="14"/>
        <v>0</v>
      </c>
      <c r="H61" s="1">
        <f t="shared" si="14"/>
        <v>0</v>
      </c>
      <c r="I61" s="1">
        <f t="shared" si="14"/>
        <v>0</v>
      </c>
      <c r="J61" s="41"/>
    </row>
    <row r="62" spans="1:10" s="38" customFormat="1" ht="175.5">
      <c r="A62" s="32" t="s">
        <v>19</v>
      </c>
      <c r="B62" s="34" t="s">
        <v>107</v>
      </c>
      <c r="C62" s="80" t="s">
        <v>108</v>
      </c>
      <c r="D62" s="35"/>
      <c r="E62" s="35"/>
      <c r="F62" s="39"/>
      <c r="G62" s="39"/>
      <c r="H62" s="37"/>
      <c r="I62" s="37"/>
      <c r="J62" s="31" t="s">
        <v>109</v>
      </c>
    </row>
    <row r="63" spans="1:10">
      <c r="A63" s="15" t="s">
        <v>12</v>
      </c>
      <c r="B63" s="15"/>
      <c r="C63" s="78" t="s">
        <v>111</v>
      </c>
      <c r="D63" s="16">
        <v>528565.30000000005</v>
      </c>
      <c r="E63" s="16">
        <v>495233.86248128006</v>
      </c>
      <c r="F63" s="16">
        <v>623762.02026014205</v>
      </c>
      <c r="G63" s="16">
        <v>534512.40868505987</v>
      </c>
      <c r="H63" s="16">
        <v>-89249.611575082177</v>
      </c>
      <c r="I63" s="16">
        <v>0</v>
      </c>
      <c r="J63" s="17"/>
    </row>
    <row r="64" spans="1:10" customFormat="1">
      <c r="A64" s="88" t="s">
        <v>33</v>
      </c>
      <c r="B64" s="89"/>
      <c r="C64" s="90"/>
      <c r="D64" s="1">
        <f>+D65</f>
        <v>528565.30000000005</v>
      </c>
      <c r="E64" s="1">
        <f t="shared" ref="E64:I64" si="15">+E65</f>
        <v>495233.86248128006</v>
      </c>
      <c r="F64" s="1">
        <f t="shared" si="15"/>
        <v>623762.02026014205</v>
      </c>
      <c r="G64" s="1">
        <f t="shared" si="15"/>
        <v>534512.40868505987</v>
      </c>
      <c r="H64" s="1">
        <f t="shared" si="15"/>
        <v>-89249.611575082177</v>
      </c>
      <c r="I64" s="1">
        <f t="shared" si="15"/>
        <v>0</v>
      </c>
      <c r="J64" s="41"/>
    </row>
    <row r="65" spans="1:10" ht="121.5">
      <c r="A65" s="4" t="s">
        <v>19</v>
      </c>
      <c r="B65" s="10" t="s">
        <v>112</v>
      </c>
      <c r="C65" s="76" t="s">
        <v>113</v>
      </c>
      <c r="D65" s="11">
        <v>528565.30000000005</v>
      </c>
      <c r="E65" s="11">
        <v>495233.86248128006</v>
      </c>
      <c r="F65" s="29">
        <v>623762.02026014205</v>
      </c>
      <c r="G65" s="29">
        <v>534512.40868505987</v>
      </c>
      <c r="H65" s="11">
        <v>-89249.611575082177</v>
      </c>
      <c r="I65" s="11">
        <v>0</v>
      </c>
      <c r="J65" s="10" t="s">
        <v>114</v>
      </c>
    </row>
    <row r="66" spans="1:10">
      <c r="A66" s="15" t="s">
        <v>12</v>
      </c>
      <c r="B66" s="15"/>
      <c r="C66" s="78" t="s">
        <v>118</v>
      </c>
      <c r="D66" s="16">
        <v>233286.39999999999</v>
      </c>
      <c r="E66" s="16">
        <v>218575.31119873529</v>
      </c>
      <c r="F66" s="16">
        <v>564707.38514530065</v>
      </c>
      <c r="G66" s="16">
        <v>318565.79813199484</v>
      </c>
      <c r="H66" s="16">
        <v>-246141.58701330581</v>
      </c>
      <c r="I66" s="16">
        <f>+I67</f>
        <v>156263</v>
      </c>
      <c r="J66" s="17"/>
    </row>
    <row r="67" spans="1:10" ht="67.5">
      <c r="A67" s="18"/>
      <c r="B67" s="18"/>
      <c r="C67" s="18" t="s">
        <v>14</v>
      </c>
      <c r="D67" s="11">
        <v>233286.39999999999</v>
      </c>
      <c r="E67" s="11">
        <v>218575.31119873529</v>
      </c>
      <c r="F67" s="20">
        <v>564707.38514530065</v>
      </c>
      <c r="G67" s="20">
        <v>318565.79813199484</v>
      </c>
      <c r="H67" s="12">
        <v>-246141.58701330581</v>
      </c>
      <c r="I67" s="12">
        <v>156263</v>
      </c>
      <c r="J67" s="40" t="s">
        <v>150</v>
      </c>
    </row>
    <row r="68" spans="1:10">
      <c r="A68" s="6"/>
      <c r="B68" s="6"/>
      <c r="C68" s="6"/>
      <c r="D68" s="8"/>
      <c r="E68" s="8"/>
      <c r="F68" s="8"/>
      <c r="G68" s="8"/>
      <c r="H68" s="8"/>
      <c r="I68" s="8"/>
    </row>
    <row r="69" spans="1:10">
      <c r="A69" s="6"/>
      <c r="B69" s="6"/>
      <c r="C69" s="6"/>
      <c r="D69" s="8"/>
      <c r="E69" s="8"/>
      <c r="F69" s="8"/>
      <c r="G69" s="8"/>
      <c r="H69" s="8"/>
      <c r="I69" s="8"/>
    </row>
    <row r="70" spans="1:10">
      <c r="A70" s="6"/>
      <c r="B70" s="6"/>
      <c r="C70" s="6"/>
      <c r="D70" s="8"/>
      <c r="E70" s="8"/>
      <c r="F70" s="8"/>
      <c r="G70" s="8"/>
      <c r="H70" s="8"/>
      <c r="I70" s="8"/>
    </row>
    <row r="71" spans="1:10">
      <c r="A71" s="6"/>
      <c r="B71" s="6"/>
      <c r="C71" s="6"/>
      <c r="D71" s="8"/>
      <c r="E71" s="8"/>
      <c r="F71" s="8"/>
      <c r="G71" s="8"/>
      <c r="H71" s="8"/>
      <c r="I71" s="8"/>
    </row>
    <row r="72" spans="1:10">
      <c r="A72" s="6"/>
      <c r="B72" s="6"/>
      <c r="C72" s="6"/>
      <c r="D72" s="8"/>
      <c r="E72" s="8"/>
      <c r="F72" s="8"/>
      <c r="G72" s="8"/>
      <c r="H72" s="8"/>
      <c r="I72" s="8"/>
    </row>
    <row r="73" spans="1:10">
      <c r="A73" s="6"/>
      <c r="B73" s="6"/>
      <c r="C73" s="6"/>
      <c r="D73" s="8"/>
      <c r="E73" s="8"/>
      <c r="F73" s="8"/>
      <c r="G73" s="8"/>
      <c r="H73" s="8"/>
      <c r="I73" s="8"/>
    </row>
    <row r="74" spans="1:10">
      <c r="A74" s="6"/>
      <c r="B74" s="6"/>
      <c r="C74" s="6"/>
      <c r="D74" s="8"/>
      <c r="E74" s="8"/>
      <c r="F74" s="8"/>
      <c r="G74" s="8"/>
      <c r="H74" s="8"/>
      <c r="I74" s="8"/>
    </row>
    <row r="75" spans="1:10">
      <c r="A75" s="6"/>
      <c r="B75" s="6"/>
      <c r="C75" s="6"/>
      <c r="D75" s="8"/>
      <c r="E75" s="18"/>
      <c r="F75" s="8"/>
      <c r="G75" s="8"/>
      <c r="H75" s="8"/>
      <c r="I75" s="8"/>
    </row>
    <row r="76" spans="1:10">
      <c r="A76" s="6"/>
      <c r="B76" s="6"/>
      <c r="C76" s="6"/>
      <c r="D76" s="8"/>
      <c r="E76" s="8"/>
      <c r="F76" s="8"/>
      <c r="G76" s="8"/>
      <c r="H76" s="8"/>
      <c r="I76" s="8"/>
    </row>
    <row r="77" spans="1:10">
      <c r="A77" s="6"/>
      <c r="B77" s="6"/>
      <c r="C77" s="6"/>
      <c r="D77" s="8"/>
      <c r="E77" s="8"/>
      <c r="F77" s="8"/>
      <c r="G77" s="8"/>
      <c r="H77" s="8"/>
      <c r="I77" s="8"/>
    </row>
    <row r="78" spans="1:10">
      <c r="A78" s="6"/>
      <c r="B78" s="6"/>
      <c r="C78" s="6"/>
      <c r="D78" s="8"/>
      <c r="E78" s="8"/>
      <c r="F78" s="8"/>
      <c r="G78" s="8"/>
      <c r="H78" s="8"/>
      <c r="I78" s="8"/>
      <c r="J78" s="44"/>
    </row>
  </sheetData>
  <mergeCells count="13">
    <mergeCell ref="A61:C61"/>
    <mergeCell ref="A64:C64"/>
    <mergeCell ref="A55:C55"/>
    <mergeCell ref="A35:C35"/>
    <mergeCell ref="A1:J1"/>
    <mergeCell ref="A2:J2"/>
    <mergeCell ref="A5:C5"/>
    <mergeCell ref="A13:C13"/>
    <mergeCell ref="A28:C28"/>
    <mergeCell ref="A8:C8"/>
    <mergeCell ref="A19:C19"/>
    <mergeCell ref="A39:C39"/>
    <mergeCell ref="A44:C44"/>
  </mergeCells>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ամփոփ համեմատական </vt:lpstr>
      <vt:lpstr>տեղեկանք խնդիրներ</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2021-07-10T12:02:19Z</dcterms:modified>
</cp:coreProperties>
</file>