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hidePivotFieldList="1" defaultThemeVersion="124226"/>
  <bookViews>
    <workbookView xWindow="0" yWindow="0" windowWidth="20640" windowHeight="11760" tabRatio="753"/>
  </bookViews>
  <sheets>
    <sheet name="Հ1" sheetId="27" r:id="rId1"/>
    <sheet name="Հ2" sheetId="32" r:id="rId2"/>
    <sheet name="Հ3" sheetId="29" r:id="rId3"/>
    <sheet name="Հ4" sheetId="41" r:id="rId4"/>
    <sheet name="Հ5" sheetId="42" r:id="rId5"/>
    <sheet name="Հ6" sheetId="43" r:id="rId6"/>
  </sheets>
  <definedNames>
    <definedName name="AgencyCode" localSheetId="1">#REF!</definedName>
    <definedName name="AgencyCode">#REF!</definedName>
    <definedName name="AgencyName" localSheetId="1">#REF!</definedName>
    <definedName name="AgencyName">#REF!</definedName>
    <definedName name="åû">#REF!</definedName>
    <definedName name="davit">#REF!</definedName>
    <definedName name="Functional1" localSheetId="1">#REF!</definedName>
    <definedName name="Functional1">#REF!</definedName>
    <definedName name="ggg">#REF!</definedName>
    <definedName name="mas">#REF!</definedName>
    <definedName name="mass">#REF!</definedName>
    <definedName name="PANature" localSheetId="1">#REF!</definedName>
    <definedName name="PANature">#REF!</definedName>
    <definedName name="PAType" localSheetId="1">#REF!</definedName>
    <definedName name="PAType">#REF!</definedName>
    <definedName name="Performance2" localSheetId="1">#REF!</definedName>
    <definedName name="Performance2">#REF!</definedName>
    <definedName name="PerformanceType" localSheetId="1">#REF!</definedName>
    <definedName name="PerformanceType">#REF!</definedName>
    <definedName name="x">#REF!</definedName>
    <definedName name="Հավելված">#REF!</definedName>
    <definedName name="Մաս">#REF!</definedName>
    <definedName name="շախմատիստ">#REF!</definedName>
  </definedNames>
  <calcPr calcId="125725"/>
</workbook>
</file>

<file path=xl/calcChain.xml><?xml version="1.0" encoding="utf-8"?>
<calcChain xmlns="http://schemas.openxmlformats.org/spreadsheetml/2006/main">
  <c r="G12" i="43"/>
  <c r="H12"/>
  <c r="I12"/>
  <c r="I50"/>
  <c r="H50"/>
  <c r="H49" s="1"/>
  <c r="H48" s="1"/>
  <c r="H47" s="1"/>
  <c r="H45" s="1"/>
  <c r="H43" s="1"/>
  <c r="G50"/>
  <c r="I49"/>
  <c r="G49"/>
  <c r="I48"/>
  <c r="I47" s="1"/>
  <c r="I45" s="1"/>
  <c r="I43" s="1"/>
  <c r="G48"/>
  <c r="G47" s="1"/>
  <c r="G45" s="1"/>
  <c r="G43" s="1"/>
  <c r="I41"/>
  <c r="H41"/>
  <c r="G41"/>
  <c r="I39"/>
  <c r="H39"/>
  <c r="G39"/>
  <c r="I37"/>
  <c r="H37"/>
  <c r="G37"/>
  <c r="I35"/>
  <c r="H35"/>
  <c r="G35"/>
  <c r="I33"/>
  <c r="H33"/>
  <c r="G33"/>
  <c r="I32"/>
  <c r="H32"/>
  <c r="G32"/>
  <c r="H31"/>
  <c r="G31"/>
  <c r="I30"/>
  <c r="H30"/>
  <c r="G30"/>
  <c r="I29"/>
  <c r="H29" s="1"/>
  <c r="H28" s="1"/>
  <c r="H27" s="1"/>
  <c r="H25" s="1"/>
  <c r="H23" s="1"/>
  <c r="H21" s="1"/>
  <c r="H19" s="1"/>
  <c r="H17" s="1"/>
  <c r="H15" s="1"/>
  <c r="H13" s="1"/>
  <c r="I28"/>
  <c r="I27"/>
  <c r="I25" s="1"/>
  <c r="I23" s="1"/>
  <c r="I21" s="1"/>
  <c r="I19" s="1"/>
  <c r="I17" s="1"/>
  <c r="I15" s="1"/>
  <c r="I13" s="1"/>
  <c r="F23"/>
  <c r="H10"/>
  <c r="D21" i="41"/>
  <c r="E21"/>
  <c r="F21"/>
  <c r="E21" i="29"/>
  <c r="F21"/>
  <c r="D21"/>
  <c r="H10" i="32"/>
  <c r="I10"/>
  <c r="G10"/>
  <c r="H12"/>
  <c r="I12"/>
  <c r="G12"/>
  <c r="E10" i="27"/>
  <c r="F10"/>
  <c r="D10"/>
  <c r="E12"/>
  <c r="F12"/>
  <c r="D12"/>
  <c r="D21"/>
  <c r="E21"/>
  <c r="F21"/>
  <c r="F14" s="1"/>
  <c r="G30" i="32"/>
  <c r="H30"/>
  <c r="I30"/>
  <c r="I29" s="1"/>
  <c r="I28" s="1"/>
  <c r="I27" s="1"/>
  <c r="I26" s="1"/>
  <c r="I24" s="1"/>
  <c r="I22" s="1"/>
  <c r="I20" s="1"/>
  <c r="I17" s="1"/>
  <c r="I15" s="1"/>
  <c r="I13" s="1"/>
  <c r="H29"/>
  <c r="G29"/>
  <c r="H28"/>
  <c r="G28"/>
  <c r="H27"/>
  <c r="G27"/>
  <c r="H26"/>
  <c r="G26"/>
  <c r="H24"/>
  <c r="G24"/>
  <c r="H22"/>
  <c r="G22"/>
  <c r="H20"/>
  <c r="G20"/>
  <c r="H17"/>
  <c r="G17"/>
  <c r="H15"/>
  <c r="G15"/>
  <c r="H13"/>
  <c r="G13"/>
  <c r="E14" i="27"/>
  <c r="D14"/>
  <c r="I10" i="43" l="1"/>
  <c r="G29"/>
  <c r="G28" s="1"/>
  <c r="G27" s="1"/>
  <c r="G25" s="1"/>
  <c r="G23" s="1"/>
  <c r="G21" s="1"/>
  <c r="G19" s="1"/>
  <c r="G17" s="1"/>
  <c r="G15" s="1"/>
  <c r="G13" s="1"/>
  <c r="G10" s="1"/>
  <c r="I68" i="32" l="1"/>
  <c r="H686" i="42"/>
  <c r="H685" s="1"/>
  <c r="H684" s="1"/>
  <c r="H682"/>
  <c r="H681" s="1"/>
  <c r="H679"/>
  <c r="H678"/>
  <c r="H676"/>
  <c r="H674"/>
  <c r="H672"/>
  <c r="H670"/>
  <c r="H668"/>
  <c r="H666"/>
  <c r="H665" s="1"/>
  <c r="H663"/>
  <c r="H661"/>
  <c r="H659"/>
  <c r="H657"/>
  <c r="H655"/>
  <c r="H653"/>
  <c r="H652" s="1"/>
  <c r="H650"/>
  <c r="H648"/>
  <c r="H647" s="1"/>
  <c r="H645"/>
  <c r="H643"/>
  <c r="H641"/>
  <c r="H639"/>
  <c r="H637"/>
  <c r="H635"/>
  <c r="H632"/>
  <c r="H626"/>
  <c r="H625" s="1"/>
  <c r="H623"/>
  <c r="H621"/>
  <c r="H619"/>
  <c r="H617"/>
  <c r="H615"/>
  <c r="H608"/>
  <c r="H604"/>
  <c r="H602"/>
  <c r="H595"/>
  <c r="H594"/>
  <c r="H591"/>
  <c r="H590" s="1"/>
  <c r="H588"/>
  <c r="H587" s="1"/>
  <c r="H584"/>
  <c r="H583" s="1"/>
  <c r="H581"/>
  <c r="H580" s="1"/>
  <c r="H578"/>
  <c r="H577" s="1"/>
  <c r="H574"/>
  <c r="H573" s="1"/>
  <c r="H572" s="1"/>
  <c r="H570"/>
  <c r="H569"/>
  <c r="H567"/>
  <c r="H566"/>
  <c r="H564"/>
  <c r="H563"/>
  <c r="H561"/>
  <c r="H560"/>
  <c r="H559" s="1"/>
  <c r="H557"/>
  <c r="H555"/>
  <c r="H553"/>
  <c r="H552"/>
  <c r="H550"/>
  <c r="H547"/>
  <c r="H545"/>
  <c r="H544"/>
  <c r="H542"/>
  <c r="H540"/>
  <c r="H539" s="1"/>
  <c r="H538"/>
  <c r="H537" s="1"/>
  <c r="H536"/>
  <c r="H535"/>
  <c r="H534"/>
  <c r="H533"/>
  <c r="H531"/>
  <c r="H525"/>
  <c r="H520"/>
  <c r="H513"/>
  <c r="H510"/>
  <c r="H506"/>
  <c r="H502"/>
  <c r="H495"/>
  <c r="H492"/>
  <c r="H488"/>
  <c r="H479"/>
  <c r="H477" s="1"/>
  <c r="H474"/>
  <c r="H472"/>
  <c r="H452"/>
  <c r="H451" s="1"/>
  <c r="H448"/>
  <c r="H446"/>
  <c r="H444"/>
  <c r="H442"/>
  <c r="H441" s="1"/>
  <c r="H439"/>
  <c r="H437"/>
  <c r="H434"/>
  <c r="H432"/>
  <c r="H422"/>
  <c r="H419"/>
  <c r="H416"/>
  <c r="H413"/>
  <c r="H410"/>
  <c r="H408" s="1"/>
  <c r="H405"/>
  <c r="H396"/>
  <c r="H395"/>
  <c r="H391"/>
  <c r="H389"/>
  <c r="H381"/>
  <c r="H374" s="1"/>
  <c r="H373" s="1"/>
  <c r="H371"/>
  <c r="H369"/>
  <c r="H366"/>
  <c r="H365" s="1"/>
  <c r="H364"/>
  <c r="H363" s="1"/>
  <c r="H362"/>
  <c r="H361" s="1"/>
  <c r="H358"/>
  <c r="H356"/>
  <c r="H354"/>
  <c r="H352"/>
  <c r="H350"/>
  <c r="H346"/>
  <c r="H344"/>
  <c r="H343"/>
  <c r="H341"/>
  <c r="H340"/>
  <c r="H338"/>
  <c r="H336"/>
  <c r="H334"/>
  <c r="H332"/>
  <c r="H330"/>
  <c r="H328"/>
  <c r="H326"/>
  <c r="H324"/>
  <c r="H322"/>
  <c r="H320"/>
  <c r="H318"/>
  <c r="H316"/>
  <c r="H314"/>
  <c r="H313"/>
  <c r="H311"/>
  <c r="H309"/>
  <c r="H307"/>
  <c r="H305"/>
  <c r="H303"/>
  <c r="H301"/>
  <c r="H299"/>
  <c r="H297"/>
  <c r="H295"/>
  <c r="H293"/>
  <c r="H291"/>
  <c r="H290"/>
  <c r="H288"/>
  <c r="H286"/>
  <c r="H284"/>
  <c r="H282"/>
  <c r="H280"/>
  <c r="H278"/>
  <c r="H276"/>
  <c r="H275"/>
  <c r="H271"/>
  <c r="H258"/>
  <c r="H242"/>
  <c r="H229"/>
  <c r="H219"/>
  <c r="H217"/>
  <c r="H216"/>
  <c r="H215"/>
  <c r="H214"/>
  <c r="H213"/>
  <c r="H212"/>
  <c r="H211"/>
  <c r="H210"/>
  <c r="H209"/>
  <c r="H208"/>
  <c r="H207"/>
  <c r="H206"/>
  <c r="H204"/>
  <c r="H201"/>
  <c r="H198"/>
  <c r="H195"/>
  <c r="H193"/>
  <c r="H192" s="1"/>
  <c r="H190"/>
  <c r="H188"/>
  <c r="H180"/>
  <c r="H177"/>
  <c r="H175"/>
  <c r="H173"/>
  <c r="H171"/>
  <c r="H170"/>
  <c r="H166"/>
  <c r="H164"/>
  <c r="H162"/>
  <c r="H159"/>
  <c r="H157"/>
  <c r="H155"/>
  <c r="H152"/>
  <c r="H150"/>
  <c r="H127"/>
  <c r="H125"/>
  <c r="H123"/>
  <c r="H121"/>
  <c r="H119"/>
  <c r="H118"/>
  <c r="H115"/>
  <c r="H113"/>
  <c r="H111"/>
  <c r="H109"/>
  <c r="H106"/>
  <c r="H104"/>
  <c r="H103" s="1"/>
  <c r="H102" s="1"/>
  <c r="H100"/>
  <c r="H99"/>
  <c r="H97"/>
  <c r="H95"/>
  <c r="H93"/>
  <c r="H91"/>
  <c r="H89"/>
  <c r="H87"/>
  <c r="H86"/>
  <c r="H85"/>
  <c r="H78"/>
  <c r="H43"/>
  <c r="H42" s="1"/>
  <c r="H39"/>
  <c r="H37"/>
  <c r="H36" s="1"/>
  <c r="H34"/>
  <c r="H32"/>
  <c r="H31" s="1"/>
  <c r="H29"/>
  <c r="H24" s="1"/>
  <c r="H27"/>
  <c r="H25"/>
  <c r="H22"/>
  <c r="H20"/>
  <c r="H17"/>
  <c r="H15"/>
  <c r="H14"/>
  <c r="H360" l="1"/>
  <c r="H394"/>
  <c r="H393" s="1"/>
  <c r="H368" s="1"/>
  <c r="H436"/>
  <c r="H576"/>
  <c r="H19"/>
  <c r="H13" s="1"/>
  <c r="H179"/>
  <c r="H41" s="1"/>
  <c r="H530"/>
  <c r="H476" s="1"/>
  <c r="H593"/>
  <c r="I48" i="32" l="1"/>
  <c r="H48" s="1"/>
  <c r="H49"/>
  <c r="G49"/>
  <c r="F60" i="41"/>
  <c r="C32" i="29"/>
  <c r="F41" i="32"/>
  <c r="G68"/>
  <c r="D60" i="41" s="1"/>
  <c r="F55" i="29" l="1"/>
  <c r="D47" i="27"/>
  <c r="D41" s="1"/>
  <c r="D39" s="1"/>
  <c r="D55" i="29"/>
  <c r="H68" i="32"/>
  <c r="H67" s="1"/>
  <c r="H66" s="1"/>
  <c r="H65" s="1"/>
  <c r="H63" s="1"/>
  <c r="H61" s="1"/>
  <c r="G48"/>
  <c r="I47"/>
  <c r="I46" s="1"/>
  <c r="F47" i="27"/>
  <c r="G67" i="32"/>
  <c r="G66" s="1"/>
  <c r="G65" s="1"/>
  <c r="G63" s="1"/>
  <c r="G61" s="1"/>
  <c r="G59"/>
  <c r="G57" s="1"/>
  <c r="G55"/>
  <c r="G53" s="1"/>
  <c r="G51" s="1"/>
  <c r="G50" s="1"/>
  <c r="H47" l="1"/>
  <c r="H46" s="1"/>
  <c r="H55"/>
  <c r="H53" s="1"/>
  <c r="H51" s="1"/>
  <c r="H50" s="1"/>
  <c r="E55" i="29"/>
  <c r="E47" i="27"/>
  <c r="E41" s="1"/>
  <c r="E39" s="1"/>
  <c r="E60" i="41"/>
  <c r="G47" i="32"/>
  <c r="G46" s="1"/>
  <c r="H45"/>
  <c r="H43" s="1"/>
  <c r="G45"/>
  <c r="G43" s="1"/>
  <c r="H59"/>
  <c r="H57" s="1"/>
  <c r="H41" l="1"/>
  <c r="E40" i="41"/>
  <c r="G41" i="32"/>
  <c r="D40" i="41"/>
  <c r="C35"/>
  <c r="C31" i="29"/>
  <c r="C34" i="41" s="1"/>
  <c r="G39" i="32" l="1"/>
  <c r="D37" i="29"/>
  <c r="H39" i="32"/>
  <c r="E37" i="29"/>
  <c r="I45" i="32"/>
  <c r="I43" s="1"/>
  <c r="H37" l="1"/>
  <c r="H35" s="1"/>
  <c r="H33" s="1"/>
  <c r="H31" s="1"/>
  <c r="E34" i="27"/>
  <c r="E27" s="1"/>
  <c r="G37" i="32"/>
  <c r="G35" s="1"/>
  <c r="G33" s="1"/>
  <c r="G31" s="1"/>
  <c r="D34" i="27"/>
  <c r="D27" s="1"/>
  <c r="F40" i="41"/>
  <c r="I41" i="32"/>
  <c r="I39" s="1"/>
  <c r="F34" i="27" s="1"/>
  <c r="F37" i="29" l="1"/>
  <c r="F27" i="27"/>
  <c r="I37" i="32"/>
  <c r="I35" s="1"/>
  <c r="I33" s="1"/>
  <c r="I31" s="1"/>
  <c r="F41" i="27" l="1"/>
  <c r="F39" l="1"/>
  <c r="I67" i="32"/>
  <c r="I66" s="1"/>
  <c r="I65" s="1"/>
  <c r="I63" s="1"/>
  <c r="I61" s="1"/>
  <c r="I55"/>
  <c r="I53" s="1"/>
  <c r="I59"/>
  <c r="I57" s="1"/>
  <c r="I51" l="1"/>
  <c r="I50" s="1"/>
</calcChain>
</file>

<file path=xl/sharedStrings.xml><?xml version="1.0" encoding="utf-8"?>
<sst xmlns="http://schemas.openxmlformats.org/spreadsheetml/2006/main" count="1261" uniqueCount="766">
  <si>
    <t>Արդյունքի չափորոշիչներ</t>
  </si>
  <si>
    <t>______________ ի    ___Ն որոշման</t>
  </si>
  <si>
    <t xml:space="preserve"> Ծրագրային դասիչը</t>
  </si>
  <si>
    <t xml:space="preserve"> Բյուջետային հատկացումների գլխավոր կարգադրիչների, ծրագրերի և միջոցառումների անվանումները</t>
  </si>
  <si>
    <t xml:space="preserve"> Ծրագիր</t>
  </si>
  <si>
    <t xml:space="preserve"> Միջոցառում</t>
  </si>
  <si>
    <t xml:space="preserve"> Բյուջետային հատկացումների գլխավոր կարգադրիչների, ծրագրերի, միջոցառումների և միջոցառումները կատարող պետական մարմինների անվանումները</t>
  </si>
  <si>
    <t xml:space="preserve"> այդ թվում`</t>
  </si>
  <si>
    <t xml:space="preserve"> ԸՆԴԱՄԵՆԸ ԾԱԽՍԵՐ</t>
  </si>
  <si>
    <t xml:space="preserve"> ԸՆԹԱՑԻԿ ԾԱԽՍԵՐ</t>
  </si>
  <si>
    <t xml:space="preserve"> ԸՆԴԱՄԵՆԸ</t>
  </si>
  <si>
    <t xml:space="preserve"> Գործառական դասիչը</t>
  </si>
  <si>
    <t xml:space="preserve"> Բաժին</t>
  </si>
  <si>
    <t xml:space="preserve"> Խումբ</t>
  </si>
  <si>
    <t xml:space="preserve"> Դաս</t>
  </si>
  <si>
    <t xml:space="preserve"> Ծրագրի անվանումը`</t>
  </si>
  <si>
    <t xml:space="preserve"> Ծրագրի նպատակը`</t>
  </si>
  <si>
    <t xml:space="preserve"> Վերջնական արդյունքի նկարագրությունը`</t>
  </si>
  <si>
    <t xml:space="preserve"> Միջոցառման անվանումը`</t>
  </si>
  <si>
    <t xml:space="preserve"> Միջոցառման նկարագրությունը`</t>
  </si>
  <si>
    <t xml:space="preserve"> Միջոցառման տեսակը</t>
  </si>
  <si>
    <t>այդ թվում</t>
  </si>
  <si>
    <t>08</t>
  </si>
  <si>
    <t xml:space="preserve"> այդ թվում`բյուջետային ծախսերի տնտեսագիտական դասակարգման հոդվածներ</t>
  </si>
  <si>
    <t xml:space="preserve"> Ծրագրի միջոցառումներ</t>
  </si>
  <si>
    <t xml:space="preserve">
1192</t>
  </si>
  <si>
    <t xml:space="preserve"> այդ թվում` ըստ կատարողների</t>
  </si>
  <si>
    <t>Հավելված N 1</t>
  </si>
  <si>
    <t>Հավելված N 2</t>
  </si>
  <si>
    <t xml:space="preserve"> այդ թվում` բյուջետային ծախսերի տնտեսագիտական դասակարգման հոդվածներ</t>
  </si>
  <si>
    <t>Տարածքային զարգացում</t>
  </si>
  <si>
    <t>ԸՆԴՀԱՆՈՒՐ ԲՆՈՒՅԹԻ ՀԱՆՐԱՅԻՆ ԾԱՌԱՅՈՒԹՅՈՒՆՆԵՐ</t>
  </si>
  <si>
    <t>01</t>
  </si>
  <si>
    <t xml:space="preserve"> Կառավարության տարբեր մակարդակների միջև իրականացվող ընդհանուր բնույթի տրանսֆերտներ</t>
  </si>
  <si>
    <t xml:space="preserve"> ՀՀ տարածքային կառավարման և ենթակառուցվածքների նախարարություն</t>
  </si>
  <si>
    <t xml:space="preserve"> Տարածքային զարգացում</t>
  </si>
  <si>
    <t>Տարածքային համաչափ զարգացման խթանում</t>
  </si>
  <si>
    <t xml:space="preserve"> ՀՀ համայնքների կառավարման արդյունավետության բարձրացում և տնտեսական գործունեության խթանում</t>
  </si>
  <si>
    <t xml:space="preserve"> Տրանսֆերտների տրամադրում</t>
  </si>
  <si>
    <t xml:space="preserve">ՀՀ տարածքային կառավարման և ենթակառուցվածքների նախարարություն </t>
  </si>
  <si>
    <t>ՀՀ կառավարության 2020 թվականի</t>
  </si>
  <si>
    <t xml:space="preserve"> Ծրագրի դասիչը </t>
  </si>
  <si>
    <t xml:space="preserve"> Ծրագրի անվանումը </t>
  </si>
  <si>
    <t xml:space="preserve"> Տարածքային զարգացում </t>
  </si>
  <si>
    <t xml:space="preserve"> Ծրագրի միջոցառումները </t>
  </si>
  <si>
    <t xml:space="preserve"> Ծրագրի դասիչը` </t>
  </si>
  <si>
    <t xml:space="preserve"> 1212 </t>
  </si>
  <si>
    <t xml:space="preserve"> Միջոցառման դասիչը` </t>
  </si>
  <si>
    <t xml:space="preserve"> Միջոցառման անվանումը` </t>
  </si>
  <si>
    <t xml:space="preserve"> Նկարագրությունը` </t>
  </si>
  <si>
    <t xml:space="preserve"> Միջոցառման տեսակը` </t>
  </si>
  <si>
    <t xml:space="preserve"> Տրանսֆերտների տրամադրում </t>
  </si>
  <si>
    <t xml:space="preserve"> Շահառուների ընտրության չափանիշները`</t>
  </si>
  <si>
    <t xml:space="preserve"> Միջոցառման վրա կատարվող ծախսը (հազար դրամ) </t>
  </si>
  <si>
    <t xml:space="preserve"> ՄԱՍ 1. ՊԵՏԱԿԱՆ ՄԱՐՄՆԻ ԳԾՈՎ ԱՐԴՅՈՒՆՔԱՅԻՆ (ԿԱՏԱՐՈՂԱԿԱՆ) ՑՈՒՑԱՆԻՇՆԵՐԸ </t>
  </si>
  <si>
    <t>հազար դրամներով</t>
  </si>
  <si>
    <t>Հավելված N 4</t>
  </si>
  <si>
    <t>ՀՀ կառավարություն</t>
  </si>
  <si>
    <t xml:space="preserve"> ՀՀ կառավարության պահուստային ֆոնդ</t>
  </si>
  <si>
    <t xml:space="preserve"> Պետական բյուջեում չկանխատեսված, ինչպես նաև բյուջետային երաշխիքների ապահովման ծախսերի ֆինանսավորման ապահովում</t>
  </si>
  <si>
    <t xml:space="preserve"> Պահուստային ֆոնդի կառավարման արդյունավետության և թափանցիկության ապահովում</t>
  </si>
  <si>
    <t xml:space="preserve"> 11001</t>
  </si>
  <si>
    <t xml:space="preserve"> ՀՀ պետական բյուջեում նախատեսված ելքերի լրացուցիչ ֆինանսավորման՝ պետական բյուջեում չկանխատեսված ելքերի, ինչպես նաև բյուջետային երաշխիքների ապահովման ելքերի ֆինանսավորման ապահովում</t>
  </si>
  <si>
    <t xml:space="preserve"> Ծառայությունների մատուցում</t>
  </si>
  <si>
    <t xml:space="preserve"> ՀԻՄՆԱԿԱՆ ԲԱԺԻՆՆԵՐԻՆ ՉԴԱՍՎՈՂ ՊԱՀՈՒՍՏԱՅԻՆ ՖՈՆԴԵՐ</t>
  </si>
  <si>
    <t xml:space="preserve"> ՀՀ կառավարության և համայնքների պահուստային ֆոնդ</t>
  </si>
  <si>
    <t xml:space="preserve"> ՀՀ կառավարություն</t>
  </si>
  <si>
    <t>ՀՀ կառավարության պահուստային ֆոնդ</t>
  </si>
  <si>
    <t xml:space="preserve"> ԱՅԼ ԾԱԽՍԵՐ</t>
  </si>
  <si>
    <t xml:space="preserve"> Պահուստային միջոցներ</t>
  </si>
  <si>
    <t xml:space="preserve"> 11</t>
  </si>
  <si>
    <t xml:space="preserve"> 01</t>
  </si>
  <si>
    <t xml:space="preserve"> 1139</t>
  </si>
  <si>
    <t>ՄԱՍ 2. ՊԵՏԱԿԱՆ ՄԱՐՄՆԻ ԳԾՈՎ ԱՐԴՅՈՒՆՔԱՅԻՆ (ԿԱՏԱՐՈՂԱԿԱՆ) ՑՈՒՑԱՆԻՇՆԵՐԸ</t>
  </si>
  <si>
    <t>Ծրագրի դասիչը</t>
  </si>
  <si>
    <t>Ծրագրի անվանումը</t>
  </si>
  <si>
    <t>Ծրագրի միջոցառումները</t>
  </si>
  <si>
    <t>Ծրագրի դասիչը՝</t>
  </si>
  <si>
    <t>Միջոցառման դասիչը՝</t>
  </si>
  <si>
    <t>Ինն ամիս</t>
  </si>
  <si>
    <t>Միջոցառման անվանումը՝</t>
  </si>
  <si>
    <t>Նկարագրությունը՝</t>
  </si>
  <si>
    <t>ՀՀ պետական բյուջեում նախատեսված ելքերի լրացուցիչ ֆինանսավորման՝ պետական բյուջեում չկանխատեսված ելքերի, ինչպես նաև բյուջետային երաշխիքների ապահովման ելքերի ֆինանսավորման ապահովում</t>
  </si>
  <si>
    <t>Միջոցառման տեսակը՝</t>
  </si>
  <si>
    <t>Ծառայությունների մատուցում</t>
  </si>
  <si>
    <t xml:space="preserve">Միջոցառումն իրականացնողի անվանումը </t>
  </si>
  <si>
    <t>Միջոցառման վրա կատարվող ծախսը (հազար դրամ)</t>
  </si>
  <si>
    <t>Առաջին կիսամյակ</t>
  </si>
  <si>
    <t xml:space="preserve"> ՀՀ Սյունիքի  մարզպետարան </t>
  </si>
  <si>
    <t>Սյունիքի մարզպետարան</t>
  </si>
  <si>
    <t>Տարի</t>
  </si>
  <si>
    <t xml:space="preserve">ՀՀ կառավարության  2021 թվականի </t>
  </si>
  <si>
    <t>ՀԱՅԱՍՏԱՆԻ ՀԱՆՐԱՊԵՏՈՒԹՅԱՆ ԿԱՌԱՎԱՐՈՒԹՅԱՆ 2020 ԹՎԱԿԱՆԻ ԴԵԿՏԵՄԲԵՐԻ 30-Ի N 2215-Ն ՈՐՈՇՄԱՆ N 3 ԵՎ N 4 ՀԱՎԵԼՎԱԾՆԵՐՈՒՄ ԿԱՏԱՐՎՈՂ  ՓՈՓՈԽՈՒԹՅՈՒՆՆԵՐԸ ԵՎ ԼՐԱՑՈՒՄՆԵՐԸ</t>
  </si>
  <si>
    <t>ՀՀ կառավարության 2021 թվականի</t>
  </si>
  <si>
    <t>ՀԱՅԱՍՏԱՆԻ ՀԱՆՐԱՊԵՏՈՒԹՅԱՆ ԿԱՌԱՎԱՐՈՒԹՅԱՆ 2020 ԹՎԱԿԱՆԻ ԴԵԿՏԵՄԲԵՐԻ 30-Ի N 2215-Ն ՈՐՈՇՄԱՆ N 9 ՀԱՎԵԼՎԱԾԻ  N 9.47 ԱՂՅՈՒՍԱԿՈՒՄ ԿԱՏԱՐՎՈՂ ՓՈՓՈԽՈՒԹՅՈՒՆՆԵՐԸ</t>
  </si>
  <si>
    <t>ՀԱՅԱՍՏԱՆԻ ՀԱՆՐԱՊԵՏՈՒԹՅԱՆ ԿԱՌԱՎԱՐՈՒԹՅԱՆ 2020 ԹՎԱԿԱՆԻ ԴԵԿՏԵՄԲԵՐԻ 30-Ի N 2215-Ն ՈՐՈՇՄԱՆ N 9.1 ՀԱՎԵԼՎԱԾԻ  N 9.1.55 ԱՂՅՈՒՍԱԿՈՒՄ ԿԱՏԱՐՎՈՂ ՓՈՓՈԽՈՒԹՅՈՒՆՆԵՐԸ</t>
  </si>
  <si>
    <t>Առաջնահերթ լուծում պահանջող հիմնախնդիրների լուծում</t>
  </si>
  <si>
    <t>ՀԱՅԱՍՏԱՆԻ ՀԱՆՐԱՊԵՏՈՒԹՅԱՆ ԿԱՌԱՎԱՐՈՒԹՅԱՆ 2020 ԹՎԱԿԱՆԻ ԴԵԿՏԵՄԲԵՐԻ 30-Ի N 2215-Ն ՈՐՈՇՄԱՆ N 9.1 ՀԱՎԵԼՎԱԾԻ  N 9.1.58 ԱՂՅՈՒՍԱԿՈՒՄ ԿԱՏԱՐՎՈՂ ՓՈՓՈԽՈՒԹՅՈՒՆՆԵՐԸ</t>
  </si>
  <si>
    <t>Ցուցանիշների փոփոխությունը
(նվազեցումները նշված են փակագծերում)</t>
  </si>
  <si>
    <t>Հավելված N 3</t>
  </si>
  <si>
    <t>Ադրբեջանի Հանրապետության կողմից 2020 թվականի սեպտեմբերի 27-ին Արցախի Հանրապետության դեմ սանձազերծված պատերազմի արդյունքում տուժած համայնքներ</t>
  </si>
  <si>
    <t xml:space="preserve"> Ադրբեջանի Հանրապետության կողմից 2020 թվականի սեպտեմբերի 27-ին Արցախի Հանրապետության դեմ սանձազերծված պատերազմի արդյունքում տուժած համայնքներ</t>
  </si>
  <si>
    <t>Արցախի դեմ պատերազմական գործողությունների հետևանքով Սյունիքի մարզի համայնքներում  առաջնահերթ լուծում պահանջող հիմնախնդիրների լուծման աջակցություն:</t>
  </si>
  <si>
    <t>Ցուցանիշների փոփոխությունը
(ավելացումները նշված են դրական նշանով, իսկ նվազեցումները` փակագծերում)</t>
  </si>
  <si>
    <t>Ցուցանիշների փոփոխությունը
(ավելացումները նշված են դրական նշանով)</t>
  </si>
  <si>
    <t>«ՀԱՅԱUՏԱՆԻ ՀԱՆՐԱՊԵՏՈՒԹՅԱՆ 2021 ԹՎԱԿԱՆԻ ՊԵՏԱԿԱՆ ԲՅՈՒՋԵԻ ՄԱUԻՆ»  OՐԵՆՔԻ N 1 ՀԱՎԵԼՎԱԾԻ N 2 ԱՂՅՈՒՍԱԿՈՒՄ ԿԱՏԱՐՎՈՂ ՎԵՐԱԲԱՇԽՈՒՄԸ ԵՎ ՀԱՅԱՍՏԱՆԻ ՀԱՆՐԱՊԵՏՈՒԹՅԱՆ ԿԱՌԱՎԱՐՈՒԹՅԱՆ 2020 ԹՎԱԿԱՆԻ ԴԵԿՏԵՄԲԵՐԻ 30-Ի N 2215-Ն ՈՐՈՇՄԱՆ N 5 ՀԱՎԵԼՎԱԾԻ N 1 ԱՂՅՈՒՍԱԿՈՒՄ ԿԱՏԱՐՎՈՂ ՓՈՓՈԽՈՒԹՅՈՒՆՆԵՐԸ</t>
  </si>
  <si>
    <t>ԴՐԱՄԱՇՆՈՐՀՆԵՐ</t>
  </si>
  <si>
    <t>Ընթացիկ դրամաշնորհներ պետական հատվածի այլ մակարդակներին</t>
  </si>
  <si>
    <t>Ծրագրային դասիչ</t>
  </si>
  <si>
    <t>Բյուջետային հատկացումների գլխավոր կարգադրիչների, ծրագրերի, միջոցառումների, ծախսային ուղղությունների անվանումները</t>
  </si>
  <si>
    <t>Միջոցառումները կատարող պետական մարմինների և դրամաշնորհ ստացող տնտեսվարող սուբյեկտների անվանումները</t>
  </si>
  <si>
    <t>Ծրագիր</t>
  </si>
  <si>
    <t>Միջոցառում</t>
  </si>
  <si>
    <t>ՀՀ վարչապետի աշխատակազմ</t>
  </si>
  <si>
    <t xml:space="preserve"> Աջակցություն քաղաքական կուսակցություններին, հասարակական կազմակերպություններին և արհմիություններին</t>
  </si>
  <si>
    <t>Աջակցություն հասարակական կազմակերպություններին</t>
  </si>
  <si>
    <t>Մրցույթով ընտրված կազմակերպություն</t>
  </si>
  <si>
    <t>Աջակցություն "ՀՀ վետերանների միավորում" հասարակական կազմակերպությանը</t>
  </si>
  <si>
    <t>«ՀՀ վետերանների միավորում» հասարակական կազմակերպություն</t>
  </si>
  <si>
    <t>Հանրային իրազեկում</t>
  </si>
  <si>
    <t>Հանրային իրազեկում և հասարակական-քաղաքագիտական հետազոտություններ</t>
  </si>
  <si>
    <t>«Հանրային կապերի և տեղեկատվության կենտրոն» ՊՈԱԿ</t>
  </si>
  <si>
    <t>«Միր» միջպետական հեռուստառադիոընկերության ՀՀ մասնաբաժնի վճար</t>
  </si>
  <si>
    <t xml:space="preserve">ՀՀ կրթության, գիտության, մշակույթի և սպորտի նախարարություն </t>
  </si>
  <si>
    <t>«Միր» միջպետական հեռուստառադիոընկերություն» ՓԲԸ Հայաստանի մասնաճյուղ</t>
  </si>
  <si>
    <t>ՀՀ վարչապետի լիազորությունների իրականացման ապահովում</t>
  </si>
  <si>
    <t>Սպասարկման ծառայություններ</t>
  </si>
  <si>
    <t xml:space="preserve"> «Սպասարկում» ՊՈԱԿ</t>
  </si>
  <si>
    <t>ՀՀ բարձրաստիճան պաշտոնատար անձանց գերատեսչական առանձնատների և տարածքների շահագործում և սպասարկում</t>
  </si>
  <si>
    <t>«Կոնդի առանձնատների տնտեսություն» ՊՈԱԿ</t>
  </si>
  <si>
    <t>Մաքսային միությանը և Միասնական տնտեսական տարածությանը ՀՀ անդամակցության շրջանակում միասնական տեղեկատավական տարածության և ինտեգրացված տեղեկատվական համակարգերի ստեղծում և պահպանում</t>
  </si>
  <si>
    <t>«Էլեկտրոնային կառավարման ենթակառուցվածքների ներդրման գրասենյակ» ՓԲԸ</t>
  </si>
  <si>
    <t xml:space="preserve">Հայաստան-Սփյուռք գործակցության ծրագիր </t>
  </si>
  <si>
    <t>Հայաստան-Սփյուռք գործակցության վերաբերյալ իրազեկման ապահովում</t>
  </si>
  <si>
    <t>Աջակցություն Վրաստանի հայալեզու լրատվամիջոցներին</t>
  </si>
  <si>
    <t>Տոների և հիշատակի օրերի ծրագիր</t>
  </si>
  <si>
    <t>Հայաստանի Հանրապետության անկախության հռչակման տարեդարձին նվիրված միջոցառումներ</t>
  </si>
  <si>
    <t>Քաղաքացու օրվան նվիրված միջոցառումներ</t>
  </si>
  <si>
    <t xml:space="preserve"> ՀՀ կրթության, գիտության, մշակույթի և սպորտի նախարարություն </t>
  </si>
  <si>
    <t>Մեծ նվաճումների սպորտ</t>
  </si>
  <si>
    <t>ՀՀ առաջնություններին և միջազգային միջոցառումներին մասնակցության ապահովման համար մարզիկների նախապատրաստում և առաջնությունների անցկացում</t>
  </si>
  <si>
    <t>«Հայաստանի աթլետիկայի ֆեդերացիա» ՀԿ</t>
  </si>
  <si>
    <t>«Հայաստանի բասկետբոլի ֆեդերացիա» ՀԿ</t>
  </si>
  <si>
    <t>«Հայաստանի Հանրապետության բռնցքամարտի ֆեդերացիա» ՀԿ</t>
  </si>
  <si>
    <t>«Գեղասահքի ֆեդերացիա» ՀԿ</t>
  </si>
  <si>
    <t>«Հայաստանի դահուկային սպորտի ֆեդերացիա» ՀԿ</t>
  </si>
  <si>
    <t>«Հայաստանի ըմբշամարտի ֆեդերացիա» ՀԿ</t>
  </si>
  <si>
    <t>«Հայաստանի թաեքվոնդոյի ֆեդերացիա» ՀԿ</t>
  </si>
  <si>
    <t>«Հայկական ազգային կանոէի ֆեդերացիա» ՀԿ</t>
  </si>
  <si>
    <t>«Լողի հայկական դաշնություն» ՀԿ</t>
  </si>
  <si>
    <t>«Հայաստանի կարատեի ֆեդերացիա» ՀԿ</t>
  </si>
  <si>
    <t>«Հայաստանի ծանրամարտի ֆեդերացիա» ՀԿ</t>
  </si>
  <si>
    <t>«Հայաստանի հանդբոլի ֆեդերացիա» ՀԿ</t>
  </si>
  <si>
    <t>«Հայաստանի հեծանվային մարզաձևի ֆեդերացիա» ՀԿ</t>
  </si>
  <si>
    <t>«Հայաստանի հրաձգության ֆեդերացիա» ՀԿ</t>
  </si>
  <si>
    <t>«Հայկական առագաստանավային սպորտի ֆեդերացիա» ՀԿ</t>
  </si>
  <si>
    <t>«Հայաստանի ձյուդոյի ֆեդերացիա» ՀԿ</t>
  </si>
  <si>
    <t>«Հայաստանի մարմնամարզության ֆեդերացիա» ՀԿ</t>
  </si>
  <si>
    <t>«Հայաստանի նետաձգության ազգային ֆեդերացիա» ՀԿ</t>
  </si>
  <si>
    <t>«Հայաստանի շախմատային ֆեդերացիա» ՀԿ</t>
  </si>
  <si>
    <t>«Հայաստանի ջրացատկի ֆեդերացիա» ՀԿ</t>
  </si>
  <si>
    <t>«Հայաստանի սամբոյի ֆեդերացիա» ՀԿ</t>
  </si>
  <si>
    <t>«Հայաստանի սեղանի թենիսի ֆեդերացիա» ՀԿ</t>
  </si>
  <si>
    <t>«Հայկական սուսերամարտի ֆեդերացիա» ՀԿ</t>
  </si>
  <si>
    <t>«Հայաստանի վոլեյբոլի ֆեդերացիա» ՀԿ</t>
  </si>
  <si>
    <t xml:space="preserve">«Հայաստանի ավանդական ուշուի ֆեդերացիա» ՀԿ </t>
  </si>
  <si>
    <t xml:space="preserve">«Խոտի հոկեյի հայկական ֆեդերացիա» ՀԿ </t>
  </si>
  <si>
    <t>«Հայաստանի բադմինթոնի ֆեդերացիա» ՀԿ</t>
  </si>
  <si>
    <t>«Արտիստիկ լողի ֆեդերացիա» ՀԿ</t>
  </si>
  <si>
    <t>«Հայաստանի թենիսի ֆեդերացիա» ՀԿ</t>
  </si>
  <si>
    <t>«Հայաստանի ջրագնդակի ֆեդերացիա» ՀԿ</t>
  </si>
  <si>
    <t>«Հայաստանի եռամարտի հայկական ֆեդերացիա» ՀԿ</t>
  </si>
  <si>
    <t>«Հայաստանի սպորտային պարերի ֆեդերացիա» ՀԿ</t>
  </si>
  <si>
    <t xml:space="preserve">«Հայաստանի  ժամանակակից  հնգամարտի ազգային ֆեդերացիա» ՀԿ </t>
  </si>
  <si>
    <t xml:space="preserve">«Հայաստանի պաուերլիֆտինգի ֆեդերացիա» ՀԿ </t>
  </si>
  <si>
    <t>Ադապտիվ սպորտին առնչվող ծառայություններ</t>
  </si>
  <si>
    <t>«Հայաստանի կույրերի միավորում» ՀԿ</t>
  </si>
  <si>
    <t>«Հայաստանի ազգային պարալիմպիկ կոմիտե» ՀԿ</t>
  </si>
  <si>
    <t>«Խուլերի հայկական սպորտային կոմիտե» ՀԿ</t>
  </si>
  <si>
    <t>«Հայկական հատուկ օլիմպիադաներ» ՀԿ</t>
  </si>
  <si>
    <t>«Հայաստանի Հանրապետության հաշմանդամային սպորտի ֆեդերացիա» ՀԿ</t>
  </si>
  <si>
    <t>«Հաշմանդամ անձանց սեղանի թենիսի հայկական ֆեդերացիա» ՀԿ</t>
  </si>
  <si>
    <t>Աջակցություն հայկական կոխ ըմբշամարտ մարզաձևի զարգացմանը</t>
  </si>
  <si>
    <t>ՀՀ  կրթության, գիտության, մշակույթի և սպորտի նախարարություն</t>
  </si>
  <si>
    <t>«Հայկական ազգային կոխի ֆեդերացիա» ՀԿ</t>
  </si>
  <si>
    <t xml:space="preserve">Նավամոդելային սպորտի զարգացում </t>
  </si>
  <si>
    <t>«Հայաստանի նավամոդելային սպորտի ֆեդերացիա» ՀԿ</t>
  </si>
  <si>
    <t>Շախմատիստների պատրաստման ծառայություններ</t>
  </si>
  <si>
    <t>«Հայաստանի շախմատի ակադեմիա» հիմնադրամ</t>
  </si>
  <si>
    <t xml:space="preserve">Ամառային օլիմպիական խաղերին Հայաստանի մարզական պատվիրակության նախապատրաստման և մասնակցության ապահովում </t>
  </si>
  <si>
    <t>«Հայաստանի ազգային օլիմպիական կոմիտե» ՀԿ</t>
  </si>
  <si>
    <t>Եվրոպայի երիտասարդական օլիմպիական փառատոներին մասնակցության ապահովում</t>
  </si>
  <si>
    <t>Ֆրանկոֆոնիայի մարզամշակութային խաղերին Հայաստանի մարզական պատվիրակության մասնակցության ապահովում</t>
  </si>
  <si>
    <t>Հայաստանի Հանրապետության հակադոպինգային ծրագրերի մշակում և իրականացում</t>
  </si>
  <si>
    <t>«Հակադոպինգային գործակալություն» ՊՈԱԿ</t>
  </si>
  <si>
    <t xml:space="preserve"> Նախնական (արհեստագործական) և միջին մասնագիտական կրթություն</t>
  </si>
  <si>
    <t>Միջին մասնագիտական կրթության որակի ապահովման ծառայություններ</t>
  </si>
  <si>
    <t>«Մասնագիտական կրթության որակի ապահովան ազգային կենտրոն» հիմնադրամ</t>
  </si>
  <si>
    <t>Կինեմատոգրաֆիայի ծրագիր</t>
  </si>
  <si>
    <t>Կինոնկարների արտադրություն</t>
  </si>
  <si>
    <t xml:space="preserve">«Հայաստանի ազգային կինոկենտրոն» ՊՈԱԿ </t>
  </si>
  <si>
    <t>«Փաստավավերագրական ֆիլմերի «Հայկ» կինոստուդիա» ՊՈԱԿ</t>
  </si>
  <si>
    <t>Կինո-ֆոտո-ֆոնո հավաքածուի պահպանման ծառայություններ</t>
  </si>
  <si>
    <t>Ազգային կինոծրագրերի իրականացում</t>
  </si>
  <si>
    <t>Փաստավավերագրական կինոծրագրերի իրականացում</t>
  </si>
  <si>
    <t>Աջակցություն կինոարվեստին</t>
  </si>
  <si>
    <t>այդ թվում՝ ըստ ուղղությունների</t>
  </si>
  <si>
    <t>Միջազգային կինոփառատոներին, կինոշուկաներին և կինոնախագծերին մասնակցություն</t>
  </si>
  <si>
    <t xml:space="preserve">«Հայաստանի ազգային կինոկենտրոն» ՊՈԱԿ 
«Փաստավավերագրական ֆիլմերի «Հայկ» կինոստուդիա» ՊՈԱԿ </t>
  </si>
  <si>
    <t>Միջազգային և հանրապետական կինոփառատոներ</t>
  </si>
  <si>
    <t>Մշակութային ժառանգության ծրագիր</t>
  </si>
  <si>
    <t>Պատմամշակութային ժառանգության գիտահետազոտական աշխատանքներ</t>
  </si>
  <si>
    <t>«Պատմամշակութային ժառանգության գիտահետազոտական կենտրոն» ՊՈԱԿ</t>
  </si>
  <si>
    <t>Մշակութային արժեքների փորձաքննության ծառայություններ</t>
  </si>
  <si>
    <t>«Մշակութային արժեքների փորձաքիտական կենտրոն» ՊՈԱԿ</t>
  </si>
  <si>
    <t>Աջակցություն հայկական պատմամշակութային հուշարձանների վավերագրմանը</t>
  </si>
  <si>
    <t xml:space="preserve">«Հայկական ճարտարապետություն ուսումնասիրող հիմնադրամ» </t>
  </si>
  <si>
    <t>Թանգարանային ծառայություններ և ցուցահանդեսներ</t>
  </si>
  <si>
    <t>«Հայաստանի ազգային պատկերասրահ» ՊՈԱԿ</t>
  </si>
  <si>
    <t>«Հայաստանի պատմության թանգարան» ՊՈԱԿ</t>
  </si>
  <si>
    <t>«Ե.Չարենցի անվան գրականության և արվեստի թանգարան» ՊՈԱԿ</t>
  </si>
  <si>
    <t>«Հովհաննես Շարամբեյանի անվան ժողովրդական ստեղծագործության կենտրոն» ՊՈԱԿ</t>
  </si>
  <si>
    <t>«Ռուսական արվեստի թանգարան /պրոֆ. Ա.Աբրահամյանի հավաքածու/» ՊՈԱԿ</t>
  </si>
  <si>
    <t>«Մ.Սարյանի տուն-թանգարան» ՊՈԱԿ</t>
  </si>
  <si>
    <t>«Հ.Թումանյանի թանգարան» ՊՈԱԿ</t>
  </si>
  <si>
    <t>«Ե.Չարենցի տուն-թանգարան» ՊՈԱԿ</t>
  </si>
  <si>
    <t>«Ա.Սպենդիարյանի տուն-թանգարան» ՊՈԱԿ</t>
  </si>
  <si>
    <t>«Ա.Իսահակյանի տուն-թանգարան» ՊՈԱԿ</t>
  </si>
  <si>
    <t>«Ա.Խաչատրյանի տուն-թանգարան» ՊՈԱԿ</t>
  </si>
  <si>
    <t>«Հայ և ռուս ժողովուրդների բարեկամության թանգարան» ՊՈԱԿ</t>
  </si>
  <si>
    <t>«Երվանդ Քոչարի թանգարան» ՊՈԱԿ</t>
  </si>
  <si>
    <t>«Ս.Փարաջանովի թանգարան» ՊՈԱԿ</t>
  </si>
  <si>
    <t>«Հրազդանի երկրագիտական թանգարան» ՊՈԱԿ</t>
  </si>
  <si>
    <t>«Օրբելի եղբայրների տուն-թանգարան» ՊՈԱԿ</t>
  </si>
  <si>
    <t>«Ն.Ադոնցի անվան Սիսիանի պատմության թանգարան» ՊՈԱԿ</t>
  </si>
  <si>
    <t>«Պատմամշակութային արգելոց-թանգարանների և պատմական միջավայրի պահպանության ծառայություն» ՊՈԱԿ</t>
  </si>
  <si>
    <t>«Կոմիտասի թանգարան-ինստիտուտ» ՊՈԱԿ</t>
  </si>
  <si>
    <t>«Խ.Աբովյանի տուն-թանգարան» ՊՈԱԿ</t>
  </si>
  <si>
    <t>«Սարդարապատի հերոսամարտի հուշահամալիր, Հայոց ազգագրության և ազատագրական պայքարի պատմության ազգային թանգարան» ՊՈԱԿ</t>
  </si>
  <si>
    <t>Աջակցություն նոր ցուցադրությունների և ցուցահանդեսների կազմակերպմանը, միջոցառումների իրականացմանը, կադրերի վերապատրաստում</t>
  </si>
  <si>
    <t>ՀՀ քաղաքաշինության կոմիտե</t>
  </si>
  <si>
    <t>«Ալեքսանդր Թամանյանի անվան ճարտարապետության ազգային թանգարան-ինստիտուտ» ՊՈԱԿ</t>
  </si>
  <si>
    <t>Արարատի մարզպետարան</t>
  </si>
  <si>
    <t>«Սպարապետ Վ.Սարգսյանի տուն-թանգարան» ՊՈԱԿ</t>
  </si>
  <si>
    <t>«Պ.Սևակի անվան տուն-թանգարան» ՊՈԱԿ</t>
  </si>
  <si>
    <t>Գեղարքունիքի մարզպետարան</t>
  </si>
  <si>
    <t>«ՀՀ Գեղարքունիքի մարզի երկրագիտական թանգարան» ՊՈԱԿ</t>
  </si>
  <si>
    <t>Լոռու մարզպետարան</t>
  </si>
  <si>
    <t>«Լոռու-Փամբակի երկրագիտական թանգարան» ՊՈԱԿ</t>
  </si>
  <si>
    <t>Շիրակի մարզպետարան</t>
  </si>
  <si>
    <t>«Գյումրու քաղաքային կենցաղի և ժողովրդական ճարտարապետության թանգարան» ՊՈԱԿ</t>
  </si>
  <si>
    <t>«ՀՀ Շիրակի մարզի երկրագիտական թանգարան» ՊՈԱԿ</t>
  </si>
  <si>
    <t>«Կապանի երկրագիտական թանգարան» ՊՈԱԿ</t>
  </si>
  <si>
    <t>Վայոց ձորի մարզպետարան</t>
  </si>
  <si>
    <t xml:space="preserve">«Եղեգնաձորի երկրագիտական թանգարան» ՊՈԱԿ </t>
  </si>
  <si>
    <t>Աջակցություն ոչ նյութական մշակութային ժառանգության պահպանմանը</t>
  </si>
  <si>
    <t>Ոչ նյութական մշակութային ժառանգության պահպանում,  ժողովրդական ստեղծագործության և արհեստագործության զարգացում, փառատոների կազմակերպում</t>
  </si>
  <si>
    <t>Ոչ նյութական մշակութային ժառանգության միջազգային հանրահռչակում</t>
  </si>
  <si>
    <t>«Հայաստանի ազգային պատկերասրահ» ՊՈԱԿ, «Հայաստանի պատմության թանգարան» ՊՈԱԿ, «Ե.Չարենցի անվան գրականության և արվեստի թանգարան» ՊՈԱԿ, «Հովհաննես Շարամբեյանի անվան ժողովրդական ստեղծագործության կենտրոն» ՊՈԱԿ, «Ռուսական արվեստի թանգարան /պրոֆ. Ա. Աբրահամյանի հավաքածու/» ՊՈԱԿ, «Մ.Սարյանի տուն-թանգարան» ՊՈԱԿ, «Հ.Թումանյանի թանգարան» ՊՈԱԿ, «Ե.Չարենցի տուն-թանգարան» ՊՈԱԿ, «Ա.Սպենդիարյանի տուն-թանգարան» ՊՈԱԿ, «Ա.Իսահակյանի տուն-թանգարան» ՊՈԱԿ, «Ա.Խաչատրյանի տուն-թանգարան» ՊՈԱԿ, «Հայ և ռուս ժողովրդների բարեկամության թանգարան» ՊՈԱԿ, «Երվանդ Քոչարի թանգարան» ՊՈԱԿ, «Ս.Փարաջանովի թանգարան» ՊՈԱԿ, «Փայտարվեստի թանգարան» ՊՈԱԿ, «Հրազդանի երկրագիտական թանգարան» ՊՈԱԿ, «Օրբելի եղբայրների տուն-թանգարան» ՊՈԱԿ, «Ն.Ադոնցի անվան Սիսիանի պատմության թանգարան» ՊՈԱԿ, «Պատմամշակութային արգելոց-թանգարանների և պատմական միջավայրի պահպանության ծառայություն» ՊՈԱԿ, «Կոմիտասի թանգարան-ինստիտուտ» ՊՈԱԿ, «Խ. Աբովյանի տուն-թանգարան» ՊՈԱԿ</t>
  </si>
  <si>
    <t>Բարձրագույն և հետբուհական մասնագիտական կրթության ծրագիր</t>
  </si>
  <si>
    <t>Ակադեմիական փոխճանաչման և շարժունության ծառայություններ</t>
  </si>
  <si>
    <t>«Ակադեմիական փոխճանաչման և շարժունության ազգային տեղեկատվական կենտրոն» հիմնադրամ</t>
  </si>
  <si>
    <t>Բարձրագույն կրթության որակի ապահովման ծառայություններ</t>
  </si>
  <si>
    <t>Երևանում բարձրագույն կրթության հասանելիության ապահովում մարզաբնակ ուսանողներին</t>
  </si>
  <si>
    <t xml:space="preserve"> Աջակցություն արտասահմանում սովորող ուսանողներին </t>
  </si>
  <si>
    <t>Երիտասարդության ծրագիր</t>
  </si>
  <si>
    <t>Երիտասարդական պետական քաղաքականությանն ուղղված ծրագրեր և միջոցառումներ</t>
  </si>
  <si>
    <t xml:space="preserve">այդ թվում՝ ըստ ուղղությունների </t>
  </si>
  <si>
    <t>ՀՀ-ում գործող երիտասարդական հասարակական կազմակերպություններին դրամաշնորհների տրամադրում</t>
  </si>
  <si>
    <t>Մրցույթով ընտրված կազմակերպություններ</t>
  </si>
  <si>
    <t>Երիտասարդական պորտալի պահպանում և զարգացում</t>
  </si>
  <si>
    <t>«ՀՀ ԿԳՄՍ նախարարության կրթական տեխնոլոգիաների ազգային կենտրոն» ՊՈԱԿ</t>
  </si>
  <si>
    <t>Սոցիալական ձեռնարկատիրությունը որպես երիտասարդության առաջընթացի մեխանիզմ</t>
  </si>
  <si>
    <t xml:space="preserve">Կրթական գործիքների տոնավաճառ (Tool Fair) </t>
  </si>
  <si>
    <t>Կամավորության խթանմանն ուղղված միջոցառում</t>
  </si>
  <si>
    <t>Երիտասարդական կենտրոնների գործունեության ապահովում</t>
  </si>
  <si>
    <t>Երիտասարդական ծրագրերի շրջանակներում թրաֆիքինգի դեմ պայքարի միջոցառումներ</t>
  </si>
  <si>
    <t>www.antitrafficking.am կայքի պահպանում</t>
  </si>
  <si>
    <t>«Աուդիովիզուալ լրագրողների ասոցիացիա» ՀԿ</t>
  </si>
  <si>
    <t>Երիտասարդական կենտրոնների ստեղծում</t>
  </si>
  <si>
    <t xml:space="preserve">Գրահրատարակչության և գրադարանների ծրագիր </t>
  </si>
  <si>
    <t>Թարգմանական ծրագրեր և աջակցություն ստեղծագործողներին և հետազոտողներին</t>
  </si>
  <si>
    <t>այդ թվում՝ ըստ ուղղությունների, հրատարակումների և հեղինակների անունների</t>
  </si>
  <si>
    <t>Ստեղծագործական աշխատանքներ</t>
  </si>
  <si>
    <t>այդ թվում`</t>
  </si>
  <si>
    <t>«Հայաստանի ազգային գրադարան» ՊՈԱԿ</t>
  </si>
  <si>
    <t>Հետազոտական աշխատանքներ</t>
  </si>
  <si>
    <t>Թարգմանական աշխատանքներ</t>
  </si>
  <si>
    <t>Հայ գրականությունը թարգմանություններում</t>
  </si>
  <si>
    <t>Ոչ պետական մամուլի հրատարակում</t>
  </si>
  <si>
    <t>Ազգային փոքրամասնությունների համար Հայաստանում լույս տեսնող տպագիր  լրատվամիջոցներ</t>
  </si>
  <si>
    <t>«Ռյա-Թազա» թերթի խմբագրություն» ՍՊԸ</t>
  </si>
  <si>
    <t xml:space="preserve">«Ուկրաինա» Հայաստանի ուկրաինացիների ֆեդերացիա» ՀԿ </t>
  </si>
  <si>
    <t>«Եզդիների ազգային կոմիտե» ՀԿ</t>
  </si>
  <si>
    <t xml:space="preserve">«Հայաստանի «Երևանի բելառուսների համայնք «Բելառուս» ՀԿ </t>
  </si>
  <si>
    <t>«Հայաստանի ասորական կազմակերպությունների «Խայադթա» ֆեդերացիա» իրավաբանական անձանց միություն</t>
  </si>
  <si>
    <t>«Եզդիների ձայն» խմբագրություն» ՍՊԸ</t>
  </si>
  <si>
    <t>«Հայաստանի քրդական ազգային խորհուրդ» ՀԿ</t>
  </si>
  <si>
    <t>«Երևան քաղաքի «Իլիոս» հույների համայնք» ՀԿ</t>
  </si>
  <si>
    <t>Գրական տպագիր և էլեկտրոնային պարբերականներ</t>
  </si>
  <si>
    <t>«Լիտերա» ՍՊԸ</t>
  </si>
  <si>
    <t>«Արտասահմանյան գրականություն»</t>
  </si>
  <si>
    <t>«Արտասահմանյան գրականություն» խմբագրություն» ՍՊԸ</t>
  </si>
  <si>
    <t>«Գրական թերթ»</t>
  </si>
  <si>
    <t>«Գրական թերթ» խմբագրություն» ՍՊԸ</t>
  </si>
  <si>
    <t>«Գրեթերթ»</t>
  </si>
  <si>
    <t>«Սատիրիկոն» ՍՊԸ</t>
  </si>
  <si>
    <t>«Նորք»</t>
  </si>
  <si>
    <t>«Նորք» հանդես» ՍՊԸ</t>
  </si>
  <si>
    <t>«Կայարան»</t>
  </si>
  <si>
    <t>«Գրական կայարան» ՀԿ</t>
  </si>
  <si>
    <t>«granish.org»</t>
  </si>
  <si>
    <t>«Գրանիշ գրական համայնք» ՀԿ</t>
  </si>
  <si>
    <t>«Երկունք»</t>
  </si>
  <si>
    <t>«Թռիչք» կրթամշակութային և խորհրդատվական» ՀԿ</t>
  </si>
  <si>
    <t xml:space="preserve">«groghutsav.am» </t>
  </si>
  <si>
    <t>«Գրող» գրական, մշակութային հիմնադրամ</t>
  </si>
  <si>
    <t xml:space="preserve">«Եղեգան փող» </t>
  </si>
  <si>
    <t>ՀԳՄ Շիրակի մարզային մասնաճյուղ</t>
  </si>
  <si>
    <t xml:space="preserve">«grqamol.am» </t>
  </si>
  <si>
    <t>«Գրաքամոլ հրատարակչություն» ՍՊԸ</t>
  </si>
  <si>
    <t>Մշակութային տպագիր և էլեկտրոնային պարբերականներ</t>
  </si>
  <si>
    <t>«ա-ակտուալ»</t>
  </si>
  <si>
    <t>«Ակտուալ արվեստ» մշակութային ՀԿ</t>
  </si>
  <si>
    <t>«kinoashkharh.am»</t>
  </si>
  <si>
    <t>«Եռանկյուն» սոցիալ-մշակութային ՀԿ</t>
  </si>
  <si>
    <t>«tatron-drama.am»</t>
  </si>
  <si>
    <t>«Դրամատուրգիա» ՍՊԸ</t>
  </si>
  <si>
    <t>«Հրապարակ մշակութային»</t>
  </si>
  <si>
    <t>«Հրապարակ» օրաթերթ» ՍՊԸ</t>
  </si>
  <si>
    <t>«Երևան քաղաքի ամսագիր»</t>
  </si>
  <si>
    <t>«Քաղաքի ամսագիր» ՍՊԸ</t>
  </si>
  <si>
    <t>«art-collage.com»</t>
  </si>
  <si>
    <t>«Արթնախագիծ» կրթամշակութային ՀԿ</t>
  </si>
  <si>
    <t>«Regional Post-Caucasus Magazine»</t>
  </si>
  <si>
    <t>«Թովմասյան ընդ Պարտներս» ՍՊԸ</t>
  </si>
  <si>
    <t xml:space="preserve">«ardi.am» </t>
  </si>
  <si>
    <t>«Արդի» գիտամշակութային լրատվական ՀԿ</t>
  </si>
  <si>
    <t>«cultural.am»</t>
  </si>
  <si>
    <t>«Մշակութային հասարակություն» ՀԿ</t>
  </si>
  <si>
    <t>«ԿԱՄ» հանդես վերլուծական</t>
  </si>
  <si>
    <t>«Հայ գրքի կենտրոն» ՀԿ</t>
  </si>
  <si>
    <t xml:space="preserve">«anmmedia.am» </t>
  </si>
  <si>
    <t>«Էյ Էն Էմ» ՓԲԸ</t>
  </si>
  <si>
    <t xml:space="preserve">«modusartis.am» </t>
  </si>
  <si>
    <t>«Մշակութային նախագծերի կենտրոն» ՀԿ</t>
  </si>
  <si>
    <t xml:space="preserve">«Հետազոտ» </t>
  </si>
  <si>
    <t>«Աշոտ Հովհաննիսյանի անվան հումանիտար հետազոտությունների ինտիտուտ» ՀԿ</t>
  </si>
  <si>
    <t>«Սյունյաց երկիր մշակութային»</t>
  </si>
  <si>
    <t>«Սյունյաց աշխարհ» ՍՊԸ</t>
  </si>
  <si>
    <t>Գրադարանային ծառայություններ</t>
  </si>
  <si>
    <t>«Խնկո-Ապոր անվան ազգային մանկական գրադարան» ՊՈԱԿ</t>
  </si>
  <si>
    <t>«Վ.Պետրոսյանի անվան Արագածոտնի մարզային գրադարան» ՊՈԱԿ</t>
  </si>
  <si>
    <t>«Օ.Չուբարյանի անվան Արարատի մարզային գրադարան» ՊՈԱԿ</t>
  </si>
  <si>
    <t>«Արմավիրի մարզային գրադարան» ՊՈԱԿ</t>
  </si>
  <si>
    <t>«Վ.Պետրոսյանի անվան Գեղարքունիքի մարզային գրադարան» ՊՈԱԿ</t>
  </si>
  <si>
    <t>«Կոտայքի մարզային գրադարան» ՊՈԱԿ</t>
  </si>
  <si>
    <t>«Շիրակի մարզային գրադարան» ՊՈԱԿ</t>
  </si>
  <si>
    <t>«Սյունիքի մարզային գրադարան» ՊՈԱԿ</t>
  </si>
  <si>
    <t>«Տավուշի մարզային գրադարան» ՊՈԱԿ</t>
  </si>
  <si>
    <t>«Լոռու մարզային գրադարան» ՊՈԱԿ</t>
  </si>
  <si>
    <t>«Վայոց ձորի մարզային գրադարան» ՊՈԱԿ</t>
  </si>
  <si>
    <t>Աջակցություն գրականության հանրահռչակմանը, գրական ծրագրերին և գրքերի միջազգային ցուցահանդեսներին մասնակցությանը</t>
  </si>
  <si>
    <t>Գրքերի միջազգային ցուցահանդեսներին և 
նախագծերին մասնակցություն</t>
  </si>
  <si>
    <t>«Հայաստանի ազգային գրադարան» ՊՈԱԿ, «Խնկո-Ապոր անվան ազգային մանկական գրադարան» ՊՈԱԿ</t>
  </si>
  <si>
    <t>Աջակցություն գրականության հանրահռչակմանը 
և գրական ծրագրերին</t>
  </si>
  <si>
    <t>Հանրակրթության ծրագիր</t>
  </si>
  <si>
    <t>Նորարարական մանկավարժական ծրագրերի իրականացում հանրակրթությունում</t>
  </si>
  <si>
    <t>«Երևանի «Մխիթար Սեբաստացի» կրթահամալիր» ՊՈԱԿ</t>
  </si>
  <si>
    <t>Դպրոցականների  օլիմպիադաների անցկացում</t>
  </si>
  <si>
    <t>«ԵՊՀ-ին առընթեր Ա. Շահինյանի անվան ֆիզիկամաթեմատիկական հատուկ դպրոց» ՊՈԱԿ</t>
  </si>
  <si>
    <t>Դպրոցներում STEM կրթության և ռոբոտատեխնիկայի զարգացման իրականացում</t>
  </si>
  <si>
    <t>«Առաջատար տեխնոլոգիաների ձեռնարկությունների միություն» ՀԿ</t>
  </si>
  <si>
    <t>«Ազգային երգ ու պար» առարկայի ներդրում հանրակրթական ուսումնական հաստատություններում</t>
  </si>
  <si>
    <t>«Ազգային երգ ու պարի ակադեմիա» կրթամշակութային հիմնադրամ</t>
  </si>
  <si>
    <t xml:space="preserve">Օժանդակություն «Հայ-չինական բարեկամության դպրոց» հիմնադրամին </t>
  </si>
  <si>
    <t xml:space="preserve">«Հայ-չինական բարեկամության դպրոց» հիմնադրամ </t>
  </si>
  <si>
    <t>2022 թվականին ՀՀ-ում կենսաբանության միջազգային օլիմպիադայի նախապատրաստում</t>
  </si>
  <si>
    <t>«Երևանի պետական համալսարան» հիմնադրամ</t>
  </si>
  <si>
    <t>Գնահատման և թեստավորման ծառայություններ</t>
  </si>
  <si>
    <t>«Գնահատման և թեստավորման կենտրոն» ՊՈԱԿ</t>
  </si>
  <si>
    <t>Հանրակրթական դպրոցների մանկավարժներին և դպրոցահասակ երեխաներին տրանսպորտային ծախսերի փոխհատուցում</t>
  </si>
  <si>
    <t>ընդամենը, որից՝</t>
  </si>
  <si>
    <t>Հանրակրթական դպրոցների մանկավարժներ և դպրոցահասակ երեխաներ</t>
  </si>
  <si>
    <t>ՀՀ Արագածոտնի մարզպետարան</t>
  </si>
  <si>
    <t>ՀՀ Արարատի մարզպետարան</t>
  </si>
  <si>
    <t>ՀՀ Արմավիրի մարզպետարան</t>
  </si>
  <si>
    <t>ՀՀ Գեղարքունիքի մարզպետարան</t>
  </si>
  <si>
    <t>ՀՀ Լոռու մարզպետարան</t>
  </si>
  <si>
    <t>ՀՀ Կոտայքի մարզպետարան</t>
  </si>
  <si>
    <t>ՀՀ Շիրակի մարզպետարան</t>
  </si>
  <si>
    <t>ՀՀ Սյունիքի մարզպետարան</t>
  </si>
  <si>
    <t>ՀՀ Վայոց ձորի մարզպետարան</t>
  </si>
  <si>
    <t>ՀՀ  Տավուշի մարզպետարան</t>
  </si>
  <si>
    <t>Ատեստավորման միջոցով որակավորում ստացած ուսուցիչներին հավելավճարների տրամադրում</t>
  </si>
  <si>
    <t>Ատեստավորման միջոցով որակավորում ստացած ուսուցիչներ</t>
  </si>
  <si>
    <t>Նախադպրոցական այլընտրանքային ծախսաարդյունավետ մոդելների ներդրում_x000D_</t>
  </si>
  <si>
    <t>Ազգային արխիվի ծրագիր</t>
  </si>
  <si>
    <t>Արխիվային ծառայություններ</t>
  </si>
  <si>
    <t>ՀՀ արդարադատության նախարարություն</t>
  </si>
  <si>
    <t>«Հայաստանի ազգային արխիվ» ՊՈԱԿ</t>
  </si>
  <si>
    <t xml:space="preserve">Արտադպրոցական դաստիարակության ծրագիր </t>
  </si>
  <si>
    <t xml:space="preserve">ԱՊՀ երկրների առաջնությունների անցկացում </t>
  </si>
  <si>
    <t>«Դպրոցականների հանրապետական մարզական ֆեդերացիա»</t>
  </si>
  <si>
    <t>Արտադպրոցական դաստիարակություն հասարակական կազմակերպությունների կողմից</t>
  </si>
  <si>
    <t>«Հայաստան» մարզական միություն» ՀԿ</t>
  </si>
  <si>
    <t>Հայաստանի «Սևան» մարզական ՀԿ</t>
  </si>
  <si>
    <t>Հայաստանի «Դինամո» մարզական ՀԿ</t>
  </si>
  <si>
    <t>Մարզիչ-մանկավարժների վերապատրաստման կազմակերպում</t>
  </si>
  <si>
    <t>«Երևանի օլիմպիական հերթափոխի պետական մարզական քոլեջ» ՊՈԱԿ</t>
  </si>
  <si>
    <t xml:space="preserve">«Քո արվեստը դպրոցում» </t>
  </si>
  <si>
    <t>«Հայաստանի պետական ‎ֆիլհարմոնիա» ՊՈԱԿ</t>
  </si>
  <si>
    <t xml:space="preserve">«Դասական երաժշտություն «Դաս A» </t>
  </si>
  <si>
    <t>«Հայաստանի պետական սիմֆոնիկ նվագախումբ» ՊՈԱԿ</t>
  </si>
  <si>
    <t>Քո գիտությունը դպրոցում_x000D_</t>
  </si>
  <si>
    <t xml:space="preserve">ՀՀ հանրակրթական ծրագրեր իրականացնող ուսումնական հաստատությունների 11-րդ դասարանների աշակերտների ռազմամարզական ճամբարի կազմակերպում </t>
  </si>
  <si>
    <t>«Արամ Մանուկյանի անվան մարզառազմական մասնագիտացված դպրոց» ՊՈԱԿ</t>
  </si>
  <si>
    <t>Գիտական և գիտատեխնիկական հետազոտությունների ծրագիր</t>
  </si>
  <si>
    <t>Գիտական գրադարանային ծառայություններ</t>
  </si>
  <si>
    <t>ՀՀ կրթության, գիտության, մշակույթի և սպորտի  նախարարության գիտության կոմիտե</t>
  </si>
  <si>
    <t>«ՀՀ ԳԱԱ հիմնարար գիտական գրադարան» ՊՈԱԿ</t>
  </si>
  <si>
    <t>Գիտատեխնիկական գրադարանային ծառայություններ</t>
  </si>
  <si>
    <t>ՀՀ էկոնոմիկայի նախարարություն</t>
  </si>
  <si>
    <t xml:space="preserve">«Նորամուծության և ձեռներեցության ազգային կենտրոն» ՊՈԱԿ </t>
  </si>
  <si>
    <t>Մասսայական սպորտ</t>
  </si>
  <si>
    <t xml:space="preserve"> Համաշխարհային ունիվերսիադային Հայաստանի ուսանողական մարզական պատվիրակության մասնակցության ապահովում</t>
  </si>
  <si>
    <t>ՀՀ «Ուսանողական մարզական ֆեդերացիա» ՀԿ</t>
  </si>
  <si>
    <t xml:space="preserve">Արվեստների ծրագիր                                            </t>
  </si>
  <si>
    <t>Օպերային և բալետային արվեստի ներկայացումներ</t>
  </si>
  <si>
    <t>«Ա.Սպենդիարյանի անվան օպերայի և բալետի ազգային ակադեմիական թատրոն» ՊՈԱԿ</t>
  </si>
  <si>
    <t>Ազգային ակադեմիական թատերարվեստի ներկայացումներ</t>
  </si>
  <si>
    <t>«Գ.Սունդուկյանի անվան ազգային ակադեմիական թատրոն» ՊՈԱԿ</t>
  </si>
  <si>
    <t>Թատերական ներկայացումներ</t>
  </si>
  <si>
    <t>«Հ.Պարոնյանի անվան երաժշտական կոմեդիայի պետական թատրոն» ՊՈԱԿ</t>
  </si>
  <si>
    <t>«Կ.Ստանիսլավսկու անվան պետական ռուսական դրամատիկական թատրոն» ՊՈԱԿ</t>
  </si>
  <si>
    <t>«Գյումրու Վ.Աճեմյանի անվան պետական դրամատիկական թատրոն» ՊՈԱԿ</t>
  </si>
  <si>
    <t>«Երևանի Հ.Թումանյանի անվան պետական տիկնիկային թատրոն» ՊՈԱԿ</t>
  </si>
  <si>
    <t>«Վանաձորի Հ.Աբելյանի անվան պետական դրամատիկական թատրոն» ՊՈԱԿ</t>
  </si>
  <si>
    <t>«Արտաշատի Ա.Խարազյանի անվան պետական դրամատիկական թատրոն» ՊՈԱԿ</t>
  </si>
  <si>
    <t>«Երևանի կամերային պետական թատրոն» ՊՈԱԿ</t>
  </si>
  <si>
    <t>«Սոս Սարգսյանի անվան համազգային թատրոն» ՊՈԱԿ</t>
  </si>
  <si>
    <t>«Երաժշտական կամերային պետական թատրոն» ՊՈԱԿ</t>
  </si>
  <si>
    <t>«Գորիսի Վ.Վաղարշյանի անվան պետական դրամատիկական թատրոն» ՊՈԱԿ</t>
  </si>
  <si>
    <t>«Երևանի խամաճիկների պետական թատրոն» ՊՈԱԿ</t>
  </si>
  <si>
    <t>«Արմեն Մազմանյանի անվան բեմարվեստի ազգային փորձարարական «Գոյ» կենտրոն» ՊՈԱԿ</t>
  </si>
  <si>
    <t>«Երևանի մնջախաղի պետական թատրոն» ՊՈԱԿ</t>
  </si>
  <si>
    <t>«Խորեոգրաֆիայի պետական թատրոն» ՊՈԱԿ</t>
  </si>
  <si>
    <t>«ՀՀ Գեղարքունիքի մարզի Լ.Քալանթարի անվան դրամատիկական թատրոն» ՊՈԱԿ</t>
  </si>
  <si>
    <t>«Ա.Շիրվանզադեի անվան պետական դրամատիկական թատրոն» ՊՈԱԿ</t>
  </si>
  <si>
    <t xml:space="preserve">Երաժշտարվեստի և պարարվեստի համերգներ </t>
  </si>
  <si>
    <t>«Հայաստանի ազգային ֆիլհարմոնիկ նվագախումբ» ՊՈԱԿ</t>
  </si>
  <si>
    <t>«Կամերային երաժշտության ազգային կենտրոն» ՊՈԱԿ</t>
  </si>
  <si>
    <t>«Հայաստանի պետական ֆիլհարմոնիա» ՊՈԱԿ</t>
  </si>
  <si>
    <t>«Թ.Ալթունյանի անվան երգի-պարի պետական համույթ» ՊՈԱԿ</t>
  </si>
  <si>
    <t>«Հայաստանի պարի պետական անսամբլ» ՊՈԱԿ</t>
  </si>
  <si>
    <t>«Հայաստանի պարարվեստի «Բարեկամություն» պետական համույթ» ՊՈԱԿ</t>
  </si>
  <si>
    <t>«Հայաստանի էստրադային ջազ նվագախումբ» ՊՈԱԿ</t>
  </si>
  <si>
    <t>«Հայաստանի երգի պետական թատրոն» ՊՈԱԿ</t>
  </si>
  <si>
    <t xml:space="preserve">«Կոմիտասի անվան ազգային քառյակ» ՊՈԱԿ </t>
  </si>
  <si>
    <t>«Գյումրու պետական սիմֆոնիկ նվագախումբ» ՊՈԱԿ</t>
  </si>
  <si>
    <t>«Գյումրու ժողովրդական գործիքների պետական նվագախումբ» ՊՈԱԿ</t>
  </si>
  <si>
    <t>Մշակութային միջոցառումների իրականացում</t>
  </si>
  <si>
    <t>այդ թվում՝ ըստ ուղղությունների և միջոցառումների անվանումների</t>
  </si>
  <si>
    <t>Աջակցություն թատերարվեստին</t>
  </si>
  <si>
    <t>Թատերական ստեղծագործական ծրագրեր և նախագծեր</t>
  </si>
  <si>
    <t xml:space="preserve">Միջազգային թատերական նախագծերին  թատերախմբերի մասնակցություն </t>
  </si>
  <si>
    <t>«Ա. Սպենդիարյանի անվան օպերայի և բալետի ազգային ակադեմիական թատրոն» ՊՈԱԿ, «Գ. Սունդուկյանի անվան ազգային ակադեմիական թատրոն» ՊՈԱԿ, «Հ.Պարոնյանի անվան երաժշտական կոմեդիայի պետական թատրոն» ՊՈԱԿ, «Կ. Ստանիսլավսկու անվան պետական ռուսական դրամատիկական թատրոն» ՊՈԱԿ, «Գյումրու Վ.Աճեմյանի անվան պետական դրամատիկական թատրոն» ՊՈԱԿ, «Վանաձորի Հ.Աբելյանի անվան պետական դրամատիկական թատրոն» ՊՈԱԿ, «Երևանի Հ.Թումանյանի անվան պետական տիկնիկային թատրոն» ՊՈԱԿ, «Երաժշտական կամերային պետական թատրոն» ՊՈԱԿ, «Երևանի խամաճիկների պետական թատրոն» ՊՈԱԿ, «Երևանի կամերային պետական թատրոն» ՊՈԱԿ, «Արմեն Մազմանյանի անվան բեմարվեստի ազգային փորձարարական «Գոյ» կենտրոն» ՊՈԱԿ, «Երևանի մնջախաղի պետական թատրոն» ՊՈԱԿ, «Խորեոգրաֆիայի պետական թատրոն» ՊՈԱԿ, «Արտաշատի Ա.Խարազյանի անվան պետական դրամատիկական թատրոն» ՊՈԱԿ, «Սոս Սարգսյանի անվան համազգային թատրոն» ՊՈԱԿ, «Գորիսի Վ.Վաղարշյանի անվ.պետական դրամատիկական թատրոն» ՊՈԱԿ</t>
  </si>
  <si>
    <t>Աջակցություն երաժշտարվեստին</t>
  </si>
  <si>
    <t>Երաժշտական ստեղծագործական ծրագրեր և նախագծեր</t>
  </si>
  <si>
    <t>Միջազգային երաժշտական նախագծերին  կոլեկտիվների մասնակցություն</t>
  </si>
  <si>
    <t>«Հայաստանի ազգային ֆիլհարմոնիկ նվագախումբ» ՊՈԱԿ, «Հայաստանի պետական սիմֆոնիկ նվագախումբ» ՊՈԱԿ, «Կամերային երաժշտության ազգային կենտրոն» ՊՈԱԿ, «Հայաստանի պետական ֆիլհարմոնիա» ՊՈԱԿ, «Թ.Ալթունյանի անվան երգի-պարի պետական համույթ» ՊՈԱԿ,  «Հայաստանի պարի պետական անսամբլ» ՊՈԱԿ, «Հայաստանի պարարվեստի «Բարեկամություն» պետական համույթ» ՊՈԱԿ, «Հայաստանի էստրադային ջազ նվագախումբ» ՊՈԱԿ, «Հայաստանի երգի պետական թատրոն» ՊՈԱԿ, «Հայ հոգևոր երաժշտության կենտրոն» ՊՈԱԿ, «Կոմիտասի անվան ազգային քառյակ» ՊՈԱԿ, «Հայաստանի պետական ազգային ակադեմիական երգչախումբ» ՊՈԱԿ</t>
  </si>
  <si>
    <t>Աջակցություն պարարվեստին</t>
  </si>
  <si>
    <t>Պարարվեստի ստեղծագործական ծրագրեր և նախագծեր</t>
  </si>
  <si>
    <t>Միջազգային պարի նախագծերին կոլեկտիվների մասնակցություն</t>
  </si>
  <si>
    <t>«Հայաստանի պարի պետական անսամբլ» ՊՈԱԿ,
«Թ.Ալթունյանի անվան երգի-պարի պետական համույթ» ՊՈԱԿ, «Հայաստանի պարարվեստի «Բարեկամություն» պետական համույթ» ՊՈԱԿ</t>
  </si>
  <si>
    <t>Միջազգային և հանրապետական անհատական և խմբակային ցուցահանդեսների կազմակերպում, կերպարվեստի գործերի ձեռքբերում</t>
  </si>
  <si>
    <t>Միջազգային ցուցահանդեսներին մասնակցություն</t>
  </si>
  <si>
    <t>«Հայաստանի ազգային պատկերասրահ» ՊՈԱԿ, «Հայաստանի պատմության թանգարան» ՊՈԱԿ, «Ե.Չարենցի անվան գրականության և արվեստի թանգարան» ՊՈԱԿ, «Հովհաննես Շարամբեյանի անվան ժողովրդական ստեղծագործության կենտրոն» ՊՈԱԿ, «Ռուսական արվեստի թանգարան /պրոֆ. Ա. Աբրահամյանի հավաքածու/» ՊՈԱԿ, «Մ.Սարյանի տուն-թանգարան» ՊՈԱԿ, «Հ.Թումանյանի թանգարան» ՊՈԱԿ, «Ե.Չարենցի տուն-թանգարան» ՊՈԱԿ, «Ա.Սպենդիարյանի տուն-թանգարան» ՊՈԱԿ, «Ա.Իսահակյանի տուն-թանգարան» ՊՈԱԿ, «Ա.Խաչատրյանի տուն-թանգարան» ՊՈԱԿ, «Հայ և ռուս ժողովրդների բարեկամության թանգարան» ՊՈԱԿ, «Երվանդ Քոչարի թանգարան» ՊՈԱԿ, «Ս.Փարաջանովի թանգարան» ՊՈԱԿ, «Փայտարվեստի թանգարան» ՊՈԱԿ, «Հրազդանի երկրագիտական թանգարան» ՊՈԱԿ, «Օրբելի եղբայրների տուն-թանգարան» ՊՈԱԿ, «Ն.Ադոնցի անվան Սիսիանի պատմության թանգարան» ՊՈԱԿ, «Պատմամշակութային արգելոց-թանգարանների և պատմական միջավայրի պահպանության ծառայություն» ՊՈԱԿ, «Կոմիտասի թանգարան-ինստիտուտ» ՊՈԱԿ, «Խ.Աբովյանի տուն-թանգարան» ՊՈԱԿ</t>
  </si>
  <si>
    <t>Աջակցություն ճանաչողական-կրթական ծրագրերին</t>
  </si>
  <si>
    <t>Ստեղծագործական կրթական ծրագրեր և նախագծեր</t>
  </si>
  <si>
    <t>Աբոնեմենտային ծրագիր</t>
  </si>
  <si>
    <t>«Հայաստանի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 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«Փայտարվեստի թանգարան», «Հրազդանի երկրագիտական թանգարան», «Օրբելի եղբայրների տուն-թանգարան», «Ն.Ադոնցի անվան Սիսիանի պատմության թանգարան», «Պատմամշակութային արգելոց-թանգարանների և պատմական միջավայրի պահպանության ծառայություն», «Կոմիտասի թանգարան-ինստիտուտ», «Խ. Աբովյանի տուն-թանգարան», «Ստեփանավանի մշակույթի և ժամանցի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«Երաժշտական կամերային պետական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«Հայաստանի պետական սիմֆոնիկ նվագախումբ», «Կամերային երաժշտության ազգային կենտրոն», «Հայաստանի պետական ֆիլհարմոնիա», «Թ.Ալթունյանի անվան երգի-պարի պետական համույթ», «Հայաստանի պարի պետական անսամբլ», «Հայաստանի պարարվեստի «Բարեկամություն» պետական համույթ», «Հայաստանի էստրադային ջազ նվագախումբ», «Հայաստանի երգի պետական թատրոն», «Հայ հոգևոր երաժշտության կենտրոն», «Կոմիտասի անվան ազգային քառյակ», «Հայաստանի պետական ազգային ակադեմիական երգչախումբ» ՊՈԱԿ-ներ</t>
  </si>
  <si>
    <t>Աջակցություն հոբելյանական ծրագրերի իրականացմանը</t>
  </si>
  <si>
    <t>«Հայաստանի ազգային գրադարան», «Խնկո-Ապոր անվան ազգային մանկական գրադարան»,«Վ.Պետրոսյանի անվան Արագածոտնի մարզային գրադարան», «Օ.Չուբարյանի անվան Արարատի մարզային գրադարան», «Արմավիրի մարզային գրադարան», «Վ.Պետրոսյանի անվան Գեղարքունիքի մարզային գրադարան», «Կոտայքի մարզային գրադարան», «Շիրակի մարզային գրադարան», «Սյունիքի մարզային գրադարան», «Տավուշի մարզային գրադարան», «Լոռու մարզային գրադարան», «Վայոց Ձորի մարզային գրադարան», «Հայաստանի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 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«Փայտարվեստի թանգարան», «Հրազդանի երկրագիտական թանգարան», «Օրբելի եղբայրների տուն-թանգարան», «Ն.Ադոնցի անվան Սիսիանի պատմության թանգարան», «Պատմամշակութային արգելոց-թանգարանների և պատմական միջավայրի պահպանության ծառայություն», «Կոմիտասի թանգարան-ինստիտուտ», «Խ. Աբովյանի տուն-թանգարան», «Ստեփանավանի մշակույթի և ժամանցի կենտրոն», «Մշակութային արժեքների փորձագիտական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«Երաժշտական կամերային պետական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«Հայաստանի պետական սիմֆոնիկ նվագախումբ», «Կամերային երաժշտության ազգային կենտրոն», «Հայաստանի պետական ֆիլհարմոնիա», «Թ.Ալթունյանի անվան երգի-պարի պետական համույթ»,  «Հայաստանի պարի պետական անսամբլ», «Հայաստանի պարարվեստի «Բարեկամություն» պետական համույթ», «Հայաստանի էստրադային ջազ նվագախումբ», «Հայաստանի երգի պետական թատրոն», «Հայ հոգևոր երաժշտության կենտրոն», «Կոմիտասի անվան ազգային քառյակ», «Հայաստանի պետական ազգային ակադեմիական երգչախումբ» , «Հայաստանի ազգային կինոկենտրոն», «Փաստավավերագրական ֆիլմերի «Հայկ» կինաստուդիա», «Պատմամշակութային ժառանգության գիտահետազոտական կենտրոն», «Երևանի Պ.Չայկովսկու անվան միջնակարգ երաժշտական մասնագիտական դպրոց», «Երևանի պարարվեստի պետական քոլեջ», «Երեխաների հատուկ ստեղծագործական կենտրոն» ՊՈԱԿ-ներ</t>
  </si>
  <si>
    <t>Աջակցություն պետական և ազգային տոներին նվիրված ծրագրերի իրականացմանը</t>
  </si>
  <si>
    <t>«Հայաստանի ազգային գրադարան»,  «Խնկո-Ապոր անվան ազգային մանկական գրադարան»,«Վ.Պետրոսյանի անվան Արագածոտնի մարզային գրադարան», «Օ.Չուբարյանի անվան Արարատի մարզային գրադարան», «Արմավիրի մարզային գրադարան», «Վ.Պետրոսյանի անվան Գեղարքունիքի մարզային գրադարան», «Կոտայքի մարզային գրադարան», «Շիրակի մարզային գրադարան», «Սյունիքի մարզային գրադարան», «Տավուշի մարզային գրադարան», «Լոռու մարզային գրադարան», «Վայոց Ձորի մարզային գրադարան», «Հայաստանի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«Փայտարվեստի թանգարան», «Հրազդանի երկրագիտական թանգարան», «Օրբելի եղբայրների տուն-թանգարան», «Ն.Ադոնցի անվան Սիսիանի պատմության թանգարան», «Պատմամշակութային արգելոց-թանգարանների և պատմական միջավայրի պահպանության ծառայություն», «Կոմիտասի թանգարան-ինստիտուտ», «Խ.Աբովյանի տուն-թանգարան», «Ստեփանավանի մշակույթի և ժամանցի կենտրոն», «Մշակութային արժեքների փորձագիտական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«Երաժշտական կամերային պետական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«Հայաստանի պետական սիմֆոնիկ նվագախումբ», «Կամերային երաժշտության ազգային կենտրոն», «Հայաստանի պետական ֆիլհարմոնիա», «Թ.Ալթունյանի անվան երգի-պարի պետական համույթ», «Հայաստանի պարի պետական անսամբլ», «Հայաստանի պարարվեստի «Բարեկամություն» պետական համույթ», «Հայաստանի էստրադային ջազ նվագախումբ», «Հայաստանի երգի պետական թատրոն», «Հայ հոգևոր երաժշտության կենտրոն», «Կոմիտասի անվան ազգային քառյակ», «Հայաստանի պետական ազգային ակադեմիական երգչախումբ», «Հայաստանի ազգային կինոկենտրոն», «Փաստավավերագրական ֆիլմերի «Հայկ» կինաստուդիա», «Պատմամշակութային ժառանգության գիտահետազոտական կենտրոն», «Երևանի Պ.Չայկովսկու անվան միջնակարգ երաժշտական մասնագիտական դպրոց», «Երևանի պարարվեստի պետական քոլեջ», «Երեխաների հատուկ ստեղծագործական կենտրոն» ՊՈԱԿ-ներ</t>
  </si>
  <si>
    <t>Աջակցություն ազգային փոքրամասնությունների մշակույթի տարածմանը</t>
  </si>
  <si>
    <t>Միջազգային մշակութային համագործակցության իրականացում, սփյուռքի հետ համագործակցություն, հայ մշակույթի պահպանում</t>
  </si>
  <si>
    <t>«Հայաստանի ազգային գրադարան», «Խնկո-Ապոր անվան ազգային մանկական գրադարան»,
«Վ.Պետրոսյանի անվան Արագածոտնի մարզային գրադարան», «Օ.Չուբարյանի անվան Արարատի մարզային գրադարան», «Արմավիրի մարզային գրադարան», «Վ.Պետրոսյանի անվան Գեղարքունիքի մարզային գրադարան», «Կոտայքի մարզային գրադարան», «Շիրակի մարզային գրադարան», «Սյունիքի մարզային գրադարան», «Տավուշի մարզային գրադարան», «Լոռու մարզային գրադարան», «Վայոց Ձորի մարզային գրադարան», «Հայաստանի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«Փայտարվեստի թանգարան», «Հրազդանի երկրագիտական թանգարան», «Օրբելի եղբայրների տուն-թանգարան», «Ն.Ադոնցի անվան Սիսիանի պատմության թանգարան», «Պատմամշակութային արգելոց-թանգարանների և պատմական միջավայրի պահպանության ծառայություն», «Կոմիտասի թանգարան-ինստիտուտ», «Խ.Աբովյանի տուն-թանգարան», «Ստեփանավանի մշակույթի և ժամանցի կենտրոն», «Մշակութային արժեքների փորձագիտական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«Երաժշտական կամերային պետական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«Հայաստանի պետական սիմֆոնիկ նվագախումբ», «Կամերային երաժշտության ազգային կենտրոն», «Հայաստանի պետական ֆիլհարմոնիա», «Թ.Ալթունյանի անվան երգի-պարի պետական համույթ», «Հայաստանի պարի պետական անսամբլ», «Հայաստանի պարարվեստի «Բարեկամություն» պետական համույթ», «Հայաստանի էստրադային ջազ նվագախումբ», «Հայաստանի երգի պետական թատրոն», «Հայ հոգևոր երաժշտության կենտրոն», «Կոմիտասի անվան ազգային քառյակ», «Հայաստանի պետական ազգային ակադեմիական երգչախումբ», «Հայաստանի ազգային կինոկենտրոն», «Փաստավավերագրական ֆիլմերի «Հայկ» կինաստուդիա», «Պատմամշակութային ժառանգության գիտահետազոտական կենտրոն», «Երևանի Պ.Չայկովսկու անվան միջնակարգ երաժշտական մասնագիտական դպրոց», «Երևանի պարարվեստի պետական քոլեջ», «Երեխաների հատուկ ստեղծագործական կենտրոն» ՊՈԱԿ-ներ</t>
  </si>
  <si>
    <t xml:space="preserve"> Աջակցություն այլ մշակութային  միջոցառումների և ծրագրերի իրականացմանը</t>
  </si>
  <si>
    <t>«Հայաստանի ազգային գրադարան», «Խնկո-Ապոր անվան ազգային մանկական գրադարան»,
«Վ.Պետրոսյանի անվան Արագածոտնի մարզային գրադարան» «Օ.Չուբարյանի անվան Արարատի մարզային գրադարան», «Արմավիրի մարզային գրադարան», «Վ.Պետրոսյանի անվան Գեղարքունիքի մարզային գրադարան», «Կոտայքի մարզային գրադարան», «Շիրակի մարզային գրադարան», «Սյունիքի մարզային գրադարան», «Տավուշի մարզային գրադարան», «Լոռու մարզային գրադարան», «Վայոց Ձորի մարզային գրադարան», «Հայաստանի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«Փայտարվեստի թանգարան», «Հրազդանի երկրագիտական թանգարան», «Օրբելի եղբայրների տուն-թանգարան», «Ն.Ադոնցի անվան Սիսիանի պատմության թանգարան», «Պատմամշակութային արգելոց-թանգարանների և պատմական միջավայրի պահպանության ծառայություն», «Կոմիտասի թանգարան-ինստիտուտ», «Խ.Աբովյանի տուն-թանգարան» «Ստեփանավանի մշակույթի և ժամանցի կենտրոն», «Մշակութային արժեքների փորձագիտական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«Երաժշտական կամերային պետական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 «Հայաստանի պետական սիմֆոնիկ նվագախումբ», «Կամերային երաժշտության ազգային կենտրոն», «Հայաստանի պետական ֆիլհարմոնիա», «Թ.Ալթունյանի անվան երգի-պարի պետական համույթ», «Հայաստանի պարի պետական անսամբլ», «Հայաստանի պարարվեստի «Բարեկամություն» պետական համույթ», «Հայաստանի էստրադային ջազ նվագախումբ», «Հայաստանի երգի պետական թատրոն», «Հայ հոգևոր երաժշտության կենտրոն», «Կոմիտասի անվան ազգային քառյակ», «Հայաստանի պետական ազգային ակադեմիական երգչախումբ», «Հայաստանի ազգային կինոկենտրոն», «Փաստավավերագրական ֆիլմերի «Հայկ» կինաստուդիա», «Պատմամշակութային ժառանգության գիտահետազոտական կենտրոն», «Երևանի Պ.Չայկովսկու անվան միջնակարգ երաժշտական մասնագիտական դպրոց», «Երևանի պարարվեստի պետական քոլեջ», «Երեխաների հատուկ ստեղծագործական կենտրոն» ՊՈԱԿ-ներ</t>
  </si>
  <si>
    <t>Աջակցություն մշակույթին նվիրված հեռուստահաղորդաշարերի իրականացմանը</t>
  </si>
  <si>
    <t>Աջակցություն ներառական ծրագրերի իրականացմանը</t>
  </si>
  <si>
    <t>Ազգային ակադեմիական խմբերգային համերգներ</t>
  </si>
  <si>
    <t>«Հայաստանի պետական ազգային ակադեմիական երգչախումբ» ՊՈԱԿ</t>
  </si>
  <si>
    <t>Մարզահամերգային համալիրի պահպանություն</t>
  </si>
  <si>
    <t>ՀՀ տարածքային կառավարման և ենթակառուցվածքների նախարարության պետական գույքի կառավարման կոմիտե</t>
  </si>
  <si>
    <t>«Կարեն Դեմիրճյանի անվան մարզահամերգային համալիր» ՊՈԱԿ</t>
  </si>
  <si>
    <t>Ապահով դպրոց</t>
  </si>
  <si>
    <t>Դպրոցների համալիր անվտանգության ապահովում</t>
  </si>
  <si>
    <t>Դպրոցական երեխաներին սննդով ապահովում</t>
  </si>
  <si>
    <t>Պարենի համաշխարհային ծրագրի գրասենյակ</t>
  </si>
  <si>
    <t>Կրթության որակի ապահովում</t>
  </si>
  <si>
    <t xml:space="preserve">Նախնական մասնագիտական (արհեստագործական) և միջին մասնագիտական կրթության և ուսուցման (ՄԿՈՒ) բարեփոխումներ </t>
  </si>
  <si>
    <t>«Կայուն դպրոցական սնունդ» հիմնադրամ ՄԿՈՒԶԱԿ հիմնարկ</t>
  </si>
  <si>
    <t>Եվրոպական բարձրագույն կրթական տարածքի անդամակցությամբ պայմանավորված բարձրագույն մասնագիտական կրթության համակարգի բարեփոխումներ</t>
  </si>
  <si>
    <t>«Կայուն դպրոցական սնունդ» հիմնադրամ</t>
  </si>
  <si>
    <t xml:space="preserve">Կրթության բովանդակային և մեթոդական սպասարկում </t>
  </si>
  <si>
    <t>Ատեստավորման նոր համակարգի ներդրում՝ ուղղված ուսուցիչների որակի բարձրացմանը</t>
  </si>
  <si>
    <t>Ատեստավորված ուսուցիչներ</t>
  </si>
  <si>
    <t>Համընդհանուր ներառական կրթության համակարգի ներդրում</t>
  </si>
  <si>
    <t>Մանկավարժահոգեբանական աջակցության ծառայություններ և կրթության առանձնահատուկ պայմանների կարիք ունեցող երեխաների կրթության կազմակերպմանն օժանդակող միջոցառումներ</t>
  </si>
  <si>
    <t>«Հանրապետական մանկավարժահոգեբանական կենտրոն» ՊՈԱԿ</t>
  </si>
  <si>
    <t>«Սիսիանի տարածքային մանկավարժահոգեբանական աջակցության կենտրոն» ՊՈԱԿ</t>
  </si>
  <si>
    <t>«Գորիսի տարածքային մանկավարժահոգեբանական աջակցության կենտրոն» ՊՈԱԿ</t>
  </si>
  <si>
    <t>«Կապանի տարածքային մանկավարժահոգեբանական աջակցության կենտրոն» ՊՈԱԿ</t>
  </si>
  <si>
    <t>«Սպիտակի տարածքային մանկավարժահոգեբանական աջակցության կենտրոն» ՊՈԱԿ</t>
  </si>
  <si>
    <t>«Վանաձորի տարածքային մանկավարժահոգեբանական աջակցության կենտրոն» ՊՈԱԿ</t>
  </si>
  <si>
    <t>«Ստեփանավանի տարածքային մանկավարժահոգեբանական աջակցության կենտրոն» ՊՈԱԿ</t>
  </si>
  <si>
    <t xml:space="preserve">«Արմավիրի տարածքային մանկավարժահոգեբանական աջակցության կենտրոն» ՊՈԱԿ                                            </t>
  </si>
  <si>
    <t xml:space="preserve">«Վաղարշապատի տարածքային մանկավարժահոգեբանական աջակցության կենտրոն»  ՊՈԱԿ                                               </t>
  </si>
  <si>
    <t xml:space="preserve">«Շիրակի տարածքային մանկավարժահոգեբանական աջակցության կենտրոն» ՊՈԱԿ    </t>
  </si>
  <si>
    <t xml:space="preserve">«Արթիկի տարածքային մանկավարժահոգեբանական աջակցության կենտրոն» ՊՈԱԿ            </t>
  </si>
  <si>
    <t xml:space="preserve">«Աշտարակի տարածքային մանկավարժահոգեբանական աջակցության կենտրոն» ՊՈԱԿ            </t>
  </si>
  <si>
    <t xml:space="preserve">«Երևանի թիվ 1  տարածքային մանկավարժահոգեբանական աջակցության կենտրոն» ՊՈԱԿ            </t>
  </si>
  <si>
    <t xml:space="preserve">«Երևանի թիվ 2  տարածքային մանկավարժահոգեբանական աջակցության կենտրոն» ՊՈԱԿ            </t>
  </si>
  <si>
    <t xml:space="preserve">«Երևանի թիվ 3  տարածքային մանկավարժահոգեբանական աջակցության կենտրոն» ՊՈԱԿ            </t>
  </si>
  <si>
    <t xml:space="preserve">«Երևանի թիվ 4  տարածքային մանկավարժահոգեբանական աջակցության կենտրոն» ՊՈԱԿ            </t>
  </si>
  <si>
    <t xml:space="preserve">«Գեղարքունիքի տարածքային մանկավարժահոգեբանական աջակցության կենտրոն» ՊՈԱԿ            </t>
  </si>
  <si>
    <t xml:space="preserve">«Կոտայքի տարածքային մանկավարժահոգեբանական աջակցության կենտրոն» ՊՈԱԿ            </t>
  </si>
  <si>
    <t>Աուտիզմ և զարգացման խանգարումներ ունեցող երեխաների բուժման, վերականգնման, կրթության և զբաղվածության ապահովման ծառայություններ</t>
  </si>
  <si>
    <t xml:space="preserve"> Հանրակրթական դպրոցների ուսուցիչների և ուսուցչի օգնականների ներառական դասավանդման հմտությունների զարգացման ապահովում</t>
  </si>
  <si>
    <t xml:space="preserve">Մարզերի մշակութային զարգացման ծրագիր                                            </t>
  </si>
  <si>
    <t>Մշակութային միջոցառումների իրականացում ՀՀ մարզերում</t>
  </si>
  <si>
    <t>Արագածոտնի մարզպետարան</t>
  </si>
  <si>
    <t>Հայոց բանակի օրվան նվիրված տոնական միջոցառում</t>
  </si>
  <si>
    <t>Հայկական ժողովրդական ծես Բարեկենդան</t>
  </si>
  <si>
    <t>Հայրենական մեծ պատերազմում տարած հաղթանակի և Շուշիի ազատագրմանը նվիրված մշակութային միջոցառում</t>
  </si>
  <si>
    <t>Ազգագրական պարերի  փառատոն</t>
  </si>
  <si>
    <t>ՀՀ անկախության  օրվան նվիրված տոնական միջոցառում</t>
  </si>
  <si>
    <t>Գեղարվեստի, արվեստի և հանրակրթական դպրոցների սաների ձեռքի աշխատանքների փառատոն</t>
  </si>
  <si>
    <t>Էրգրի համը Հայկական ավանդական ուտեստների փառատոն</t>
  </si>
  <si>
    <t>Ազգային նվագարանների մարզային փառատոն</t>
  </si>
  <si>
    <t xml:space="preserve">Պոեզիայի տոն </t>
  </si>
  <si>
    <t>Պարույր Սևակի տուն-թանգարան» ՊՈԱԿ</t>
  </si>
  <si>
    <t xml:space="preserve">ՀՀ անկախության 30 ամյակին նվիրված տոնական միջոցառում </t>
  </si>
  <si>
    <t>Վեդու քաղաքային մշակույթի տուն» ՀՈԱԿ</t>
  </si>
  <si>
    <t xml:space="preserve">Մշակույթի ոլորտի շնորհալիներ </t>
  </si>
  <si>
    <t>Արարատի մարզային գրադարան» ՊՈԱԿ</t>
  </si>
  <si>
    <t>Արմավիրի մարզպետարան</t>
  </si>
  <si>
    <t>Սարդարապատի հերոսամարտին և  հայոց պետականության վերականգնման օրվան նվիրված միջոցառում</t>
  </si>
  <si>
    <t>ՀՀ Անկախության օրվան նվիրված միջոցառում</t>
  </si>
  <si>
    <t>«Հայրենի եզերք» բարբառների մարզային փառատոն</t>
  </si>
  <si>
    <t>Ժողովրդական երգի տոն</t>
  </si>
  <si>
    <t>Հայաստանի Հանրապետության անկախության օրվան նվիրված միջոցառում</t>
  </si>
  <si>
    <t>«Սևան» երաժշտական փառատոն</t>
  </si>
  <si>
    <t>Ձկան փառատոն</t>
  </si>
  <si>
    <t>«Գեղարքունիք-Արցախ» մշակութային օր</t>
  </si>
  <si>
    <t>Ազգային նվագարանների, ժողովրդական երգի, պարի և ասմունքի Լոռի մարզային մրցույթ-փառատոն</t>
  </si>
  <si>
    <t xml:space="preserve">«Վարդավառ» </t>
  </si>
  <si>
    <t>Պատանի երաժիշտ կատարողների և ստեղծագործողների փառատոն</t>
  </si>
  <si>
    <t>Կոտայքի մարզպետարան</t>
  </si>
  <si>
    <t>«Կոտայք 2021» մշակութային  մարզային փառատոն</t>
  </si>
  <si>
    <t xml:space="preserve">«Կոտայքի մշակույթի կենտրոն» ՊՈԱԿ </t>
  </si>
  <si>
    <t>ՀՀ Անկախության 30-ամյակին    նվիրված տոնական  միջոցառումներ</t>
  </si>
  <si>
    <t>Գեղանկարչության մարզային   պլեներ և ցուցահանդես</t>
  </si>
  <si>
    <t>«Հոգևոր երգերի մարզային փառատոն»</t>
  </si>
  <si>
    <t xml:space="preserve">«Երիտասարդ նկարիչների  պլեներ» </t>
  </si>
  <si>
    <t>«Կապանի մշակույթի կենտրոն» ՊՈԱԿ</t>
  </si>
  <si>
    <r>
      <t>«Հայ ժողովրդական երգարվեստ և պարարվեստ» մշակութային միջոցառում</t>
    </r>
    <r>
      <rPr>
        <b/>
        <sz val="12"/>
        <rFont val="GHEA Grapalat"/>
        <family val="3"/>
      </rPr>
      <t xml:space="preserve"> </t>
    </r>
  </si>
  <si>
    <t>«Սյունիք-Վայոց Ձոր մշակութային կամուրջ»-միջոցառում</t>
  </si>
  <si>
    <t>«Սյունիքյան  մշակութային շրջագայություն» միջոցառում</t>
  </si>
  <si>
    <t>«Մեր թոնրատան հացը» միջոցառում</t>
  </si>
  <si>
    <t>Երաժշտական, գեղարվեստի և արվեստի դպրոցների մարզային փառատոն</t>
  </si>
  <si>
    <t>«Եղեգնաձորի երաժշտական դպրոց» ՊՈԱԿ</t>
  </si>
  <si>
    <t xml:space="preserve">Հայաստանի Հանրապետության անկախության օրվան նվիրված միջոցառում </t>
  </si>
  <si>
    <t>«Եղեգնաձորի մշակույթի տուն» ՊՈԱԿ</t>
  </si>
  <si>
    <t>Հուշ երեկո նվիրված Հայրենական մեծ պատերազմի, Շուշիի և Ապրիլյան պատերազմում զոհվածների հիշատակին</t>
  </si>
  <si>
    <t>«Տարեմուտի հանդես»</t>
  </si>
  <si>
    <t>Տավուշի մարզպետարան</t>
  </si>
  <si>
    <t>Հայոց բանակի 29-ամյակին նվիրված միջոցառում</t>
  </si>
  <si>
    <t>Պարատոն» միջհամայնքային մշակութային փառատոն</t>
  </si>
  <si>
    <t>«Վարդավառ» զանգվածային միջոցառում</t>
  </si>
  <si>
    <t>Անկախության 30-ամյակին նվիրված միջոցառում</t>
  </si>
  <si>
    <t>Համայնքային մշակույթի և ազատ ժամանցի կազմակերպում</t>
  </si>
  <si>
    <t>«Ստեփանավանի մշակույթի և ժամանցի կենտրոն» ՊՈԱԿ</t>
  </si>
  <si>
    <t>«Կոտայքի մարզային մշակույթի կենտրոն» ՊՈԱԿ</t>
  </si>
  <si>
    <t xml:space="preserve">«Եղեգնաձորի մշակույթի տուն» ՊՈԱԿ </t>
  </si>
  <si>
    <t>Մշակութային և գեղագիտական դաստիարակության ծրագիր</t>
  </si>
  <si>
    <t>Երաժշտական և արվեստի դպրոցներում ուսումնամեթոդական աշխատանքներ</t>
  </si>
  <si>
    <t>Աջակցություն շնորհալի պատանի երաժիշտ-կատարողների մասնագիտական կարողությունների զարգացմանը և կատարելագործմանը</t>
  </si>
  <si>
    <t>Կրթության, մշակույթի և սպորտի ոլորտներում միջազգային և սփյուռքի հետ համագործակցության զարգացում</t>
  </si>
  <si>
    <t xml:space="preserve">Օտարերկրյա պետություններում հայերենի և հայագիտական առարկաների դասավանդում </t>
  </si>
  <si>
    <t>Մանկապատանեկան և երիտասարդական կրթական ու կրթամշակութային միջոցառումների կազմակերպում</t>
  </si>
  <si>
    <t>Հ. Իգիթյանի անվան գեղագիտության ազգային կենտրոն ՊՓԲԸ</t>
  </si>
  <si>
    <t>Աջակցություն օտարերկրյա պետություններում հայալեզու թատերական ներկայացումների</t>
  </si>
  <si>
    <t>Կրթության ոլորտում տեղեկատվական և հաղորդակցական տեխնոլոգիաների ներդրում</t>
  </si>
  <si>
    <t>Էլեկտրոնային կառավարում</t>
  </si>
  <si>
    <t>«Կրթական տեխնոլոգիաների ազգային կենտրոն» ՊՈԱԿ</t>
  </si>
  <si>
    <t>ՏՀՏ բովանդակություն և հեռավար ուսուցում</t>
  </si>
  <si>
    <t>ՏՀՏ ենթակառուցվածքների ապահովում և սպասարկում</t>
  </si>
  <si>
    <t>ՀՀ առողջապահության նախարարություն</t>
  </si>
  <si>
    <t>Հանրային առողջության պահպանում</t>
  </si>
  <si>
    <t>Բնակչության սանիտարահամաճարակային անվտանգության ապահովման և հանրային առողջապահության ծառայություններ</t>
  </si>
  <si>
    <t>«Հիվանդությունների վերահսկման և կանխարգելման ազգային կենտրոն» ՊՈԱԿ</t>
  </si>
  <si>
    <t>Դատաբժշկական և ախտաբանաանատոմիական ծառայություններ</t>
  </si>
  <si>
    <t>Դատաբժշկական փորձաքննություններ</t>
  </si>
  <si>
    <t>«Դատաբժշկական գիտագործնական կենտրոն» ՊՈԱԿ</t>
  </si>
  <si>
    <t>Դեղապահովում</t>
  </si>
  <si>
    <t>Մարդասիրական օգնության կարգով ստացվող դեղերի և դեղագործական արտադրանքի ստացման, մաքսազերծման և բաշխման ծառայություններ</t>
  </si>
  <si>
    <t xml:space="preserve">«Դեղերի և բժշկական պարագաների ապահովման ազգային կենտրոն» ՊՈԱԿ
</t>
  </si>
  <si>
    <t>Խորհրդատվական, մասնագիտական աջակցություն և հետազոտություններ</t>
  </si>
  <si>
    <t>Բժիշկ-մասնագետների ժամանակավոր ուղեգրման միջոցով ՀՀ մարզային առողջապահական կազմակերպություններում բժշկական ծառայությունների մատուցում</t>
  </si>
  <si>
    <t>Բժշկական կազմակերպություններ</t>
  </si>
  <si>
    <t>ՀՀ պաշտպանության նախարարություն</t>
  </si>
  <si>
    <t>Հումանիտար ականազերծման և փորձագիտական ծառայությունների կազմակերպում</t>
  </si>
  <si>
    <t>Հակաականային գործողությունների ենթակա տարածքի հետազննում, քարտեզագրում, նախատեսվող ծավալի աշխատանքների հստակեցում և իրականացվող միջոցառումների պլանավորում</t>
  </si>
  <si>
    <t>«Հումանիտար ականազերծման և փորձագիտական ծառայությունների կազմակերպում» ՊՈԱԿ</t>
  </si>
  <si>
    <t>ՀՀ արտակարգ իրավիճակների նախարարություն</t>
  </si>
  <si>
    <t>Տեխնիկական անվտանգության կանոնակարգում</t>
  </si>
  <si>
    <t>Տեխնիկական անվտանգության կանոնակարգման ծառայություններ</t>
  </si>
  <si>
    <t>«Տեխնիկական անվտանգության ազգային կենտրոն» ՊՈԱԿ</t>
  </si>
  <si>
    <t>Արտակարգ իրավիճակների արձագանքման կարողությունների զարգացում</t>
  </si>
  <si>
    <t>Պետական և տեղական ինքնակառավարման մարմինների ղեկավար անձնակազմի և մասնագետների վերապատրաստման կազմակերպում</t>
  </si>
  <si>
    <t>«Ճգնաժամային կառավարման պետական ակադեմիա» ՊՈԱԿ</t>
  </si>
  <si>
    <t>Սեյսմիկ պաշտպանություն</t>
  </si>
  <si>
    <t>Սեյսմիկ պաշտպանության ոլորտում ծառայությունների տրամադրում</t>
  </si>
  <si>
    <t xml:space="preserve">«Սեյսմիկ պաշտպանության տարածքային ծառայություն» ՊՈԱԿ </t>
  </si>
  <si>
    <t>«Սեյսմիկ պաշտպանության արևելյան ծառայություն» ՊՈԱԿ</t>
  </si>
  <si>
    <t>Փրկարար ծառայություններ</t>
  </si>
  <si>
    <t>Արտակարգ իրավիճակներում մարդասիրական աջակցության կազմակերպում</t>
  </si>
  <si>
    <t>ՀՀ արտակարգ իրավիճակների նախարարության փրկարար ծառայություն</t>
  </si>
  <si>
    <t>«Ռուս-հայկական մարդասիրական արձագանքման կենտրոն» ՄՈԱԿ</t>
  </si>
  <si>
    <t>Ռազմավարական նշանակության պաշարների կառավարում</t>
  </si>
  <si>
    <t>Պետական ռեզերվների պահպանում</t>
  </si>
  <si>
    <t xml:space="preserve">«Լազուր» և «Պահուստ» ՊՈԱԿ-ներ </t>
  </si>
  <si>
    <t>ՀՀ աշխատանքի և սոցիալական հարցերի նախարարություն</t>
  </si>
  <si>
    <t>Ընտանիքներին, կանանց և երեխաներին աջակցություն</t>
  </si>
  <si>
    <t>Երեխաների շուրջօրյա խնամքի ծառայություններ</t>
  </si>
  <si>
    <t>«Երևանի մանկան տուն» ՊՈԱԿ</t>
  </si>
  <si>
    <t>«Գավառի մանկատուն» ՊՈԱԿ</t>
  </si>
  <si>
    <t>«Գյումրու «Երեխաների տուն» ՊՈԱԿ</t>
  </si>
  <si>
    <t>«Մարի Իզմիրլյանի անվան մանկատուն» ՊՈԱԿ</t>
  </si>
  <si>
    <t>«Խարբերդի մասնագիտացված մանկատուն» ՊՈԱԿ</t>
  </si>
  <si>
    <t>ՀՀ երեխաների շուրջօրյա խնամք և պաշտպանություն իրականացնող հաստատություններում խնամվող և հաստատությունում հայտնվելու ռիսկի խմբում գտնվող երեխաների ընտանիք վերադարձնելու և մուտքը հաստատություններ կանխարգելելու ծառայություններ</t>
  </si>
  <si>
    <t>Կյանքի դժվարին իրավիճակում հայտնված երեխաներին ժամանակավոր խնամքի տրամադրման ծառայություններ</t>
  </si>
  <si>
    <t xml:space="preserve">«Երևանի «Զատիկ» երեխաներին աջակցության կենտրոն» ՊՈԱԿ </t>
  </si>
  <si>
    <t>«Շիրակի մարզի երեխայի և ընտանիքի աջակցության կենտրոն» ՊՈԱԿ</t>
  </si>
  <si>
    <t>«Սյունիքի մարզի երեխայի և ընտանիքի աջակցության կենտրոն» ՊՈԱԿ*</t>
  </si>
  <si>
    <t>Երեխաների և ընտանիքների աջակցության տրամադրման ծառայություններ</t>
  </si>
  <si>
    <t>«Երեխայի և ընտանիքի աջակցության կենտրոն» ՊՈԱԿ</t>
  </si>
  <si>
    <t>«Լոռու մարզի երեխայի և ընտանիքի աջակցության կենտրոն» ՊՈԱԿ</t>
  </si>
  <si>
    <t>«Երևանի Աջափնյակ թաղային համայնքի երեխաների սոցիալական հոգածության կենտրոն» ՊՈԱԿ</t>
  </si>
  <si>
    <t>Թրաֆիքինգի և շահագործման, սեռական բռնության ենթարկված անձանց սոցիալ-հոգեբանական վերականգնողական ծառայություններ</t>
  </si>
  <si>
    <t xml:space="preserve">Ընտանիքում բռնության ենթարկված անձանց ապաստարանի ծառայություններ                                                                             </t>
  </si>
  <si>
    <t xml:space="preserve">Ընտանիքում բռնության ենթարկված անձանց աջակցության կենտրոնների ծառայություններ      </t>
  </si>
  <si>
    <t xml:space="preserve">Երեխաների խնամքի ցերեկային ծառայությունների տրամադրում                                                    </t>
  </si>
  <si>
    <t>Կենսաբանական ընտանիք տեղափոխված և հաստատություն մուտքը կանխարգելված երեխաների ընտանիքների բնաիրային օգնության փաթեթի տրամադրում</t>
  </si>
  <si>
    <t>Խնամքի ծառայություններ 18 տարեկանից բարձր տարիքի անձանց</t>
  </si>
  <si>
    <t>Տարեցների և հաշմանդամություն ունեցող 18 տարին լրացած անձանց շուրջօրյա խնամքի ծառայություններ</t>
  </si>
  <si>
    <t>«Երևանի թիվ 1 տուն-ինտերնատ» ՊՈԱԿ</t>
  </si>
  <si>
    <t>«Նորքի տուն-ինտերնատ» ՊՈԱԿ</t>
  </si>
  <si>
    <t>Հայկական կարմիր խաչի ընկերություն</t>
  </si>
  <si>
    <t>«Վարդենիսի նյարդահոգեբանական տուն-ինտերնատ» ՊՈԱԿ</t>
  </si>
  <si>
    <t xml:space="preserve">«Ձորակ» հոգեկան առողջության խնդիրներ ունեցող անձանց խնամքի կենտրոն» ՊՈԱԿ </t>
  </si>
  <si>
    <t>Տարեցներին և հաշմանդամություն ունեցող անձանց տնային պայմաններում խնամքի ծառայություններ</t>
  </si>
  <si>
    <t>«Միայնակ տարեցների սոցիալական սպասարկման կենտրոն» ՊՈԱԿ</t>
  </si>
  <si>
    <t>Տարեցներին, հաշմանդամություն ունեցող անձանց ցերեկային խնամքի ծառայություններ (սննդի տրամադրման գծով)</t>
  </si>
  <si>
    <t xml:space="preserve">Տարեցների և հաշմանդամություն ունեցող  18 տարին լրացած անձանց շուրջօրյա խնամքի ծառայություններ՝ Լոռու մարզում </t>
  </si>
  <si>
    <t>Անօթևան մարդկանց համար ժամանակավոր օթևանի տրամադրման ծառայություններ</t>
  </si>
  <si>
    <t>Սոցիալական բնակարանային ֆոնդի սպասարկման ծառայություններ</t>
  </si>
  <si>
    <t>Հատուկ խմբերին դասված որոշակի կատեգորիայի անձանց կացարանով ապահովման ծառայություններ</t>
  </si>
  <si>
    <t>Տնային խնամք հոգեկան առողջության խնդիրներ ունեցող անձանց</t>
  </si>
  <si>
    <t>Սոցիալական պաշտպանության ոլորտի զարգացման ծրագիր</t>
  </si>
  <si>
    <t>Մեթոդաբանական ձեռնարկների մշակում, հետազոտությունների անցկացում և սոցիալական ապահովության ոլորտի կադրերի վերապատրաստում</t>
  </si>
  <si>
    <t>«Աշխատանքի և սոցիալական հետազոտությունների ազգային ինստիտուտ»  ՊՈԱԿ</t>
  </si>
  <si>
    <t>Մասնագիտական կողմնորոշման, համակարգի մեթոդաբանության ապահովման և կադրերի վերապատրաստման ծառայություններ</t>
  </si>
  <si>
    <t>«Աշխատանքի և սոցիալական հետազոտությունների ազգային ինստիտուտ»  պետական ոչ առևտրային կազմակերպության «Մասնագիտական կողմնորոշման և կարողությունների զարգացման կենտրոն» մասնաճյուղ</t>
  </si>
  <si>
    <t>Զբաղվածության ծրագիր</t>
  </si>
  <si>
    <t>Աշխատաշուկայում անմրցունակ ազատազրկման վայրերից վերադարձած, հաշմանդամություն ունեցող, ինչպես նաև «հաշմանդամություն ունեցող երեխա» կարգավիճակ ունեցող անձանց աշխատանքի տեղավորման դեպքում գործատուին աշխատավարձի մասնակի փոխհատուցում և հաշմանդամություն ունեցող անձին ուղեկցողի համար դրամական օգնության տրամադրում</t>
  </si>
  <si>
    <t xml:space="preserve">Աշխատաշուկայում անմրցունակ անձանց օրենսդրությամբ սահմանված կարգով աշխատանքով ապահովող կազմակերպություններ </t>
  </si>
  <si>
    <t>Ձեռք բերած մասնագիտությամբ մասնագիտական աշխատանքային փորձ ձեռք բերելու համար գործազուրկներին աջակցության տրամադրում</t>
  </si>
  <si>
    <t xml:space="preserve">Գործազուրկներին ձեռք բերած մասնագիտությամբ մասնագիտական աշխատանքային փորձ ձեռք բերելու համար օրենսդրությամբ սահմանված կարգով ապահովող կազմակերպություններ </t>
  </si>
  <si>
    <t>Աշխատաշուկայում անմրցունակ անձանց աշխատանքի տեղավորման դեպքում գործատուին միանվագ փոխհատուցման տրամադրում</t>
  </si>
  <si>
    <t>Աշխատաշուկայում անմրցունակ և մասնագիտություն չունեցող  մայրերի համար գործատուի մոտ մասնագիտական ուսուցման կազմակերպում</t>
  </si>
  <si>
    <t xml:space="preserve">Աշխատաշուկայում անմրցունակ և մասնագիտություն չունեցող մայրերի համար օրենսդրությամբ սահմանված կարգով մասնագիտական ուսուցում ապահովող կազմակերպություններ </t>
  </si>
  <si>
    <t>Վարձատրվող հասարակական աշխատանքների կազմակերպման միջոցով գործազուրկների ժամանակավոր զբաղվածության ապահովում</t>
  </si>
  <si>
    <t>Օրենսդրությամբ սահմանված կարգով պատվիրատու հանդիսացող համայնքներ</t>
  </si>
  <si>
    <t>Հաշմանդամություն ունեցող երեխաների ծնողների  համար դասընթացների կազմակերպում</t>
  </si>
  <si>
    <t xml:space="preserve">«Հայ Մայրեր» բարեգործական հասարակական կազմակերպության </t>
  </si>
  <si>
    <t>Հաշմանդամություն ունեցող անձանց աջակցություն</t>
  </si>
  <si>
    <t xml:space="preserve">Մտավոր և հոգեկան խնդիրներով հաշմանդամություն ունեցող անձանց ցերեկային սոցիալ-վերականգնողական ծառայություններ </t>
  </si>
  <si>
    <t>Հաշմանդամություն ունեցող անձանց սոցիալ-հոգեբանական աջակցություն ցերեկային կենտրոնում</t>
  </si>
  <si>
    <t>Աուտիզմ ունեցող անձանց սոցիալ-հոգեբանական աջակցություն ցերեկային կենտրոնում</t>
  </si>
  <si>
    <t>Տեսողության խնդիրներ ունեցող անձանց սոցիալ-հոգեբանական վերականգնում</t>
  </si>
  <si>
    <t>Մտավոր խնդիրներ ունեցող անձանց շուրջօրյա խնամքի ծառայություններ</t>
  </si>
  <si>
    <t>Հոգեկան առողջության խնդիրներ ունեցող անձանց շուրջօրյա խնամքի ծառայություններ</t>
  </si>
  <si>
    <t>Անապահով սոցիալական խմբերին աջակցություն</t>
  </si>
  <si>
    <t>Սոցիալական շտապ օգնություն</t>
  </si>
  <si>
    <t>Սոցիալական պաշտպանության բնագավառում պետական քաղաքականության մշակում, ծրագրերի համակարգում և մոնիթորինգ</t>
  </si>
  <si>
    <t>Սոցիալական պաշտպանության ոլորտի տեղեկատվական համակարգի սպասարկման, կատարելագործման, շահագործման և տեղեկատվության տրամադրման ծառայություններ</t>
  </si>
  <si>
    <t xml:space="preserve">«Նորք» սոցիալական ծառայությունների տեխնոլոգիական և իրազեկման կենտրոն» հիմնադրամ </t>
  </si>
  <si>
    <t>ՀՀ տարածքային կառավարման և ենթակառուցվածքների նախարարություն</t>
  </si>
  <si>
    <t>«ՀՀ Սյունիքի մարզի զարգացման և ներդրման հիմնադրամ»</t>
  </si>
  <si>
    <t>Հավելված N 5</t>
  </si>
  <si>
    <t xml:space="preserve"> ՀԱՅԱՍՏԱՆԻ ՀԱՆՐԱՊԵՏՈՒԹՅԱՆ ԿԱՌԱՎԱՐՈՒԹՅԱՆ 2020 ԹՎԱԿԱՆԻ ԴԵԿՏԵՄԲԵՐԻ 30-Ի N 2215-Ն ՈՐՈՇՄԱՆ N 5 ՀԱՎԵԼՎԱԾԻ N 7 ԱՂՅՈՒՍԱԿՈՒՄ ԿԱՏԱՐՎՈՂ ՓՈՓՈԽՈՒԹՅՈՒՆՆԵՐԸ</t>
  </si>
  <si>
    <t>Բնակավայրերի թիվ</t>
  </si>
  <si>
    <r>
      <rPr>
        <sz val="12"/>
        <rFont val="Calibri"/>
        <family val="2"/>
        <charset val="204"/>
      </rPr>
      <t>«</t>
    </r>
    <r>
      <rPr>
        <i/>
        <sz val="12"/>
        <rFont val="GHEA Grapalat"/>
        <family val="3"/>
      </rPr>
      <t>Իմ քայլը</t>
    </r>
    <r>
      <rPr>
        <sz val="12"/>
        <rFont val="Calibri"/>
        <family val="2"/>
        <charset val="204"/>
      </rPr>
      <t>»</t>
    </r>
    <r>
      <rPr>
        <i/>
        <sz val="12"/>
        <rFont val="GHEA Grapalat"/>
        <family val="3"/>
      </rPr>
      <t xml:space="preserve"> հիմնադրամ</t>
    </r>
  </si>
  <si>
    <r>
      <t xml:space="preserve">Սուսաննա Հարությունյան «Ագռավները Նոյից առաջ» (վեպ), </t>
    </r>
    <r>
      <rPr>
        <i/>
        <sz val="12"/>
        <color rgb="FF000000"/>
        <rFont val="GHEA Grapalat"/>
        <family val="3"/>
      </rPr>
      <t>սերբերեն</t>
    </r>
  </si>
  <si>
    <r>
      <t xml:space="preserve">Հովհաննես Թեքգյոզյան «Փախչող քաղաքը» (վեպ), </t>
    </r>
    <r>
      <rPr>
        <i/>
        <sz val="12"/>
        <color rgb="FF000000"/>
        <rFont val="GHEA Grapalat"/>
        <family val="3"/>
      </rPr>
      <t>սերբերեն</t>
    </r>
  </si>
  <si>
    <r>
      <t xml:space="preserve">«Սասնա ծռեր» (էպոս), </t>
    </r>
    <r>
      <rPr>
        <i/>
        <sz val="12"/>
        <color rgb="FF000000"/>
        <rFont val="GHEA Grapalat"/>
        <family val="3"/>
      </rPr>
      <t>հունարեն</t>
    </r>
  </si>
  <si>
    <r>
      <t xml:space="preserve">Սլավի Ավիկ Հարությունյան «Աստված մոլորվել է մեր մեջ» (բանաստեղծություններ), </t>
    </r>
    <r>
      <rPr>
        <i/>
        <sz val="12"/>
        <color rgb="FF000000"/>
        <rFont val="GHEA Grapalat"/>
        <family val="3"/>
      </rPr>
      <t>իսպաներեն</t>
    </r>
  </si>
  <si>
    <r>
      <t xml:space="preserve">Սենորիկ Հասրաթյան «Ներշնչանքի ավազան» (բանաստեղծություններ), </t>
    </r>
    <r>
      <rPr>
        <i/>
        <sz val="12"/>
        <color rgb="FF000000"/>
        <rFont val="GHEA Grapalat"/>
        <family val="3"/>
      </rPr>
      <t>իսպաներեն</t>
    </r>
  </si>
  <si>
    <r>
      <t xml:space="preserve">Հովհաննես Թումանյան «Հեքիաթներ», </t>
    </r>
    <r>
      <rPr>
        <i/>
        <sz val="12"/>
        <color rgb="FF000000"/>
        <rFont val="GHEA Grapalat"/>
        <family val="3"/>
      </rPr>
      <t>իսպաներեն</t>
    </r>
  </si>
  <si>
    <r>
      <t xml:space="preserve">Վահագն Գրիգորյան «Ժամանակի գետը» (վեպ), </t>
    </r>
    <r>
      <rPr>
        <i/>
        <sz val="12"/>
        <color rgb="FF000000"/>
        <rFont val="GHEA Grapalat"/>
        <family val="3"/>
      </rPr>
      <t>ռումիներեն</t>
    </r>
  </si>
  <si>
    <r>
      <t xml:space="preserve">Արամ Հայկազ «Չորս տարի Քուրդիստանի լեռներում» (վեպ), </t>
    </r>
    <r>
      <rPr>
        <i/>
        <sz val="12"/>
        <color rgb="FF000000"/>
        <rFont val="GHEA Grapalat"/>
        <family val="3"/>
      </rPr>
      <t>մակեդոներեն</t>
    </r>
  </si>
  <si>
    <r>
      <t xml:space="preserve">Նար Դոս «Մեր թաղը» (նովելներ), </t>
    </r>
    <r>
      <rPr>
        <i/>
        <sz val="12"/>
        <color rgb="FF000000"/>
        <rFont val="GHEA Grapalat"/>
        <family val="3"/>
      </rPr>
      <t>վրացերեն</t>
    </r>
  </si>
  <si>
    <r>
      <t>Էդվարդ Միլիտոնյան «Բանաստեղծություններ»,</t>
    </r>
    <r>
      <rPr>
        <i/>
        <sz val="12"/>
        <color rgb="FF000000"/>
        <rFont val="GHEA Grapalat"/>
        <family val="3"/>
      </rPr>
      <t xml:space="preserve"> արաբերեն</t>
    </r>
  </si>
  <si>
    <r>
      <t xml:space="preserve">Արամ Պաչյան «Ռոբինզոն» (պատմվածքներ), </t>
    </r>
    <r>
      <rPr>
        <i/>
        <sz val="12"/>
        <color rgb="FF000000"/>
        <rFont val="GHEA Grapalat"/>
        <family val="3"/>
      </rPr>
      <t>ալբաներեն</t>
    </r>
  </si>
  <si>
    <r>
      <t xml:space="preserve">«Ռյա-Թազա» </t>
    </r>
    <r>
      <rPr>
        <i/>
        <sz val="12"/>
        <rFont val="GHEA Grapalat"/>
        <family val="3"/>
      </rPr>
      <t>(քրդերեն)</t>
    </r>
  </si>
  <si>
    <r>
      <t xml:space="preserve">«Դնիպրո-Սլավուտիչ» </t>
    </r>
    <r>
      <rPr>
        <i/>
        <sz val="12"/>
        <rFont val="GHEA Grapalat"/>
        <family val="3"/>
      </rPr>
      <t>(հայերեն, ուկրաիներեն)</t>
    </r>
  </si>
  <si>
    <r>
      <t xml:space="preserve">«Լալըշ» </t>
    </r>
    <r>
      <rPr>
        <i/>
        <sz val="12"/>
        <rFont val="GHEA Grapalat"/>
        <family val="3"/>
      </rPr>
      <t>(հայերեն)</t>
    </r>
  </si>
  <si>
    <r>
      <t xml:space="preserve">«Բելառուս» </t>
    </r>
    <r>
      <rPr>
        <i/>
        <sz val="12"/>
        <rFont val="GHEA Grapalat"/>
        <family val="3"/>
      </rPr>
      <t>(ռուսերեն, բելառուսերեն)</t>
    </r>
  </si>
  <si>
    <r>
      <t xml:space="preserve">«Ասիրիսկիե նովոստի» </t>
    </r>
    <r>
      <rPr>
        <i/>
        <sz val="12"/>
        <rFont val="GHEA Grapalat"/>
        <family val="3"/>
      </rPr>
      <t>(ռուսերեն, ասորերեն)</t>
    </r>
  </si>
  <si>
    <r>
      <t xml:space="preserve">«Էզդիխանա» </t>
    </r>
    <r>
      <rPr>
        <i/>
        <sz val="12"/>
        <rFont val="GHEA Grapalat"/>
        <family val="3"/>
      </rPr>
      <t>(եզդիերեն, հայերեն, ռուսերեն)</t>
    </r>
  </si>
  <si>
    <r>
      <t xml:space="preserve">«Զագրոս» </t>
    </r>
    <r>
      <rPr>
        <i/>
        <sz val="12"/>
        <rFont val="GHEA Grapalat"/>
        <family val="3"/>
      </rPr>
      <t>(քրդերեն, հայերեն)</t>
    </r>
  </si>
  <si>
    <r>
      <t xml:space="preserve">«Իլիոս» </t>
    </r>
    <r>
      <rPr>
        <i/>
        <sz val="12"/>
        <rFont val="GHEA Grapalat"/>
        <family val="3"/>
      </rPr>
      <t>(ռուսերեն, հայերեն, հունարեն)</t>
    </r>
  </si>
  <si>
    <r>
      <t xml:space="preserve">«Լիտերատուրնայա Արմենիա» </t>
    </r>
    <r>
      <rPr>
        <i/>
        <sz val="12"/>
        <rFont val="GHEA Grapalat"/>
        <family val="3"/>
      </rPr>
      <t>(ռուսերեն)</t>
    </r>
  </si>
  <si>
    <r>
      <t xml:space="preserve">Աջակցություն կերպարվեստին  </t>
    </r>
    <r>
      <rPr>
        <b/>
        <i/>
        <sz val="12"/>
        <rFont val="GHEA Grapalat"/>
        <family val="3"/>
      </rPr>
      <t xml:space="preserve"> </t>
    </r>
  </si>
  <si>
    <r>
      <t>«Անպարտ հայ զինվոր</t>
    </r>
    <r>
      <rPr>
        <sz val="12"/>
        <color theme="1"/>
        <rFont val="GHEA Grapalat"/>
        <family val="3"/>
      </rPr>
      <t>» խորագրով մշակութային միջոցառում</t>
    </r>
  </si>
  <si>
    <r>
      <t>«ՀՀ Անկախության օր» տոնակատարություն-</t>
    </r>
    <r>
      <rPr>
        <sz val="12"/>
        <color theme="1"/>
        <rFont val="GHEA Grapalat"/>
        <family val="3"/>
      </rPr>
      <t>միջոցառում</t>
    </r>
  </si>
  <si>
    <t>- Այլ ընթացիկ դրամաշնորհներ</t>
  </si>
  <si>
    <t xml:space="preserve"> Աջակցություն փախստականների ինտեգրմանը</t>
  </si>
  <si>
    <t xml:space="preserve"> Փախստականների ինտեգրում հասարակություն</t>
  </si>
  <si>
    <t xml:space="preserve"> Փախստականներին մատուցվող ծառայությունների ընդգրկման և ծառայությունների շրջանակի ընդլայնում</t>
  </si>
  <si>
    <t xml:space="preserve"> 1988-1992 թվականներին Ադրբեջանից բռնագաղթված և Հայաստանի Հանրապետությունում ապաստանած փախստական ընտանիքների բնակարանային ապահովում</t>
  </si>
  <si>
    <t xml:space="preserve"> 1988-1992 թվականներին Ադրբեջանից բռնագաղթված և Հայաստանի Հանրապետությունում ապաստանած բնակության վայր չունեցող փախստական ընտանիքներին բնակարանային ապահովման աջակցություն</t>
  </si>
  <si>
    <t>10</t>
  </si>
  <si>
    <t xml:space="preserve">
1192</t>
  </si>
  <si>
    <t xml:space="preserve">
11010</t>
  </si>
  <si>
    <t xml:space="preserve"> ՍՈՑԻԱԼԱԿԱՆ ՊԱՇՏՊԱՆՈՒԹՅՈՒՆ</t>
  </si>
  <si>
    <t>06</t>
  </si>
  <si>
    <t xml:space="preserve"> Բնակարանային ապահովում</t>
  </si>
  <si>
    <t>Աջակցություն փախստականների ինտեգրմանը</t>
  </si>
  <si>
    <t xml:space="preserve"> ՀՀ  տարածքային կառավարման և ենթակառուցվածքների նախարարության միգրացիոն ծառայություն</t>
  </si>
  <si>
    <t xml:space="preserve"> ԴՐԱՄԱՇՆՈՐՀՆԵՐ</t>
  </si>
  <si>
    <t xml:space="preserve"> Կապիտալ դրամաշնորհներ պետական հատվածի այլ մակարդակներին</t>
  </si>
  <si>
    <t xml:space="preserve"> - Այլ կապիտալ դրամաշնորհներ</t>
  </si>
  <si>
    <t>ՀԱՅԱՍՏԱՆԻ ՀԱՆՐԱՊԵՏՈՒԹՅԱՆ ԿԱՌԱՎԱՐՈՒԹՅԱՆ 2020 ԹՎԱԿԱՆԻ ԴԵԿՏԵՄԲԵՐԻ 30-Ի N 2215-Ն ՈՐՈՇՄԱՆ N 9 ՀԱՎԵԼՎԱԾԻ  N 9.8 ԱՂՅՈՒՍԱԿՈՒՄ ԿԱՏԱՐՎՈՂ ՓՈՓՈԽՈՒԹՅՈՒՆՆԵՐԸ</t>
  </si>
  <si>
    <t xml:space="preserve">Աջակցություն փախստականների ինտեգրմանը </t>
  </si>
  <si>
    <t xml:space="preserve"> 1070 </t>
  </si>
  <si>
    <t>Ցուցանիշների փոփոխությունը
( նվազեցումները նշված են  փակագծերում)</t>
  </si>
  <si>
    <t xml:space="preserve"> 12003 </t>
  </si>
  <si>
    <t xml:space="preserve"> Առաջին կիսամյակ </t>
  </si>
  <si>
    <t xml:space="preserve"> Ինն ամիս </t>
  </si>
  <si>
    <t xml:space="preserve"> Տարի </t>
  </si>
  <si>
    <t xml:space="preserve"> 1988-1992 թվականներին Ադրբեջանից բռնագաղթված և Հայաստանի Հանրապետությունում ապաստանած փախստական ընտանիքների բնակարանային ապահովում </t>
  </si>
  <si>
    <t xml:space="preserve"> 1988-1992 թվականներին Ադրբեջանից բռնագաղթված և Հայաստանի Հանրապետությունում ապաստանած բնակության վայր չունեցող փախստական ընտանիքներին բնակարանային ապահովման աջակցություն </t>
  </si>
  <si>
    <t xml:space="preserve"> Շահառուների ընտրության չափանիշներ </t>
  </si>
  <si>
    <t xml:space="preserve"> Ադրբեջանից բռնագաղթված, Հայաստանի Հանրապետությունում քաղաքացիություն ստացած բնակության վայր չունեցող ընտանիքներ </t>
  </si>
  <si>
    <t xml:space="preserve"> Արդյունքի չափորոշիչներ </t>
  </si>
  <si>
    <t>ՀԱՅԱՍՏԱՆԻ ՀԱՆՐԱՊԵՏՈՒԹՅԱՆ ԿԱՌԱՎԱՐՈՒԹՅԱՆ 2020 ԹՎԱԿԱՆԻ ԴԵԿՏԵՄԲԵՐԻ 30-Ի N 2215-Ն ՈՐՈՇՄԱՆ N 9.1 ՀԱՎԵԼՎԱԾԻ  N 9.1.35 ԱՂՅՈՒՍԱԿՈՒՄ ԿԱՏԱՐՎՈՂ ՓՈՓՈԽՈՒԹՅՈՒՆՆԵՐԸ</t>
  </si>
  <si>
    <t xml:space="preserve">ՀՀ տարածքային կառավարման և ենթակառուցվածքների նախարարության  միգրացիոն ծառայություն </t>
  </si>
  <si>
    <t>ՄԱՍ 1. ՊԵՏԱԿԱՆ ՄԱՐՄՆԻ ԳԾՈՎ ԱՐԴՅՈՒՆՔԱՅԻՆ (ԿԱՏԱՐՈՂԱԿԱՆ) ՑՈՒՑԱՆԻՇՆԵՐԸ</t>
  </si>
  <si>
    <t>Հավելված N 6</t>
  </si>
  <si>
    <t>ՀԱՅԱՍՏԱՆԻ ՀԱՆՐԱՊԵՏՈՒԹՅԱՆ 2021 ԹՎԱԿԱՆԻ ՊԵՏԱԿԱՆ ԲՅՈՒՋԵՈՎ ՆԱԽԱՏԵՍՎԱԾ՝ ՀԱՅԱՍՏԱՆԻ ՀԱՆՐԱՊԵՏՈՒԹՅԱՆ ԿԱՌԱՎԱՐՈՒԹՅԱՆ ՊԱՀՈՒՍՏԱՅԻՆ ՖՈՆԴԻՑ ՀԱՏԿԱՑՈՒՄՆԵՐ ԿԱՏԱՐԵԼՈՒ ՎԵՐԱԲԵՐՅԱԼ</t>
  </si>
</sst>
</file>

<file path=xl/styles.xml><?xml version="1.0" encoding="utf-8"?>
<styleSheet xmlns="http://schemas.openxmlformats.org/spreadsheetml/2006/main">
  <numFmts count="10">
    <numFmt numFmtId="43" formatCode="_-* #,##0.00\ _₽_-;\-* #,##0.00\ _₽_-;_-* &quot;-&quot;??\ _₽_-;_-@_-"/>
    <numFmt numFmtId="164" formatCode="_(* #,##0.00_);_(* \(#,##0.00\);_(* &quot;-&quot;??_);_(@_)"/>
    <numFmt numFmtId="165" formatCode="##,##0.0;\(##,##0.0\);\-"/>
    <numFmt numFmtId="166" formatCode="_(* #,##0.0_);_(* \(#,##0.0\);_(* &quot;-&quot;??_);_(@_)"/>
    <numFmt numFmtId="167" formatCode="##,##0.00;\(##,##0.00\);\-"/>
    <numFmt numFmtId="168" formatCode="#,##0.0"/>
    <numFmt numFmtId="169" formatCode="#,##0.0_);\(#,##0.0\)"/>
    <numFmt numFmtId="170" formatCode="_-* #,##0.00_р_._-;\-* #,##0.00_р_._-;_-* &quot;-&quot;??_р_._-;_-@_-"/>
    <numFmt numFmtId="171" formatCode="_(* #,##0.0_);_(* \(#,##0.0\);_(* &quot;-&quot;?_);_(@_)"/>
    <numFmt numFmtId="172" formatCode="0.0"/>
  </numFmts>
  <fonts count="9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GHEA Grapalat"/>
      <family val="3"/>
    </font>
    <font>
      <sz val="8"/>
      <name val="GHEA Grapalat"/>
      <family val="3"/>
    </font>
    <font>
      <sz val="10"/>
      <name val="Arial"/>
      <family val="2"/>
    </font>
    <font>
      <sz val="8"/>
      <name val="Arial Armenian"/>
      <family val="2"/>
    </font>
    <font>
      <sz val="11"/>
      <color theme="1"/>
      <name val="Calibri"/>
      <family val="2"/>
      <charset val="1"/>
      <scheme val="minor"/>
    </font>
    <font>
      <sz val="8"/>
      <name val="GHEA Grapalat"/>
      <family val="2"/>
    </font>
    <font>
      <sz val="10"/>
      <name val="Arial Armenian"/>
      <family val="2"/>
    </font>
    <font>
      <sz val="10"/>
      <name val="Times Armeni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1"/>
      <color theme="0"/>
      <name val="Calibri"/>
      <family val="2"/>
      <charset val="1"/>
      <scheme val="minor"/>
    </font>
    <font>
      <sz val="11"/>
      <color rgb="FF9C0006"/>
      <name val="Calibri"/>
      <family val="2"/>
      <charset val="1"/>
      <scheme val="minor"/>
    </font>
    <font>
      <b/>
      <sz val="11"/>
      <color rgb="FFFA7D00"/>
      <name val="Calibri"/>
      <family val="2"/>
      <charset val="1"/>
      <scheme val="minor"/>
    </font>
    <font>
      <b/>
      <sz val="11"/>
      <color theme="0"/>
      <name val="Calibri"/>
      <family val="2"/>
      <charset val="1"/>
      <scheme val="minor"/>
    </font>
    <font>
      <i/>
      <sz val="11"/>
      <color rgb="FF7F7F7F"/>
      <name val="Calibri"/>
      <family val="2"/>
      <charset val="1"/>
      <scheme val="minor"/>
    </font>
    <font>
      <sz val="11"/>
      <color rgb="FF006100"/>
      <name val="Calibri"/>
      <family val="2"/>
      <charset val="1"/>
      <scheme val="minor"/>
    </font>
    <font>
      <b/>
      <sz val="15"/>
      <color theme="3"/>
      <name val="Calibri"/>
      <family val="2"/>
      <charset val="1"/>
      <scheme val="minor"/>
    </font>
    <font>
      <b/>
      <sz val="13"/>
      <color theme="3"/>
      <name val="Calibri"/>
      <family val="2"/>
      <charset val="1"/>
      <scheme val="minor"/>
    </font>
    <font>
      <b/>
      <sz val="11"/>
      <color theme="3"/>
      <name val="Calibri"/>
      <family val="2"/>
      <charset val="1"/>
      <scheme val="minor"/>
    </font>
    <font>
      <sz val="11"/>
      <color rgb="FF3F3F76"/>
      <name val="Calibri"/>
      <family val="2"/>
      <charset val="1"/>
      <scheme val="minor"/>
    </font>
    <font>
      <sz val="11"/>
      <color rgb="FFFA7D00"/>
      <name val="Calibri"/>
      <family val="2"/>
      <charset val="1"/>
      <scheme val="minor"/>
    </font>
    <font>
      <sz val="11"/>
      <color rgb="FF9C6500"/>
      <name val="Calibri"/>
      <family val="2"/>
      <charset val="1"/>
      <scheme val="minor"/>
    </font>
    <font>
      <b/>
      <sz val="11"/>
      <color rgb="FF3F3F3F"/>
      <name val="Calibri"/>
      <family val="2"/>
      <charset val="1"/>
      <scheme val="minor"/>
    </font>
    <font>
      <b/>
      <sz val="18"/>
      <color theme="3"/>
      <name val="Cambria"/>
      <family val="2"/>
      <charset val="1"/>
      <scheme val="major"/>
    </font>
    <font>
      <b/>
      <sz val="11"/>
      <color theme="1"/>
      <name val="Calibri"/>
      <family val="2"/>
      <charset val="1"/>
      <scheme val="minor"/>
    </font>
    <font>
      <sz val="11"/>
      <color rgb="FFFF0000"/>
      <name val="Calibri"/>
      <family val="2"/>
      <charset val="1"/>
      <scheme val="minor"/>
    </font>
    <font>
      <sz val="11"/>
      <color indexed="8"/>
      <name val="Calibri"/>
      <family val="2"/>
    </font>
    <font>
      <sz val="10"/>
      <name val="Arial"/>
      <family val="2"/>
      <charset val="204"/>
    </font>
    <font>
      <sz val="10"/>
      <color rgb="FF9C650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MS Sans Serif"/>
      <family val="2"/>
    </font>
    <font>
      <sz val="12"/>
      <name val="Arial Armenian"/>
      <family val="2"/>
    </font>
    <font>
      <sz val="10"/>
      <name val="Arial Unicode"/>
      <family val="2"/>
    </font>
    <font>
      <b/>
      <sz val="12"/>
      <name val="GHEA Grapalat"/>
      <family val="3"/>
    </font>
    <font>
      <sz val="10"/>
      <color indexed="8"/>
      <name val="MS Sans Serif"/>
      <family val="2"/>
      <charset val="204"/>
    </font>
    <font>
      <sz val="12"/>
      <color theme="1"/>
      <name val="GHEA Grapalat"/>
      <family val="3"/>
    </font>
    <font>
      <b/>
      <sz val="12"/>
      <color theme="1"/>
      <name val="GHEA Grapalat"/>
      <family val="3"/>
    </font>
    <font>
      <sz val="12"/>
      <name val="GHEA Grapalat"/>
      <family val="3"/>
    </font>
    <font>
      <i/>
      <sz val="12"/>
      <name val="GHEA Grapalat"/>
      <family val="3"/>
    </font>
    <font>
      <b/>
      <sz val="12"/>
      <color theme="1"/>
      <name val="Calibri"/>
      <family val="2"/>
      <charset val="1"/>
      <scheme val="minor"/>
    </font>
    <font>
      <sz val="12"/>
      <color theme="1"/>
      <name val="Calibri"/>
      <family val="2"/>
      <charset val="1"/>
      <scheme val="minor"/>
    </font>
    <font>
      <sz val="12"/>
      <name val="GHEA Grapalat"/>
      <family val="2"/>
    </font>
    <font>
      <i/>
      <sz val="12"/>
      <color theme="1"/>
      <name val="GHEA Grapalat"/>
      <family val="3"/>
    </font>
    <font>
      <i/>
      <sz val="12"/>
      <name val="GHEA Grapalat"/>
      <family val="2"/>
    </font>
    <font>
      <sz val="12"/>
      <name val="Calibri"/>
      <family val="2"/>
      <charset val="1"/>
      <scheme val="minor"/>
    </font>
    <font>
      <b/>
      <sz val="12"/>
      <name val="GHEA Grapalat"/>
      <family val="2"/>
    </font>
    <font>
      <sz val="12"/>
      <color rgb="FFFF0000"/>
      <name val="GHEA Grapalat"/>
      <family val="3"/>
    </font>
    <font>
      <b/>
      <i/>
      <sz val="12"/>
      <name val="GHEA Grapalat"/>
      <family val="3"/>
    </font>
    <font>
      <sz val="12"/>
      <name val="Calibri"/>
      <family val="2"/>
      <charset val="204"/>
    </font>
    <font>
      <i/>
      <sz val="12"/>
      <color rgb="FF000000"/>
      <name val="GHEA Grapalat"/>
      <family val="3"/>
    </font>
    <font>
      <sz val="12"/>
      <name val="Calibri"/>
      <family val="2"/>
      <scheme val="minor"/>
    </font>
    <font>
      <b/>
      <sz val="12"/>
      <color theme="1"/>
      <name val="Calibri"/>
      <family val="2"/>
      <scheme val="minor"/>
    </font>
    <font>
      <sz val="12"/>
      <color indexed="8"/>
      <name val="GHEA Grapalat"/>
      <family val="3"/>
    </font>
    <font>
      <b/>
      <sz val="12"/>
      <color indexed="8"/>
      <name val="GHEA Grapalat"/>
      <family val="3"/>
    </font>
    <font>
      <i/>
      <sz val="12"/>
      <color indexed="8"/>
      <name val="GHEA Grapalat"/>
      <family val="3"/>
    </font>
  </fonts>
  <fills count="5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s>
  <cellStyleXfs count="268">
    <xf numFmtId="0" fontId="0" fillId="0" borderId="0"/>
    <xf numFmtId="0" fontId="7" fillId="0" borderId="0"/>
    <xf numFmtId="9" fontId="8" fillId="0" borderId="0" applyFont="0" applyFill="0" applyBorder="0" applyAlignment="0" applyProtection="0"/>
    <xf numFmtId="0" fontId="9" fillId="0" borderId="0"/>
    <xf numFmtId="0" fontId="10" fillId="0" borderId="0">
      <alignment horizontal="left" vertical="top" wrapText="1"/>
    </xf>
    <xf numFmtId="0" fontId="11" fillId="0" borderId="0"/>
    <xf numFmtId="165" fontId="12" fillId="0" borderId="0" applyFill="0" applyBorder="0" applyProtection="0">
      <alignment horizontal="right" vertical="top"/>
    </xf>
    <xf numFmtId="164" fontId="11" fillId="0" borderId="0" applyFont="0" applyFill="0" applyBorder="0" applyAlignment="0" applyProtection="0"/>
    <xf numFmtId="0" fontId="12" fillId="0" borderId="0">
      <alignment horizontal="left" vertical="top" wrapText="1"/>
    </xf>
    <xf numFmtId="0" fontId="13" fillId="0" borderId="0"/>
    <xf numFmtId="164" fontId="13" fillId="0" borderId="0" applyFont="0" applyFill="0" applyBorder="0" applyAlignment="0" applyProtection="0"/>
    <xf numFmtId="0" fontId="14" fillId="0" borderId="0"/>
    <xf numFmtId="0" fontId="15" fillId="0" borderId="9"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12" applyNumberFormat="0" applyAlignment="0" applyProtection="0"/>
    <xf numFmtId="0" fontId="22" fillId="7" borderId="13" applyNumberFormat="0" applyAlignment="0" applyProtection="0"/>
    <xf numFmtId="0" fontId="23" fillId="7" borderId="12" applyNumberFormat="0" applyAlignment="0" applyProtection="0"/>
    <xf numFmtId="0" fontId="24" fillId="0" borderId="14" applyNumberFormat="0" applyFill="0" applyAlignment="0" applyProtection="0"/>
    <xf numFmtId="0" fontId="25" fillId="8" borderId="15" applyNumberFormat="0" applyAlignment="0" applyProtection="0"/>
    <xf numFmtId="0" fontId="26" fillId="0" borderId="0" applyNumberFormat="0" applyFill="0" applyBorder="0" applyAlignment="0" applyProtection="0"/>
    <xf numFmtId="0" fontId="11" fillId="9" borderId="16" applyNumberFormat="0" applyFont="0" applyAlignment="0" applyProtection="0"/>
    <xf numFmtId="0" fontId="27" fillId="0" borderId="0" applyNumberFormat="0" applyFill="0" applyBorder="0" applyAlignment="0" applyProtection="0"/>
    <xf numFmtId="0" fontId="28" fillId="0" borderId="17" applyNumberFormat="0" applyFill="0" applyAlignment="0" applyProtection="0"/>
    <xf numFmtId="0" fontId="29"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9" fillId="33" borderId="0" applyNumberFormat="0" applyBorder="0" applyAlignment="0" applyProtection="0"/>
    <xf numFmtId="0" fontId="30" fillId="0" borderId="0" applyNumberFormat="0" applyFill="0" applyBorder="0" applyAlignment="0" applyProtection="0"/>
    <xf numFmtId="0" fontId="31" fillId="14" borderId="0" applyNumberFormat="0" applyBorder="0" applyAlignment="0" applyProtection="0"/>
    <xf numFmtId="0" fontId="6" fillId="9" borderId="16" applyNumberFormat="0" applyFont="0" applyAlignment="0" applyProtection="0"/>
    <xf numFmtId="0" fontId="31" fillId="33" borderId="0" applyNumberFormat="0" applyBorder="0" applyAlignment="0" applyProtection="0"/>
    <xf numFmtId="0" fontId="31" fillId="21" borderId="0" applyNumberFormat="0" applyBorder="0" applyAlignment="0" applyProtection="0"/>
    <xf numFmtId="0" fontId="31" fillId="10" borderId="0" applyNumberFormat="0" applyBorder="0" applyAlignment="0" applyProtection="0"/>
    <xf numFmtId="0" fontId="3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16" borderId="0" applyNumberFormat="0" applyBorder="0" applyAlignment="0" applyProtection="0"/>
    <xf numFmtId="0" fontId="31" fillId="17" borderId="0" applyNumberFormat="0" applyBorder="0" applyAlignment="0" applyProtection="0"/>
    <xf numFmtId="0" fontId="39" fillId="0" borderId="0" applyNumberFormat="0" applyFill="0" applyBorder="0" applyAlignment="0" applyProtection="0"/>
    <xf numFmtId="0" fontId="31" fillId="13" borderId="0" applyNumberFormat="0" applyBorder="0" applyAlignment="0" applyProtection="0"/>
    <xf numFmtId="0" fontId="37" fillId="0" borderId="9" applyNumberFormat="0" applyFill="0" applyAlignment="0" applyProtection="0"/>
    <xf numFmtId="0" fontId="31" fillId="25" borderId="0" applyNumberFormat="0" applyBorder="0" applyAlignment="0" applyProtection="0"/>
    <xf numFmtId="0" fontId="39" fillId="0" borderId="11" applyNumberFormat="0" applyFill="0" applyAlignment="0" applyProtection="0"/>
    <xf numFmtId="0" fontId="46" fillId="0" borderId="0" applyNumberFormat="0" applyFill="0" applyBorder="0" applyAlignment="0" applyProtection="0"/>
    <xf numFmtId="0" fontId="11" fillId="11" borderId="0" applyNumberFormat="0" applyBorder="0" applyAlignment="0" applyProtection="0"/>
    <xf numFmtId="0" fontId="41" fillId="0" borderId="14" applyNumberFormat="0" applyFill="0" applyAlignment="0" applyProtection="0"/>
    <xf numFmtId="0" fontId="11" fillId="19" borderId="0" applyNumberFormat="0" applyBorder="0" applyAlignment="0" applyProtection="0"/>
    <xf numFmtId="0" fontId="11" fillId="15" borderId="0" applyNumberFormat="0" applyBorder="0" applyAlignment="0" applyProtection="0"/>
    <xf numFmtId="0" fontId="31" fillId="29" borderId="0" applyNumberFormat="0" applyBorder="0" applyAlignment="0" applyProtection="0"/>
    <xf numFmtId="0" fontId="35" fillId="0" borderId="0" applyNumberFormat="0" applyFill="0" applyBorder="0" applyAlignment="0" applyProtection="0"/>
    <xf numFmtId="0" fontId="31" fillId="22" borderId="0" applyNumberFormat="0" applyBorder="0" applyAlignment="0" applyProtection="0"/>
    <xf numFmtId="0" fontId="42" fillId="5" borderId="0" applyNumberFormat="0" applyBorder="0" applyAlignment="0" applyProtection="0"/>
    <xf numFmtId="0" fontId="11" fillId="28" borderId="0" applyNumberFormat="0" applyBorder="0" applyAlignment="0" applyProtection="0"/>
    <xf numFmtId="0" fontId="11" fillId="24" borderId="0" applyNumberFormat="0" applyBorder="0" applyAlignment="0" applyProtection="0"/>
    <xf numFmtId="0" fontId="33" fillId="7" borderId="12" applyNumberFormat="0" applyAlignment="0" applyProtection="0"/>
    <xf numFmtId="0" fontId="36" fillId="3" borderId="0" applyNumberFormat="0" applyBorder="0" applyAlignment="0" applyProtection="0"/>
    <xf numFmtId="0" fontId="43" fillId="7" borderId="13" applyNumberFormat="0" applyAlignment="0" applyProtection="0"/>
    <xf numFmtId="0" fontId="40" fillId="6" borderId="12" applyNumberFormat="0" applyAlignment="0" applyProtection="0"/>
    <xf numFmtId="0" fontId="38" fillId="0" borderId="10" applyNumberFormat="0" applyFill="0" applyAlignment="0" applyProtection="0"/>
    <xf numFmtId="0" fontId="44" fillId="0" borderId="0" applyNumberFormat="0" applyFill="0" applyBorder="0" applyAlignment="0" applyProtection="0"/>
    <xf numFmtId="0" fontId="31" fillId="26" borderId="0" applyNumberFormat="0" applyBorder="0" applyAlignment="0" applyProtection="0"/>
    <xf numFmtId="0" fontId="34" fillId="8" borderId="15" applyNumberFormat="0" applyAlignment="0" applyProtection="0"/>
    <xf numFmtId="0" fontId="11" fillId="20" borderId="0" applyNumberFormat="0" applyBorder="0" applyAlignment="0" applyProtection="0"/>
    <xf numFmtId="0" fontId="11" fillId="23" borderId="0" applyNumberFormat="0" applyBorder="0" applyAlignment="0" applyProtection="0"/>
    <xf numFmtId="0" fontId="45" fillId="0" borderId="17" applyNumberFormat="0" applyFill="0" applyAlignment="0" applyProtection="0"/>
    <xf numFmtId="0" fontId="31" fillId="18" borderId="0" applyNumberFormat="0" applyBorder="0" applyAlignment="0" applyProtection="0"/>
    <xf numFmtId="0" fontId="11" fillId="27" borderId="0" applyNumberFormat="0" applyBorder="0" applyAlignment="0" applyProtection="0"/>
    <xf numFmtId="0" fontId="32" fillId="4" borderId="0" applyNumberFormat="0" applyBorder="0" applyAlignment="0" applyProtection="0"/>
    <xf numFmtId="0" fontId="11" fillId="12" borderId="0" applyNumberFormat="0" applyBorder="0" applyAlignment="0" applyProtection="0"/>
    <xf numFmtId="0" fontId="5" fillId="0" borderId="0"/>
    <xf numFmtId="164" fontId="5" fillId="0" borderId="0" applyFont="0" applyFill="0" applyBorder="0" applyAlignment="0" applyProtection="0"/>
    <xf numFmtId="0" fontId="13" fillId="0" borderId="0"/>
    <xf numFmtId="9" fontId="13" fillId="0" borderId="0" applyFont="0" applyFill="0" applyBorder="0" applyAlignment="0" applyProtection="0"/>
    <xf numFmtId="0" fontId="14" fillId="0" borderId="0"/>
    <xf numFmtId="164" fontId="14" fillId="0" borderId="0" applyFont="0" applyFill="0" applyBorder="0" applyAlignment="0" applyProtection="0"/>
    <xf numFmtId="164" fontId="14" fillId="0" borderId="0" applyFont="0" applyFill="0" applyBorder="0" applyAlignment="0" applyProtection="0"/>
    <xf numFmtId="0" fontId="9" fillId="0" borderId="0"/>
    <xf numFmtId="164" fontId="9" fillId="0" borderId="0" applyFont="0" applyFill="0" applyBorder="0" applyAlignment="0" applyProtection="0"/>
    <xf numFmtId="164" fontId="9" fillId="0" borderId="0" applyFont="0" applyFill="0" applyBorder="0" applyAlignment="0" applyProtection="0"/>
    <xf numFmtId="0" fontId="48" fillId="0" borderId="0"/>
    <xf numFmtId="0" fontId="49" fillId="5" borderId="0" applyNumberFormat="0" applyBorder="0" applyAlignment="0" applyProtection="0"/>
    <xf numFmtId="0" fontId="14" fillId="0" borderId="0"/>
    <xf numFmtId="0" fontId="9" fillId="0" borderId="0"/>
    <xf numFmtId="0" fontId="47" fillId="34"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43" borderId="0" applyNumberFormat="0" applyBorder="0" applyAlignment="0" applyProtection="0"/>
    <xf numFmtId="0" fontId="47" fillId="45" borderId="0" applyNumberFormat="0" applyBorder="0" applyAlignment="0" applyProtection="0"/>
    <xf numFmtId="0" fontId="50" fillId="46" borderId="0" applyNumberFormat="0" applyBorder="0" applyAlignment="0" applyProtection="0"/>
    <xf numFmtId="0" fontId="50" fillId="44"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7" borderId="0" applyNumberFormat="0" applyBorder="0" applyAlignment="0" applyProtection="0"/>
    <xf numFmtId="0" fontId="50" fillId="40"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50" fillId="39"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1" fillId="35" borderId="0" applyNumberFormat="0" applyBorder="0" applyAlignment="0" applyProtection="0"/>
    <xf numFmtId="0" fontId="52" fillId="52" borderId="18" applyNumberFormat="0" applyAlignment="0" applyProtection="0"/>
    <xf numFmtId="0" fontId="53" fillId="53" borderId="19" applyNumberFormat="0" applyAlignment="0" applyProtection="0"/>
    <xf numFmtId="164" fontId="13" fillId="0" borderId="0" applyFont="0" applyFill="0" applyBorder="0" applyAlignment="0" applyProtection="0"/>
    <xf numFmtId="164" fontId="5" fillId="0" borderId="0" applyFont="0" applyFill="0" applyBorder="0" applyAlignment="0" applyProtection="0"/>
    <xf numFmtId="0" fontId="54" fillId="0" borderId="0" applyNumberFormat="0" applyFill="0" applyBorder="0" applyAlignment="0" applyProtection="0"/>
    <xf numFmtId="0" fontId="55" fillId="36" borderId="0" applyNumberFormat="0" applyBorder="0" applyAlignment="0" applyProtection="0"/>
    <xf numFmtId="0" fontId="56" fillId="0" borderId="20" applyNumberFormat="0" applyFill="0" applyAlignment="0" applyProtection="0"/>
    <xf numFmtId="0" fontId="57" fillId="0" borderId="21" applyNumberFormat="0" applyFill="0" applyAlignment="0" applyProtection="0"/>
    <xf numFmtId="0" fontId="58" fillId="0" borderId="22" applyNumberFormat="0" applyFill="0" applyAlignment="0" applyProtection="0"/>
    <xf numFmtId="0" fontId="58" fillId="0" borderId="0" applyNumberFormat="0" applyFill="0" applyBorder="0" applyAlignment="0" applyProtection="0"/>
    <xf numFmtId="0" fontId="59" fillId="42" borderId="18" applyNumberFormat="0" applyAlignment="0" applyProtection="0"/>
    <xf numFmtId="0" fontId="60" fillId="0" borderId="23" applyNumberFormat="0" applyFill="0" applyAlignment="0" applyProtection="0"/>
    <xf numFmtId="0" fontId="61" fillId="54" borderId="0" applyNumberFormat="0" applyBorder="0" applyAlignment="0" applyProtection="0"/>
    <xf numFmtId="1" fontId="67" fillId="0" borderId="0"/>
    <xf numFmtId="1" fontId="67" fillId="0" borderId="0"/>
    <xf numFmtId="1" fontId="67" fillId="0" borderId="0"/>
    <xf numFmtId="0" fontId="5" fillId="0" borderId="0"/>
    <xf numFmtId="0" fontId="9" fillId="0" borderId="0"/>
    <xf numFmtId="0" fontId="9" fillId="0" borderId="0"/>
    <xf numFmtId="0" fontId="13" fillId="55" borderId="24" applyNumberFormat="0" applyFont="0" applyAlignment="0" applyProtection="0"/>
    <xf numFmtId="0" fontId="62" fillId="52" borderId="25" applyNumberFormat="0" applyAlignment="0" applyProtection="0"/>
    <xf numFmtId="0" fontId="66" fillId="0" borderId="0"/>
    <xf numFmtId="0" fontId="66" fillId="0" borderId="0"/>
    <xf numFmtId="0" fontId="66" fillId="0" borderId="0"/>
    <xf numFmtId="0" fontId="63" fillId="0" borderId="0" applyNumberFormat="0" applyFill="0" applyBorder="0" applyAlignment="0" applyProtection="0"/>
    <xf numFmtId="0" fontId="64" fillId="0" borderId="26" applyNumberFormat="0" applyFill="0" applyAlignment="0" applyProtection="0"/>
    <xf numFmtId="0" fontId="65" fillId="0" borderId="0" applyNumberFormat="0" applyFill="0" applyBorder="0" applyAlignment="0" applyProtection="0"/>
    <xf numFmtId="0" fontId="48" fillId="0" borderId="0"/>
    <xf numFmtId="1" fontId="67" fillId="0" borderId="0"/>
    <xf numFmtId="0" fontId="68" fillId="0" borderId="0"/>
    <xf numFmtId="0" fontId="9" fillId="0" borderId="0"/>
    <xf numFmtId="0" fontId="5" fillId="0" borderId="0"/>
    <xf numFmtId="0" fontId="12" fillId="0" borderId="0">
      <alignment horizontal="left" vertical="top" wrapText="1"/>
    </xf>
    <xf numFmtId="0" fontId="4" fillId="9" borderId="16"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66"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2" fillId="9" borderId="16"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4" fillId="0" borderId="0"/>
    <xf numFmtId="43" fontId="14" fillId="0" borderId="0" applyFont="0" applyFill="0" applyBorder="0" applyAlignment="0" applyProtection="0"/>
    <xf numFmtId="170" fontId="13" fillId="0" borderId="0" applyFont="0" applyFill="0" applyBorder="0" applyAlignment="0" applyProtection="0"/>
    <xf numFmtId="170" fontId="48" fillId="0" borderId="0" applyFont="0" applyFill="0" applyBorder="0" applyAlignment="0" applyProtection="0"/>
    <xf numFmtId="0" fontId="13" fillId="0" borderId="0"/>
    <xf numFmtId="43" fontId="13" fillId="0" borderId="0" applyFont="0" applyFill="0" applyBorder="0" applyAlignment="0" applyProtection="0"/>
    <xf numFmtId="0" fontId="12" fillId="0" borderId="0">
      <alignment horizontal="left" vertical="top" wrapText="1"/>
    </xf>
    <xf numFmtId="0" fontId="12" fillId="0" borderId="0">
      <alignment horizontal="left" vertical="top" wrapText="1"/>
    </xf>
    <xf numFmtId="0" fontId="30" fillId="0" borderId="0" applyNumberFormat="0" applyFill="0" applyBorder="0" applyAlignment="0" applyProtection="0"/>
    <xf numFmtId="0" fontId="1" fillId="9" borderId="16"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1" fillId="6" borderId="12" applyNumberFormat="0" applyAlignment="0" applyProtection="0"/>
    <xf numFmtId="0" fontId="22" fillId="7" borderId="13" applyNumberFormat="0" applyAlignment="0" applyProtection="0"/>
    <xf numFmtId="0" fontId="23" fillId="7" borderId="12" applyNumberFormat="0" applyAlignment="0" applyProtection="0"/>
    <xf numFmtId="0" fontId="15" fillId="0" borderId="9"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0" applyNumberFormat="0" applyFill="0" applyBorder="0" applyAlignment="0" applyProtection="0"/>
    <xf numFmtId="0" fontId="28" fillId="0" borderId="17" applyNumberFormat="0" applyFill="0" applyAlignment="0" applyProtection="0"/>
    <xf numFmtId="0" fontId="25" fillId="8" borderId="15" applyNumberFormat="0" applyAlignment="0" applyProtection="0"/>
    <xf numFmtId="0" fontId="20" fillId="5" borderId="0" applyNumberFormat="0" applyBorder="0" applyAlignment="0" applyProtection="0"/>
    <xf numFmtId="0" fontId="19" fillId="4" borderId="0" applyNumberFormat="0" applyBorder="0" applyAlignment="0" applyProtection="0"/>
    <xf numFmtId="0" fontId="27" fillId="0" borderId="0" applyNumberFormat="0" applyFill="0" applyBorder="0" applyAlignment="0" applyProtection="0"/>
    <xf numFmtId="0" fontId="24" fillId="0" borderId="14" applyNumberFormat="0" applyFill="0" applyAlignment="0" applyProtection="0"/>
    <xf numFmtId="0" fontId="70" fillId="0" borderId="0"/>
    <xf numFmtId="0" fontId="26" fillId="0" borderId="0" applyNumberFormat="0" applyFill="0" applyBorder="0" applyAlignment="0" applyProtection="0"/>
    <xf numFmtId="0" fontId="18" fillId="3" borderId="0" applyNumberFormat="0" applyBorder="0" applyAlignment="0" applyProtection="0"/>
    <xf numFmtId="9" fontId="11" fillId="0" borderId="0" applyFont="0" applyFill="0" applyBorder="0" applyAlignment="0" applyProtection="0"/>
    <xf numFmtId="0" fontId="13" fillId="0" borderId="0"/>
    <xf numFmtId="0" fontId="48" fillId="0" borderId="0"/>
    <xf numFmtId="0" fontId="9" fillId="0" borderId="0"/>
    <xf numFmtId="0" fontId="9" fillId="0" borderId="0"/>
  </cellStyleXfs>
  <cellXfs count="545">
    <xf numFmtId="0" fontId="0" fillId="0" borderId="0" xfId="0"/>
    <xf numFmtId="0" fontId="71" fillId="0" borderId="0" xfId="0" applyFont="1" applyFill="1"/>
    <xf numFmtId="0" fontId="71" fillId="0" borderId="0" xfId="0" applyFont="1" applyFill="1" applyAlignment="1">
      <alignment horizontal="center"/>
    </xf>
    <xf numFmtId="0" fontId="71" fillId="0" borderId="0" xfId="0" applyFont="1" applyFill="1" applyAlignment="1">
      <alignment horizontal="right"/>
    </xf>
    <xf numFmtId="0" fontId="71" fillId="0" borderId="0" xfId="0" applyFont="1" applyFill="1" applyAlignment="1">
      <alignment horizontal="left" vertical="top" wrapText="1"/>
    </xf>
    <xf numFmtId="0" fontId="71" fillId="0" borderId="1" xfId="0" applyFont="1" applyFill="1" applyBorder="1" applyAlignment="1">
      <alignment horizontal="center" vertical="top" wrapText="1"/>
    </xf>
    <xf numFmtId="0" fontId="71" fillId="0" borderId="4" xfId="0" applyFont="1" applyFill="1" applyBorder="1" applyAlignment="1">
      <alignment horizontal="center" vertical="top" wrapText="1"/>
    </xf>
    <xf numFmtId="0" fontId="71" fillId="0" borderId="2" xfId="0" applyFont="1" applyFill="1" applyBorder="1" applyAlignment="1">
      <alignment horizontal="center" vertical="center" wrapText="1"/>
    </xf>
    <xf numFmtId="0" fontId="71" fillId="0" borderId="8" xfId="0" applyFont="1" applyFill="1" applyBorder="1" applyAlignment="1">
      <alignment horizontal="center" vertical="center" wrapText="1"/>
    </xf>
    <xf numFmtId="0" fontId="72" fillId="0" borderId="4" xfId="0" applyFont="1" applyFill="1" applyBorder="1" applyAlignment="1">
      <alignment vertical="top" wrapText="1"/>
    </xf>
    <xf numFmtId="0" fontId="71" fillId="0" borderId="7" xfId="0" applyFont="1" applyFill="1" applyBorder="1" applyAlignment="1">
      <alignment horizontal="center" vertical="top" wrapText="1"/>
    </xf>
    <xf numFmtId="0" fontId="69" fillId="0" borderId="1" xfId="0" applyFont="1" applyFill="1" applyBorder="1" applyAlignment="1">
      <alignment horizontal="left" vertical="top" wrapText="1"/>
    </xf>
    <xf numFmtId="168" fontId="69" fillId="0" borderId="27" xfId="0" applyNumberFormat="1" applyFont="1" applyFill="1" applyBorder="1" applyAlignment="1">
      <alignment horizontal="center" vertical="center" wrapText="1"/>
    </xf>
    <xf numFmtId="0" fontId="73" fillId="0" borderId="1" xfId="0" applyFont="1" applyFill="1" applyBorder="1" applyAlignment="1">
      <alignment horizontal="left" vertical="top" wrapText="1"/>
    </xf>
    <xf numFmtId="167" fontId="71" fillId="0" borderId="27" xfId="0" applyNumberFormat="1" applyFont="1" applyFill="1" applyBorder="1" applyAlignment="1">
      <alignment horizontal="center" vertical="center" wrapText="1"/>
    </xf>
    <xf numFmtId="0" fontId="72" fillId="0" borderId="6" xfId="0" applyFont="1" applyFill="1" applyBorder="1" applyAlignment="1">
      <alignment vertical="top" wrapText="1"/>
    </xf>
    <xf numFmtId="0" fontId="74" fillId="0" borderId="27" xfId="0" applyFont="1" applyFill="1" applyBorder="1" applyAlignment="1">
      <alignment horizontal="left" vertical="top" wrapText="1"/>
    </xf>
    <xf numFmtId="165" fontId="69" fillId="0" borderId="27" xfId="0" applyNumberFormat="1" applyFont="1" applyFill="1" applyBorder="1" applyAlignment="1">
      <alignment horizontal="center" vertical="top" wrapText="1"/>
    </xf>
    <xf numFmtId="0" fontId="69" fillId="0" borderId="27" xfId="0" applyFont="1" applyFill="1" applyBorder="1" applyAlignment="1">
      <alignment horizontal="left" vertical="top" wrapText="1"/>
    </xf>
    <xf numFmtId="165" fontId="71" fillId="0" borderId="0" xfId="0" applyNumberFormat="1" applyFont="1" applyFill="1" applyAlignment="1">
      <alignment horizontal="left" vertical="top" wrapText="1"/>
    </xf>
    <xf numFmtId="0" fontId="74" fillId="0" borderId="27" xfId="165" applyFont="1" applyFill="1" applyBorder="1">
      <alignment horizontal="left" vertical="top" wrapText="1"/>
    </xf>
    <xf numFmtId="0" fontId="73" fillId="0" borderId="27" xfId="165" applyFont="1" applyFill="1" applyBorder="1" applyAlignment="1">
      <alignment horizontal="left" vertical="top" wrapText="1"/>
    </xf>
    <xf numFmtId="0" fontId="71" fillId="0" borderId="27" xfId="0" applyFont="1" applyFill="1" applyBorder="1" applyAlignment="1">
      <alignment horizontal="center"/>
    </xf>
    <xf numFmtId="0" fontId="72" fillId="0" borderId="2" xfId="0" applyFont="1" applyFill="1" applyBorder="1" applyAlignment="1">
      <alignment vertical="top" wrapText="1"/>
    </xf>
    <xf numFmtId="0" fontId="71" fillId="0" borderId="27" xfId="0" applyFont="1" applyFill="1" applyBorder="1" applyAlignment="1"/>
    <xf numFmtId="0" fontId="73" fillId="0" borderId="27" xfId="165" applyFont="1" applyFill="1" applyBorder="1" applyAlignment="1">
      <alignment horizontal="center" vertical="top"/>
    </xf>
    <xf numFmtId="0" fontId="71" fillId="0" borderId="27" xfId="165" applyFont="1" applyFill="1" applyBorder="1" applyAlignment="1">
      <alignment horizontal="left" vertical="top" wrapText="1"/>
    </xf>
    <xf numFmtId="165" fontId="69" fillId="0" borderId="27" xfId="6" applyNumberFormat="1" applyFont="1" applyFill="1" applyBorder="1" applyAlignment="1">
      <alignment horizontal="center" vertical="top"/>
    </xf>
    <xf numFmtId="39" fontId="71" fillId="0" borderId="0" xfId="0" applyNumberFormat="1" applyFont="1" applyFill="1" applyAlignment="1">
      <alignment horizontal="left" vertical="top" wrapText="1"/>
    </xf>
    <xf numFmtId="0" fontId="72" fillId="0" borderId="3" xfId="0" applyFont="1" applyFill="1" applyBorder="1" applyAlignment="1">
      <alignment vertical="top" wrapText="1"/>
    </xf>
    <xf numFmtId="0" fontId="75" fillId="0" borderId="6" xfId="0" applyFont="1" applyBorder="1" applyAlignment="1">
      <alignment vertical="top" wrapText="1"/>
    </xf>
    <xf numFmtId="165" fontId="69" fillId="0" borderId="27" xfId="6" applyNumberFormat="1" applyFont="1" applyBorder="1" applyAlignment="1">
      <alignment horizontal="center" vertical="top"/>
    </xf>
    <xf numFmtId="0" fontId="76" fillId="0" borderId="0" xfId="0" applyFont="1" applyAlignment="1">
      <alignment horizontal="left" vertical="top" wrapText="1"/>
    </xf>
    <xf numFmtId="0" fontId="74" fillId="0" borderId="27" xfId="0" applyFont="1" applyBorder="1" applyAlignment="1">
      <alignment horizontal="left" vertical="top" wrapText="1"/>
    </xf>
    <xf numFmtId="0" fontId="71" fillId="0" borderId="0" xfId="0" applyFont="1"/>
    <xf numFmtId="0" fontId="69" fillId="0" borderId="27" xfId="8" applyFont="1" applyBorder="1" applyAlignment="1">
      <alignment horizontal="left" vertical="top" wrapText="1"/>
    </xf>
    <xf numFmtId="0" fontId="77" fillId="0" borderId="27" xfId="8" applyFont="1" applyBorder="1" applyAlignment="1">
      <alignment horizontal="left" vertical="top" wrapText="1"/>
    </xf>
    <xf numFmtId="168" fontId="71" fillId="0" borderId="27" xfId="0" applyNumberFormat="1" applyFont="1" applyFill="1" applyBorder="1" applyAlignment="1">
      <alignment horizontal="center" vertical="center"/>
    </xf>
    <xf numFmtId="0" fontId="77" fillId="0" borderId="28" xfId="8" applyFont="1" applyBorder="1" applyAlignment="1">
      <alignment horizontal="left" vertical="top" wrapText="1"/>
    </xf>
    <xf numFmtId="0" fontId="71" fillId="0" borderId="27" xfId="0" applyFont="1" applyBorder="1" applyAlignment="1">
      <alignment horizontal="center"/>
    </xf>
    <xf numFmtId="169" fontId="71" fillId="0" borderId="27" xfId="0" applyNumberFormat="1" applyFont="1" applyFill="1" applyBorder="1" applyAlignment="1">
      <alignment horizontal="center" vertical="center"/>
    </xf>
    <xf numFmtId="0" fontId="73" fillId="0" borderId="27" xfId="8" applyFont="1" applyBorder="1" applyAlignment="1">
      <alignment horizontal="left" vertical="top" wrapText="1"/>
    </xf>
    <xf numFmtId="169" fontId="71" fillId="0" borderId="27" xfId="0" applyNumberFormat="1" applyFont="1" applyFill="1" applyBorder="1" applyAlignment="1">
      <alignment vertical="center"/>
    </xf>
    <xf numFmtId="0" fontId="71" fillId="0" borderId="0" xfId="0" applyFont="1" applyAlignment="1">
      <alignment horizontal="center"/>
    </xf>
    <xf numFmtId="0" fontId="71" fillId="0" borderId="0" xfId="0" applyFont="1" applyAlignment="1">
      <alignment horizontal="right"/>
    </xf>
    <xf numFmtId="0" fontId="71" fillId="0" borderId="0" xfId="0" applyFont="1" applyAlignment="1">
      <alignment horizontal="left" vertical="top" wrapText="1"/>
    </xf>
    <xf numFmtId="0" fontId="71" fillId="0" borderId="27" xfId="0" applyFont="1" applyBorder="1" applyAlignment="1">
      <alignment horizontal="center" vertical="top" wrapText="1"/>
    </xf>
    <xf numFmtId="0" fontId="71" fillId="0" borderId="27" xfId="0" applyFont="1" applyBorder="1" applyAlignment="1">
      <alignment horizontal="center" vertical="center" wrapText="1"/>
    </xf>
    <xf numFmtId="0" fontId="71" fillId="0" borderId="27" xfId="0" applyFont="1" applyBorder="1" applyAlignment="1">
      <alignment horizontal="left" vertical="top" wrapText="1"/>
    </xf>
    <xf numFmtId="0" fontId="69" fillId="0" borderId="27" xfId="0" applyFont="1" applyBorder="1" applyAlignment="1">
      <alignment horizontal="left" vertical="top" wrapText="1"/>
    </xf>
    <xf numFmtId="169" fontId="72" fillId="2" borderId="27" xfId="7" applyNumberFormat="1" applyFont="1" applyFill="1" applyBorder="1" applyAlignment="1">
      <alignment horizontal="center" vertical="center" wrapText="1"/>
    </xf>
    <xf numFmtId="0" fontId="73" fillId="0" borderId="27" xfId="0" applyFont="1" applyBorder="1" applyAlignment="1">
      <alignment horizontal="left" vertical="top" wrapText="1"/>
    </xf>
    <xf numFmtId="0" fontId="69" fillId="0" borderId="27" xfId="0" applyFont="1" applyBorder="1" applyAlignment="1">
      <alignment horizontal="left" vertical="center" wrapText="1"/>
    </xf>
    <xf numFmtId="166" fontId="72" fillId="0" borderId="27" xfId="7" applyNumberFormat="1" applyFont="1" applyBorder="1" applyAlignment="1">
      <alignment horizontal="center" vertical="center" wrapText="1"/>
    </xf>
    <xf numFmtId="166" fontId="71" fillId="0" borderId="27" xfId="7" applyNumberFormat="1" applyFont="1" applyBorder="1" applyAlignment="1">
      <alignment horizontal="center" vertical="center" wrapText="1"/>
    </xf>
    <xf numFmtId="169" fontId="71" fillId="2" borderId="27" xfId="7" applyNumberFormat="1" applyFont="1" applyFill="1" applyBorder="1" applyAlignment="1">
      <alignment horizontal="center" vertical="center" wrapText="1"/>
    </xf>
    <xf numFmtId="166" fontId="72" fillId="2" borderId="27" xfId="7" applyNumberFormat="1" applyFont="1" applyFill="1" applyBorder="1" applyAlignment="1">
      <alignment horizontal="center" vertical="center" wrapText="1"/>
    </xf>
    <xf numFmtId="166" fontId="71" fillId="2" borderId="27" xfId="7" applyNumberFormat="1" applyFont="1" applyFill="1" applyBorder="1" applyAlignment="1">
      <alignment horizontal="center" vertical="center" wrapText="1"/>
    </xf>
    <xf numFmtId="169" fontId="71" fillId="2" borderId="27" xfId="7" applyNumberFormat="1" applyFont="1" applyFill="1" applyBorder="1" applyAlignment="1">
      <alignment horizontal="center" wrapText="1"/>
    </xf>
    <xf numFmtId="165" fontId="74" fillId="0" borderId="27" xfId="6" applyNumberFormat="1" applyFont="1" applyBorder="1" applyAlignment="1">
      <alignment horizontal="center" vertical="center"/>
    </xf>
    <xf numFmtId="0" fontId="78" fillId="0" borderId="0" xfId="0" applyFont="1" applyAlignment="1">
      <alignment horizontal="left" vertical="top" wrapText="1"/>
    </xf>
    <xf numFmtId="165" fontId="73" fillId="0" borderId="27" xfId="6" applyNumberFormat="1" applyFont="1" applyBorder="1" applyAlignment="1">
      <alignment horizontal="center" vertical="center"/>
    </xf>
    <xf numFmtId="0" fontId="69" fillId="0" borderId="27" xfId="8" applyFont="1" applyFill="1" applyBorder="1" applyAlignment="1">
      <alignment vertical="top" wrapText="1"/>
    </xf>
    <xf numFmtId="0" fontId="71" fillId="0" borderId="28" xfId="0" applyFont="1" applyBorder="1" applyAlignment="1">
      <alignment horizontal="center" wrapText="1"/>
    </xf>
    <xf numFmtId="0" fontId="69" fillId="0" borderId="28" xfId="0" applyFont="1" applyBorder="1" applyAlignment="1">
      <alignment horizontal="left" wrapText="1"/>
    </xf>
    <xf numFmtId="169" fontId="72" fillId="2" borderId="28" xfId="7" applyNumberFormat="1" applyFont="1" applyFill="1" applyBorder="1" applyAlignment="1">
      <alignment horizontal="center" wrapText="1"/>
    </xf>
    <xf numFmtId="0" fontId="71" fillId="0" borderId="0" xfId="0" applyFont="1" applyAlignment="1">
      <alignment horizontal="left" wrapText="1"/>
    </xf>
    <xf numFmtId="0" fontId="69" fillId="0" borderId="2" xfId="8" applyFont="1" applyFill="1" applyBorder="1" applyAlignment="1">
      <alignment vertical="top" wrapText="1"/>
    </xf>
    <xf numFmtId="165" fontId="69" fillId="0" borderId="27" xfId="8" applyNumberFormat="1" applyFont="1" applyFill="1" applyBorder="1" applyAlignment="1">
      <alignment horizontal="center" vertical="center" wrapText="1"/>
    </xf>
    <xf numFmtId="0" fontId="69" fillId="0" borderId="3" xfId="8" applyFont="1" applyFill="1" applyBorder="1" applyAlignment="1">
      <alignment vertical="top" wrapText="1"/>
    </xf>
    <xf numFmtId="165" fontId="73" fillId="0" borderId="27" xfId="8" applyNumberFormat="1" applyFont="1" applyFill="1" applyBorder="1" applyAlignment="1">
      <alignment horizontal="center" vertical="center" wrapText="1"/>
    </xf>
    <xf numFmtId="169" fontId="71" fillId="2" borderId="28" xfId="7" applyNumberFormat="1" applyFont="1" applyFill="1" applyBorder="1" applyAlignment="1">
      <alignment horizontal="center" wrapText="1"/>
    </xf>
    <xf numFmtId="168" fontId="72" fillId="0" borderId="27" xfId="0" applyNumberFormat="1" applyFont="1" applyFill="1" applyBorder="1" applyAlignment="1">
      <alignment horizontal="center" vertical="center"/>
    </xf>
    <xf numFmtId="0" fontId="72" fillId="0" borderId="27" xfId="0" applyFont="1" applyBorder="1" applyAlignment="1">
      <alignment wrapText="1"/>
    </xf>
    <xf numFmtId="0" fontId="71" fillId="2" borderId="27" xfId="0" applyFont="1" applyFill="1" applyBorder="1" applyAlignment="1">
      <alignment horizontal="left" vertical="top" wrapText="1"/>
    </xf>
    <xf numFmtId="165" fontId="73" fillId="0" borderId="27" xfId="6" applyNumberFormat="1" applyFont="1" applyFill="1" applyBorder="1" applyAlignment="1">
      <alignment horizontal="center" vertical="center"/>
    </xf>
    <xf numFmtId="0" fontId="72" fillId="0" borderId="27" xfId="0" applyFont="1" applyBorder="1" applyAlignment="1">
      <alignment horizontal="center" wrapText="1"/>
    </xf>
    <xf numFmtId="0" fontId="73" fillId="0" borderId="0" xfId="1" applyFont="1" applyFill="1"/>
    <xf numFmtId="0" fontId="73" fillId="0" borderId="0" xfId="1" applyFont="1" applyFill="1" applyAlignment="1">
      <alignment horizontal="right"/>
    </xf>
    <xf numFmtId="0" fontId="69" fillId="0" borderId="27" xfId="1" applyFont="1" applyFill="1" applyBorder="1" applyAlignment="1">
      <alignment vertical="top" wrapText="1"/>
    </xf>
    <xf numFmtId="0" fontId="79" fillId="0" borderId="27" xfId="1" applyFont="1" applyFill="1" applyBorder="1" applyAlignment="1">
      <alignment horizontal="left" vertical="top" wrapText="1"/>
    </xf>
    <xf numFmtId="0" fontId="79" fillId="0" borderId="29" xfId="1" applyFont="1" applyFill="1" applyBorder="1" applyAlignment="1">
      <alignment horizontal="left" vertical="top" wrapText="1"/>
    </xf>
    <xf numFmtId="0" fontId="80" fillId="0" borderId="0" xfId="1" applyFont="1" applyFill="1" applyAlignment="1">
      <alignment horizontal="left" vertical="top" wrapText="1"/>
    </xf>
    <xf numFmtId="0" fontId="81" fillId="0" borderId="0" xfId="1" applyFont="1" applyFill="1" applyAlignment="1">
      <alignment vertical="top"/>
    </xf>
    <xf numFmtId="0" fontId="81" fillId="0" borderId="0" xfId="1" applyFont="1" applyFill="1" applyAlignment="1">
      <alignment vertical="top" wrapText="1"/>
    </xf>
    <xf numFmtId="0" fontId="73" fillId="0" borderId="27" xfId="1" applyFont="1" applyFill="1" applyBorder="1" applyAlignment="1">
      <alignment vertical="top" wrapText="1"/>
    </xf>
    <xf numFmtId="0" fontId="78" fillId="0" borderId="27" xfId="0" applyFont="1" applyFill="1" applyBorder="1" applyAlignment="1">
      <alignment horizontal="left" vertical="top" wrapText="1"/>
    </xf>
    <xf numFmtId="0" fontId="73" fillId="0" borderId="27" xfId="0" applyFont="1" applyFill="1" applyBorder="1" applyAlignment="1">
      <alignment horizontal="left" vertical="top" wrapText="1"/>
    </xf>
    <xf numFmtId="0" fontId="73" fillId="0" borderId="27" xfId="1" applyFont="1" applyFill="1" applyBorder="1" applyAlignment="1">
      <alignment horizontal="center" vertical="top" wrapText="1"/>
    </xf>
    <xf numFmtId="0" fontId="73" fillId="0" borderId="28" xfId="1" applyFont="1" applyFill="1" applyBorder="1" applyAlignment="1">
      <alignment horizontal="center" vertical="top" wrapText="1"/>
    </xf>
    <xf numFmtId="0" fontId="73" fillId="0" borderId="27" xfId="1" applyFont="1" applyFill="1" applyBorder="1" applyAlignment="1">
      <alignment wrapText="1"/>
    </xf>
    <xf numFmtId="0" fontId="73" fillId="0" borderId="2" xfId="1" applyFont="1" applyFill="1" applyBorder="1" applyAlignment="1">
      <alignment horizontal="center" vertical="top" wrapText="1"/>
    </xf>
    <xf numFmtId="0" fontId="73" fillId="0" borderId="3" xfId="1" applyFont="1" applyFill="1" applyBorder="1" applyAlignment="1">
      <alignment horizontal="center" vertical="top" wrapText="1"/>
    </xf>
    <xf numFmtId="0" fontId="73" fillId="0" borderId="30" xfId="1" applyFont="1" applyFill="1" applyBorder="1" applyAlignment="1">
      <alignment horizontal="left" vertical="top"/>
    </xf>
    <xf numFmtId="0" fontId="73" fillId="0" borderId="29" xfId="1" applyFont="1" applyFill="1" applyBorder="1" applyAlignment="1">
      <alignment horizontal="left" vertical="top"/>
    </xf>
    <xf numFmtId="169" fontId="73" fillId="0" borderId="27" xfId="1" applyNumberFormat="1" applyFont="1" applyFill="1" applyBorder="1" applyAlignment="1">
      <alignment horizontal="center" vertical="center" wrapText="1"/>
    </xf>
    <xf numFmtId="0" fontId="69" fillId="0" borderId="0" xfId="1" applyFont="1" applyFill="1" applyAlignment="1">
      <alignment horizontal="center" wrapText="1"/>
    </xf>
    <xf numFmtId="0" fontId="73" fillId="0" borderId="0" xfId="0" applyFont="1" applyFill="1"/>
    <xf numFmtId="0" fontId="69" fillId="0" borderId="0" xfId="0" applyFont="1" applyFill="1" applyBorder="1" applyAlignment="1">
      <alignment horizontal="center" vertical="top" wrapText="1"/>
    </xf>
    <xf numFmtId="0" fontId="73" fillId="0" borderId="0" xfId="0" applyFont="1" applyFill="1" applyBorder="1" applyAlignment="1"/>
    <xf numFmtId="0" fontId="69" fillId="0" borderId="0" xfId="0" applyFont="1" applyFill="1" applyBorder="1" applyAlignment="1"/>
    <xf numFmtId="0" fontId="73" fillId="0" borderId="0" xfId="0" applyFont="1" applyFill="1" applyBorder="1"/>
    <xf numFmtId="0" fontId="69" fillId="0" borderId="27" xfId="0" applyFont="1" applyFill="1" applyBorder="1" applyAlignment="1">
      <alignment vertical="top" wrapText="1"/>
    </xf>
    <xf numFmtId="0" fontId="73" fillId="0" borderId="27" xfId="0" applyFont="1" applyFill="1" applyBorder="1" applyAlignment="1">
      <alignment vertical="top" wrapText="1"/>
    </xf>
    <xf numFmtId="0" fontId="69" fillId="0" borderId="0" xfId="0" applyFont="1" applyFill="1" applyBorder="1" applyAlignment="1">
      <alignment vertical="top" wrapText="1"/>
    </xf>
    <xf numFmtId="0" fontId="73" fillId="0" borderId="0" xfId="0" applyFont="1" applyFill="1" applyBorder="1" applyAlignment="1">
      <alignment horizontal="left" vertical="top" wrapText="1"/>
    </xf>
    <xf numFmtId="0" fontId="73" fillId="0" borderId="0" xfId="0" applyFont="1" applyFill="1" applyBorder="1" applyAlignment="1">
      <alignment vertical="top" wrapText="1"/>
    </xf>
    <xf numFmtId="0" fontId="73" fillId="0" borderId="27" xfId="0" applyFont="1" applyFill="1" applyBorder="1" applyAlignment="1">
      <alignment vertical="center" wrapText="1"/>
    </xf>
    <xf numFmtId="0" fontId="74" fillId="0" borderId="27" xfId="0" applyFont="1" applyFill="1" applyBorder="1" applyAlignment="1">
      <alignment horizontal="left" vertical="center" wrapText="1"/>
    </xf>
    <xf numFmtId="0" fontId="79" fillId="0" borderId="27" xfId="0" applyFont="1" applyFill="1" applyBorder="1" applyAlignment="1">
      <alignment horizontal="left" vertical="top" wrapText="1"/>
    </xf>
    <xf numFmtId="0" fontId="73" fillId="0" borderId="27" xfId="0" applyFont="1" applyFill="1" applyBorder="1" applyAlignment="1">
      <alignment horizontal="left" vertical="center" wrapText="1"/>
    </xf>
    <xf numFmtId="0" fontId="73" fillId="0" borderId="30" xfId="0" applyFont="1" applyFill="1" applyBorder="1" applyAlignment="1">
      <alignment vertical="top" wrapText="1"/>
    </xf>
    <xf numFmtId="0" fontId="73" fillId="0" borderId="29" xfId="0" applyFont="1" applyFill="1" applyBorder="1" applyAlignment="1">
      <alignment vertical="top" wrapText="1"/>
    </xf>
    <xf numFmtId="169" fontId="73" fillId="0" borderId="27" xfId="0" applyNumberFormat="1" applyFont="1" applyFill="1" applyBorder="1" applyAlignment="1">
      <alignment vertical="center"/>
    </xf>
    <xf numFmtId="0" fontId="69" fillId="0" borderId="0" xfId="1" applyFont="1" applyFill="1" applyBorder="1" applyAlignment="1">
      <alignment vertical="top" wrapText="1"/>
    </xf>
    <xf numFmtId="0" fontId="77" fillId="0" borderId="27" xfId="1" applyFont="1" applyFill="1" applyBorder="1" applyAlignment="1">
      <alignment horizontal="left" vertical="top" wrapText="1"/>
    </xf>
    <xf numFmtId="0" fontId="77" fillId="0" borderId="29" xfId="1" applyFont="1" applyFill="1" applyBorder="1" applyAlignment="1">
      <alignment horizontal="left" vertical="top" wrapText="1"/>
    </xf>
    <xf numFmtId="0" fontId="77" fillId="0" borderId="0" xfId="1" applyFont="1" applyFill="1" applyBorder="1" applyAlignment="1">
      <alignment horizontal="left" vertical="top" wrapText="1"/>
    </xf>
    <xf numFmtId="169" fontId="73" fillId="0" borderId="0" xfId="1" applyNumberFormat="1" applyFont="1" applyFill="1"/>
    <xf numFmtId="0" fontId="71" fillId="0" borderId="27" xfId="0" applyFont="1" applyFill="1" applyBorder="1" applyAlignment="1">
      <alignment horizontal="left" vertical="top" wrapText="1"/>
    </xf>
    <xf numFmtId="0" fontId="73" fillId="0" borderId="32" xfId="1" applyFont="1" applyFill="1" applyBorder="1" applyAlignment="1">
      <alignment horizontal="center" wrapText="1"/>
    </xf>
    <xf numFmtId="49" fontId="71" fillId="0" borderId="27" xfId="0" applyNumberFormat="1" applyFont="1" applyBorder="1" applyAlignment="1">
      <alignment horizontal="left" vertical="top" wrapText="1"/>
    </xf>
    <xf numFmtId="0" fontId="73" fillId="0" borderId="27" xfId="1" applyFont="1" applyFill="1" applyBorder="1" applyAlignment="1">
      <alignment vertical="center" wrapText="1"/>
    </xf>
    <xf numFmtId="0" fontId="73" fillId="0" borderId="3" xfId="1" applyFont="1" applyFill="1" applyBorder="1" applyAlignment="1">
      <alignment horizontal="center" vertical="top" wrapText="1"/>
    </xf>
    <xf numFmtId="0" fontId="76" fillId="0" borderId="0" xfId="0" applyFont="1"/>
    <xf numFmtId="0" fontId="76" fillId="0" borderId="0" xfId="0" applyFont="1" applyAlignment="1">
      <alignment horizontal="right"/>
    </xf>
    <xf numFmtId="0" fontId="72" fillId="0" borderId="27" xfId="0" applyFont="1" applyFill="1" applyBorder="1" applyAlignment="1">
      <alignment horizontal="center" vertical="center" wrapText="1"/>
    </xf>
    <xf numFmtId="1" fontId="78" fillId="0" borderId="2" xfId="0" applyNumberFormat="1" applyFont="1" applyFill="1" applyBorder="1" applyAlignment="1">
      <alignment horizontal="center" vertical="center"/>
    </xf>
    <xf numFmtId="1" fontId="78" fillId="0" borderId="3" xfId="0" applyNumberFormat="1" applyFont="1" applyFill="1" applyBorder="1" applyAlignment="1">
      <alignment horizontal="center" vertical="center"/>
    </xf>
    <xf numFmtId="168" fontId="69" fillId="56" borderId="29" xfId="0" applyNumberFormat="1" applyFont="1" applyFill="1" applyBorder="1" applyAlignment="1">
      <alignment horizontal="center" vertical="center"/>
    </xf>
    <xf numFmtId="0" fontId="71" fillId="2" borderId="0" xfId="0" applyFont="1" applyFill="1"/>
    <xf numFmtId="0" fontId="72" fillId="2" borderId="3" xfId="0" applyFont="1" applyFill="1" applyBorder="1" applyAlignment="1">
      <alignment horizontal="center" vertical="center" wrapText="1"/>
    </xf>
    <xf numFmtId="0" fontId="72" fillId="2" borderId="32" xfId="0" applyFont="1" applyFill="1" applyBorder="1" applyAlignment="1">
      <alignment horizontal="center" vertical="center"/>
    </xf>
    <xf numFmtId="168" fontId="69" fillId="2" borderId="29" xfId="0" applyNumberFormat="1" applyFont="1" applyFill="1" applyBorder="1" applyAlignment="1">
      <alignment horizontal="center" vertical="center"/>
    </xf>
    <xf numFmtId="0" fontId="72" fillId="2" borderId="33" xfId="0" applyFont="1" applyFill="1" applyBorder="1" applyAlignment="1">
      <alignment horizontal="center" vertical="center" wrapText="1"/>
    </xf>
    <xf numFmtId="0" fontId="69" fillId="2" borderId="27" xfId="0" applyFont="1" applyFill="1" applyBorder="1" applyAlignment="1">
      <alignment horizontal="center" vertical="center"/>
    </xf>
    <xf numFmtId="168" fontId="69" fillId="2" borderId="27" xfId="0" applyNumberFormat="1" applyFont="1" applyFill="1" applyBorder="1" applyAlignment="1">
      <alignment horizontal="center" vertical="center"/>
    </xf>
    <xf numFmtId="0" fontId="72" fillId="2" borderId="33" xfId="0" applyFont="1" applyFill="1" applyBorder="1" applyAlignment="1">
      <alignment horizontal="center" vertical="center"/>
    </xf>
    <xf numFmtId="0" fontId="73" fillId="2" borderId="3" xfId="0" applyFont="1" applyFill="1" applyBorder="1" applyAlignment="1">
      <alignment horizontal="center" vertical="center"/>
    </xf>
    <xf numFmtId="0" fontId="69" fillId="2" borderId="3" xfId="0" applyFont="1" applyFill="1" applyBorder="1" applyAlignment="1">
      <alignment horizontal="left" vertical="center"/>
    </xf>
    <xf numFmtId="0" fontId="74" fillId="2" borderId="3" xfId="0" applyFont="1" applyFill="1" applyBorder="1" applyAlignment="1">
      <alignment horizontal="left" vertical="center" wrapText="1"/>
    </xf>
    <xf numFmtId="168" fontId="73" fillId="2" borderId="3" xfId="0" applyNumberFormat="1" applyFont="1" applyFill="1" applyBorder="1" applyAlignment="1">
      <alignment horizontal="center" vertical="center"/>
    </xf>
    <xf numFmtId="0" fontId="69" fillId="0" borderId="27" xfId="0" applyFont="1" applyFill="1" applyBorder="1" applyAlignment="1">
      <alignment horizontal="center" vertical="center"/>
    </xf>
    <xf numFmtId="168" fontId="69" fillId="2" borderId="3" xfId="0" applyNumberFormat="1" applyFont="1" applyFill="1" applyBorder="1" applyAlignment="1">
      <alignment horizontal="center" vertical="center"/>
    </xf>
    <xf numFmtId="0" fontId="73" fillId="2" borderId="33" xfId="0" applyFont="1" applyFill="1" applyBorder="1" applyAlignment="1">
      <alignment horizontal="center" vertical="center"/>
    </xf>
    <xf numFmtId="0" fontId="69" fillId="2" borderId="34" xfId="0" applyFont="1" applyFill="1" applyBorder="1" applyAlignment="1">
      <alignment horizontal="left" vertical="center"/>
    </xf>
    <xf numFmtId="0" fontId="69" fillId="2" borderId="32" xfId="0" applyFont="1" applyFill="1" applyBorder="1" applyAlignment="1">
      <alignment horizontal="left" vertical="center"/>
    </xf>
    <xf numFmtId="0" fontId="69" fillId="2" borderId="3" xfId="0" applyFont="1" applyFill="1" applyBorder="1" applyAlignment="1">
      <alignment horizontal="center" vertical="center"/>
    </xf>
    <xf numFmtId="0" fontId="69" fillId="2" borderId="27" xfId="0" applyFont="1" applyFill="1" applyBorder="1" applyAlignment="1">
      <alignment horizontal="center" vertical="center" wrapText="1"/>
    </xf>
    <xf numFmtId="0" fontId="69" fillId="0" borderId="27" xfId="0" applyFont="1" applyFill="1" applyBorder="1" applyAlignment="1">
      <alignment vertical="center"/>
    </xf>
    <xf numFmtId="168" fontId="69" fillId="0" borderId="27" xfId="0" applyNumberFormat="1" applyFont="1" applyFill="1" applyBorder="1" applyAlignment="1">
      <alignment horizontal="center" vertical="center"/>
    </xf>
    <xf numFmtId="0" fontId="69" fillId="2" borderId="27" xfId="0" applyFont="1" applyFill="1" applyBorder="1" applyAlignment="1">
      <alignment vertical="center" wrapText="1"/>
    </xf>
    <xf numFmtId="168" fontId="74" fillId="2" borderId="27" xfId="0" applyNumberFormat="1" applyFont="1" applyFill="1" applyBorder="1" applyAlignment="1">
      <alignment horizontal="center" vertical="center"/>
    </xf>
    <xf numFmtId="0" fontId="72" fillId="0" borderId="3" xfId="0" applyFont="1" applyFill="1" applyBorder="1" applyAlignment="1">
      <alignment horizontal="center" vertical="center"/>
    </xf>
    <xf numFmtId="0" fontId="69" fillId="0" borderId="27" xfId="0" applyFont="1" applyFill="1" applyBorder="1" applyAlignment="1">
      <alignment horizontal="center" vertical="center" wrapText="1"/>
    </xf>
    <xf numFmtId="0" fontId="69" fillId="2" borderId="28" xfId="0" applyFont="1" applyFill="1" applyBorder="1" applyAlignment="1">
      <alignment horizontal="center" vertical="center"/>
    </xf>
    <xf numFmtId="169" fontId="69" fillId="2" borderId="27" xfId="0" applyNumberFormat="1" applyFont="1" applyFill="1" applyBorder="1" applyAlignment="1">
      <alignment horizontal="center" vertical="center"/>
    </xf>
    <xf numFmtId="0" fontId="69" fillId="2" borderId="34" xfId="0" applyFont="1" applyFill="1" applyBorder="1" applyAlignment="1">
      <alignment horizontal="left" vertical="center" wrapText="1"/>
    </xf>
    <xf numFmtId="0" fontId="69" fillId="2" borderId="30" xfId="0" applyFont="1" applyFill="1" applyBorder="1" applyAlignment="1">
      <alignment horizontal="left" vertical="center" wrapText="1"/>
    </xf>
    <xf numFmtId="0" fontId="74" fillId="2" borderId="27" xfId="0" applyFont="1" applyFill="1" applyBorder="1" applyAlignment="1">
      <alignment vertical="center" wrapText="1"/>
    </xf>
    <xf numFmtId="169" fontId="74" fillId="2" borderId="27" xfId="0" applyNumberFormat="1" applyFont="1" applyFill="1" applyBorder="1" applyAlignment="1">
      <alignment horizontal="center" vertical="center"/>
    </xf>
    <xf numFmtId="0" fontId="69" fillId="0" borderId="28" xfId="0" applyFont="1" applyFill="1" applyBorder="1" applyAlignment="1">
      <alignment horizontal="center" vertical="center"/>
    </xf>
    <xf numFmtId="0" fontId="82" fillId="0" borderId="0" xfId="0" applyFont="1" applyFill="1"/>
    <xf numFmtId="0" fontId="82" fillId="2" borderId="0" xfId="0" applyFont="1" applyFill="1"/>
    <xf numFmtId="168" fontId="69" fillId="56" borderId="27" xfId="0" applyNumberFormat="1" applyFont="1" applyFill="1" applyBorder="1" applyAlignment="1">
      <alignment horizontal="center" vertical="center"/>
    </xf>
    <xf numFmtId="168" fontId="71" fillId="0" borderId="0" xfId="0" applyNumberFormat="1" applyFont="1" applyFill="1"/>
    <xf numFmtId="0" fontId="69" fillId="2" borderId="27" xfId="0" applyFont="1" applyFill="1" applyBorder="1" applyAlignment="1">
      <alignment horizontal="left" vertical="center" wrapText="1"/>
    </xf>
    <xf numFmtId="0" fontId="74" fillId="2" borderId="30" xfId="0" applyFont="1" applyFill="1" applyBorder="1" applyAlignment="1">
      <alignment horizontal="left" vertical="center" wrapText="1"/>
    </xf>
    <xf numFmtId="168" fontId="71" fillId="2" borderId="27" xfId="0" applyNumberFormat="1" applyFont="1" applyFill="1" applyBorder="1" applyAlignment="1">
      <alignment horizontal="center" vertical="center" wrapText="1"/>
    </xf>
    <xf numFmtId="168" fontId="71" fillId="2" borderId="27" xfId="0" applyNumberFormat="1" applyFont="1" applyFill="1" applyBorder="1" applyAlignment="1">
      <alignment horizontal="center" vertical="center"/>
    </xf>
    <xf numFmtId="0" fontId="74" fillId="2" borderId="30" xfId="264" applyFont="1" applyFill="1" applyBorder="1" applyAlignment="1">
      <alignment horizontal="left" vertical="center" wrapText="1"/>
    </xf>
    <xf numFmtId="0" fontId="74" fillId="2" borderId="27" xfId="0" applyFont="1" applyFill="1" applyBorder="1" applyAlignment="1">
      <alignment horizontal="left" vertical="center" wrapText="1"/>
    </xf>
    <xf numFmtId="168" fontId="73" fillId="2" borderId="27" xfId="0" applyNumberFormat="1" applyFont="1" applyFill="1" applyBorder="1" applyAlignment="1">
      <alignment horizontal="center" vertical="center"/>
    </xf>
    <xf numFmtId="0" fontId="73" fillId="2" borderId="27" xfId="0" applyFont="1" applyFill="1" applyBorder="1" applyAlignment="1">
      <alignment vertical="center"/>
    </xf>
    <xf numFmtId="0" fontId="73" fillId="2" borderId="27" xfId="0" applyFont="1" applyFill="1" applyBorder="1" applyAlignment="1">
      <alignment horizontal="left" vertical="center" wrapText="1"/>
    </xf>
    <xf numFmtId="0" fontId="69" fillId="2" borderId="3" xfId="0" applyFont="1" applyFill="1" applyBorder="1" applyAlignment="1">
      <alignment horizontal="center" vertical="center" wrapText="1"/>
    </xf>
    <xf numFmtId="0" fontId="73" fillId="2" borderId="27" xfId="0" applyFont="1" applyFill="1" applyBorder="1" applyAlignment="1">
      <alignment horizontal="center" vertical="center"/>
    </xf>
    <xf numFmtId="0" fontId="71" fillId="2" borderId="3" xfId="0" applyFont="1" applyFill="1" applyBorder="1" applyAlignment="1">
      <alignment horizontal="center" vertical="center"/>
    </xf>
    <xf numFmtId="0" fontId="74" fillId="2" borderId="31" xfId="0" applyFont="1" applyFill="1" applyBorder="1" applyAlignment="1">
      <alignment horizontal="left" vertical="center" wrapText="1"/>
    </xf>
    <xf numFmtId="0" fontId="72" fillId="2" borderId="3" xfId="0" applyFont="1" applyFill="1" applyBorder="1" applyAlignment="1">
      <alignment horizontal="center" vertical="center"/>
    </xf>
    <xf numFmtId="168" fontId="73" fillId="2" borderId="27" xfId="163" applyNumberFormat="1" applyFont="1" applyFill="1" applyBorder="1" applyAlignment="1">
      <alignment horizontal="center" vertical="center" wrapText="1"/>
    </xf>
    <xf numFmtId="0" fontId="72" fillId="0" borderId="3" xfId="0" applyFont="1" applyFill="1" applyBorder="1" applyAlignment="1">
      <alignment horizontal="center" vertical="center" wrapText="1"/>
    </xf>
    <xf numFmtId="0" fontId="69" fillId="0" borderId="3" xfId="0" applyFont="1" applyFill="1" applyBorder="1" applyAlignment="1">
      <alignment horizontal="center" vertical="center"/>
    </xf>
    <xf numFmtId="169" fontId="73" fillId="2" borderId="27" xfId="0" applyNumberFormat="1" applyFont="1" applyFill="1" applyBorder="1" applyAlignment="1">
      <alignment horizontal="center" vertical="center"/>
    </xf>
    <xf numFmtId="0" fontId="69" fillId="2" borderId="27" xfId="0" applyFont="1" applyFill="1" applyBorder="1" applyAlignment="1">
      <alignment vertical="center"/>
    </xf>
    <xf numFmtId="0" fontId="83" fillId="2" borderId="27" xfId="0" applyFont="1" applyFill="1" applyBorder="1" applyAlignment="1">
      <alignment vertical="center" wrapText="1"/>
    </xf>
    <xf numFmtId="171" fontId="73" fillId="2" borderId="27" xfId="98" applyNumberFormat="1" applyFont="1" applyFill="1" applyBorder="1" applyAlignment="1">
      <alignment horizontal="center" vertical="center" wrapText="1"/>
    </xf>
    <xf numFmtId="0" fontId="69" fillId="2" borderId="27" xfId="0" applyFont="1" applyFill="1" applyBorder="1" applyAlignment="1">
      <alignment horizontal="left" vertical="center"/>
    </xf>
    <xf numFmtId="0" fontId="74" fillId="2" borderId="27" xfId="0" applyFont="1" applyFill="1" applyBorder="1" applyAlignment="1">
      <alignment horizontal="center" vertical="center" wrapText="1"/>
    </xf>
    <xf numFmtId="168" fontId="73" fillId="2" borderId="27" xfId="0" applyNumberFormat="1" applyFont="1" applyFill="1" applyBorder="1" applyAlignment="1">
      <alignment horizontal="center" vertical="center" wrapText="1"/>
    </xf>
    <xf numFmtId="0" fontId="83" fillId="2" borderId="27" xfId="0" applyFont="1" applyFill="1" applyBorder="1" applyAlignment="1">
      <alignment horizontal="center" vertical="center"/>
    </xf>
    <xf numFmtId="0" fontId="73" fillId="2" borderId="0" xfId="0" applyFont="1" applyFill="1" applyAlignment="1">
      <alignment vertical="center"/>
    </xf>
    <xf numFmtId="171" fontId="73" fillId="2" borderId="27" xfId="98" applyNumberFormat="1" applyFont="1" applyFill="1" applyBorder="1" applyAlignment="1">
      <alignment horizontal="left" vertical="center" wrapText="1"/>
    </xf>
    <xf numFmtId="0" fontId="73" fillId="2" borderId="27" xfId="96" applyFont="1" applyFill="1" applyBorder="1" applyAlignment="1">
      <alignment horizontal="left" vertical="center" wrapText="1"/>
    </xf>
    <xf numFmtId="0" fontId="74" fillId="2" borderId="29" xfId="0" applyFont="1" applyFill="1" applyBorder="1" applyAlignment="1">
      <alignment horizontal="left" vertical="center" wrapText="1"/>
    </xf>
    <xf numFmtId="0" fontId="73" fillId="0" borderId="27" xfId="0" applyFont="1" applyFill="1" applyBorder="1" applyAlignment="1">
      <alignment horizontal="center" vertical="center"/>
    </xf>
    <xf numFmtId="0" fontId="69" fillId="0" borderId="27" xfId="0" applyFont="1" applyFill="1" applyBorder="1" applyAlignment="1">
      <alignment horizontal="left" vertical="center"/>
    </xf>
    <xf numFmtId="0" fontId="69" fillId="2" borderId="29" xfId="0" applyFont="1" applyFill="1" applyBorder="1" applyAlignment="1">
      <alignment horizontal="center" vertical="center" wrapText="1"/>
    </xf>
    <xf numFmtId="171" fontId="73" fillId="2" borderId="29" xfId="98" applyNumberFormat="1" applyFont="1" applyFill="1" applyBorder="1" applyAlignment="1">
      <alignment horizontal="center" vertical="center" wrapText="1"/>
    </xf>
    <xf numFmtId="0" fontId="69" fillId="2" borderId="2" xfId="0" applyFont="1" applyFill="1" applyBorder="1" applyAlignment="1">
      <alignment horizontal="center" vertical="center"/>
    </xf>
    <xf numFmtId="0" fontId="69" fillId="2" borderId="3" xfId="0" applyFont="1" applyFill="1" applyBorder="1" applyAlignment="1">
      <alignment vertical="center" wrapText="1"/>
    </xf>
    <xf numFmtId="0" fontId="72" fillId="2" borderId="27" xfId="0" applyFont="1" applyFill="1" applyBorder="1" applyAlignment="1">
      <alignment horizontal="center" vertical="center" wrapText="1"/>
    </xf>
    <xf numFmtId="0" fontId="69" fillId="2" borderId="34" xfId="0" applyFont="1" applyFill="1" applyBorder="1" applyAlignment="1">
      <alignment horizontal="center" vertical="center"/>
    </xf>
    <xf numFmtId="0" fontId="73" fillId="2" borderId="27" xfId="0" applyFont="1" applyFill="1" applyBorder="1" applyAlignment="1">
      <alignment vertical="center" wrapText="1"/>
    </xf>
    <xf numFmtId="49" fontId="69" fillId="2" borderId="27" xfId="0" applyNumberFormat="1" applyFont="1" applyFill="1" applyBorder="1" applyAlignment="1">
      <alignment horizontal="center" vertical="center" wrapText="1"/>
    </xf>
    <xf numFmtId="168" fontId="69" fillId="2" borderId="27" xfId="0" applyNumberFormat="1" applyFont="1" applyFill="1" applyBorder="1" applyAlignment="1">
      <alignment horizontal="center" vertical="center" wrapText="1"/>
    </xf>
    <xf numFmtId="0" fontId="69" fillId="2" borderId="27" xfId="265" applyFont="1" applyFill="1" applyBorder="1" applyAlignment="1">
      <alignment horizontal="left" vertical="center" wrapText="1"/>
    </xf>
    <xf numFmtId="0" fontId="73" fillId="2" borderId="27" xfId="265" applyFont="1" applyFill="1" applyBorder="1" applyAlignment="1">
      <alignment horizontal="left" vertical="center" wrapText="1"/>
    </xf>
    <xf numFmtId="168" fontId="69" fillId="2" borderId="27" xfId="265" applyNumberFormat="1" applyFont="1" applyFill="1" applyBorder="1" applyAlignment="1">
      <alignment horizontal="center" vertical="center" wrapText="1"/>
    </xf>
    <xf numFmtId="168" fontId="74" fillId="2" borderId="27" xfId="265" applyNumberFormat="1" applyFont="1" applyFill="1" applyBorder="1" applyAlignment="1">
      <alignment horizontal="center" vertical="center" wrapText="1"/>
    </xf>
    <xf numFmtId="0" fontId="74" fillId="2" borderId="27" xfId="265" applyFont="1" applyFill="1" applyBorder="1" applyAlignment="1">
      <alignment horizontal="left" vertical="center" wrapText="1"/>
    </xf>
    <xf numFmtId="168" fontId="73" fillId="2" borderId="27" xfId="265" applyNumberFormat="1" applyFont="1" applyFill="1" applyBorder="1" applyAlignment="1">
      <alignment horizontal="center" vertical="center" wrapText="1"/>
    </xf>
    <xf numFmtId="0" fontId="73" fillId="2" borderId="27" xfId="0" applyFont="1" applyFill="1" applyBorder="1" applyAlignment="1">
      <alignment horizontal="center" vertical="center" wrapText="1"/>
    </xf>
    <xf numFmtId="49" fontId="69" fillId="2" borderId="30" xfId="0" applyNumberFormat="1" applyFont="1" applyFill="1" applyBorder="1" applyAlignment="1">
      <alignment horizontal="left" vertical="center" wrapText="1"/>
    </xf>
    <xf numFmtId="171" fontId="74" fillId="2" borderId="27" xfId="98" applyNumberFormat="1" applyFont="1" applyFill="1" applyBorder="1" applyAlignment="1">
      <alignment horizontal="left" vertical="center"/>
    </xf>
    <xf numFmtId="168" fontId="83" fillId="2" borderId="27" xfId="0" applyNumberFormat="1" applyFont="1" applyFill="1" applyBorder="1" applyAlignment="1">
      <alignment horizontal="center" vertical="center"/>
    </xf>
    <xf numFmtId="0" fontId="74" fillId="2" borderId="27" xfId="0" applyFont="1" applyFill="1" applyBorder="1" applyAlignment="1">
      <alignment horizontal="left" vertical="center"/>
    </xf>
    <xf numFmtId="0" fontId="73" fillId="2" borderId="27" xfId="0" applyFont="1" applyFill="1" applyBorder="1" applyAlignment="1">
      <alignment horizontal="left" vertical="center"/>
    </xf>
    <xf numFmtId="49" fontId="69" fillId="2" borderId="27" xfId="0" applyNumberFormat="1" applyFont="1" applyFill="1" applyBorder="1" applyAlignment="1">
      <alignment horizontal="left" vertical="center" wrapText="1"/>
    </xf>
    <xf numFmtId="0" fontId="83" fillId="0" borderId="27" xfId="0" applyFont="1" applyFill="1" applyBorder="1" applyAlignment="1">
      <alignment horizontal="center" vertical="center"/>
    </xf>
    <xf numFmtId="49" fontId="83" fillId="2" borderId="27" xfId="0" applyNumberFormat="1" applyFont="1" applyFill="1" applyBorder="1" applyAlignment="1">
      <alignment horizontal="left" vertical="center" wrapText="1"/>
    </xf>
    <xf numFmtId="168" fontId="74" fillId="2" borderId="27" xfId="0" applyNumberFormat="1" applyFont="1" applyFill="1" applyBorder="1" applyAlignment="1">
      <alignment horizontal="left" vertical="center" wrapText="1"/>
    </xf>
    <xf numFmtId="168" fontId="74" fillId="2" borderId="27" xfId="0" applyNumberFormat="1" applyFont="1" applyFill="1" applyBorder="1" applyAlignment="1">
      <alignment horizontal="center" vertical="center" wrapText="1"/>
    </xf>
    <xf numFmtId="0" fontId="78" fillId="0" borderId="0" xfId="0" applyFont="1" applyFill="1"/>
    <xf numFmtId="168" fontId="69" fillId="2" borderId="27" xfId="163" applyNumberFormat="1" applyFont="1" applyFill="1" applyBorder="1" applyAlignment="1">
      <alignment horizontal="center" vertical="center" wrapText="1"/>
    </xf>
    <xf numFmtId="168" fontId="74" fillId="2" borderId="27" xfId="163" applyNumberFormat="1" applyFont="1" applyFill="1" applyBorder="1" applyAlignment="1">
      <alignment horizontal="center" vertical="center" wrapText="1"/>
    </xf>
    <xf numFmtId="168" fontId="74" fillId="2" borderId="27" xfId="266" applyNumberFormat="1" applyFont="1" applyFill="1" applyBorder="1" applyAlignment="1">
      <alignment horizontal="left" vertical="center" wrapText="1"/>
    </xf>
    <xf numFmtId="0" fontId="73" fillId="2" borderId="3" xfId="0" applyFont="1" applyFill="1" applyBorder="1" applyAlignment="1">
      <alignment horizontal="center" vertical="center" wrapText="1"/>
    </xf>
    <xf numFmtId="0" fontId="73" fillId="2" borderId="36" xfId="0" applyFont="1" applyFill="1" applyBorder="1" applyAlignment="1">
      <alignment horizontal="left" vertical="center" wrapText="1"/>
    </xf>
    <xf numFmtId="0" fontId="73" fillId="2" borderId="37" xfId="0" applyFont="1" applyFill="1" applyBorder="1" applyAlignment="1">
      <alignment horizontal="left" vertical="center" wrapText="1"/>
    </xf>
    <xf numFmtId="0" fontId="74" fillId="2" borderId="35" xfId="0" applyFont="1" applyFill="1" applyBorder="1" applyAlignment="1">
      <alignment horizontal="left" vertical="center" wrapText="1"/>
    </xf>
    <xf numFmtId="0" fontId="83" fillId="2" borderId="27" xfId="0" applyFont="1" applyFill="1" applyBorder="1" applyAlignment="1">
      <alignment horizontal="center" vertical="center" wrapText="1"/>
    </xf>
    <xf numFmtId="168" fontId="71" fillId="2" borderId="0" xfId="0" applyNumberFormat="1" applyFont="1" applyFill="1"/>
    <xf numFmtId="0" fontId="83" fillId="2" borderId="29" xfId="0" applyFont="1" applyFill="1" applyBorder="1" applyAlignment="1">
      <alignment horizontal="center" vertical="center" wrapText="1"/>
    </xf>
    <xf numFmtId="0" fontId="69" fillId="2" borderId="29" xfId="0" applyFont="1" applyFill="1" applyBorder="1" applyAlignment="1">
      <alignment horizontal="center" vertical="center"/>
    </xf>
    <xf numFmtId="0" fontId="69" fillId="2" borderId="34" xfId="0" applyFont="1" applyFill="1" applyBorder="1" applyAlignment="1">
      <alignment horizontal="center" vertical="center" wrapText="1"/>
    </xf>
    <xf numFmtId="0" fontId="69" fillId="2" borderId="33" xfId="0" applyFont="1" applyFill="1" applyBorder="1" applyAlignment="1">
      <alignment horizontal="center" vertical="center" wrapText="1"/>
    </xf>
    <xf numFmtId="0" fontId="73" fillId="2" borderId="31" xfId="0" applyFont="1" applyFill="1" applyBorder="1" applyAlignment="1">
      <alignment horizontal="left" vertical="center" wrapText="1"/>
    </xf>
    <xf numFmtId="0" fontId="69" fillId="2" borderId="31" xfId="0" applyFont="1" applyFill="1" applyBorder="1" applyAlignment="1">
      <alignment horizontal="center" vertical="center" wrapText="1"/>
    </xf>
    <xf numFmtId="0" fontId="73" fillId="2" borderId="31" xfId="0" applyFont="1" applyFill="1" applyBorder="1" applyAlignment="1">
      <alignment horizontal="justify" vertical="center" wrapText="1"/>
    </xf>
    <xf numFmtId="0" fontId="73" fillId="2" borderId="28" xfId="0" applyFont="1" applyFill="1" applyBorder="1" applyAlignment="1">
      <alignment vertical="center"/>
    </xf>
    <xf numFmtId="9" fontId="73" fillId="2" borderId="28" xfId="263" applyFont="1" applyFill="1" applyBorder="1" applyAlignment="1">
      <alignment horizontal="center" vertical="center" wrapText="1"/>
    </xf>
    <xf numFmtId="168" fontId="73" fillId="2" borderId="28" xfId="0" applyNumberFormat="1" applyFont="1" applyFill="1" applyBorder="1" applyAlignment="1">
      <alignment horizontal="center" vertical="center" wrapText="1"/>
    </xf>
    <xf numFmtId="0" fontId="69" fillId="2" borderId="28" xfId="0" applyFont="1" applyFill="1" applyBorder="1" applyAlignment="1">
      <alignment vertical="center" wrapText="1"/>
    </xf>
    <xf numFmtId="0" fontId="74" fillId="2" borderId="28" xfId="0" applyFont="1" applyFill="1" applyBorder="1" applyAlignment="1">
      <alignment vertical="center" wrapText="1"/>
    </xf>
    <xf numFmtId="168" fontId="69" fillId="2" borderId="28" xfId="0" applyNumberFormat="1" applyFont="1" applyFill="1" applyBorder="1" applyAlignment="1">
      <alignment horizontal="center" vertical="center" wrapText="1"/>
    </xf>
    <xf numFmtId="168" fontId="69" fillId="2" borderId="27" xfId="266" applyNumberFormat="1" applyFont="1" applyFill="1" applyBorder="1" applyAlignment="1">
      <alignment horizontal="center" vertical="center" wrapText="1"/>
    </xf>
    <xf numFmtId="0" fontId="69" fillId="2" borderId="38" xfId="0" applyFont="1" applyFill="1" applyBorder="1" applyAlignment="1">
      <alignment horizontal="center" vertical="center"/>
    </xf>
    <xf numFmtId="171" fontId="73" fillId="2" borderId="27" xfId="98" applyNumberFormat="1" applyFont="1" applyFill="1" applyBorder="1" applyAlignment="1">
      <alignment vertical="center" wrapText="1"/>
    </xf>
    <xf numFmtId="0" fontId="69" fillId="2" borderId="3" xfId="0" applyFont="1" applyFill="1" applyBorder="1" applyAlignment="1">
      <alignment horizontal="left" vertical="center" wrapText="1"/>
    </xf>
    <xf numFmtId="168" fontId="74" fillId="2" borderId="27" xfId="0" applyNumberFormat="1" applyFont="1" applyFill="1" applyBorder="1" applyAlignment="1">
      <alignment horizontal="left" vertical="center"/>
    </xf>
    <xf numFmtId="0" fontId="72" fillId="2" borderId="2" xfId="0" applyFont="1" applyFill="1" applyBorder="1" applyAlignment="1">
      <alignment horizontal="center" vertical="center"/>
    </xf>
    <xf numFmtId="0" fontId="69" fillId="2" borderId="33" xfId="0" applyFont="1" applyFill="1" applyBorder="1" applyAlignment="1">
      <alignment horizontal="center" vertical="center"/>
    </xf>
    <xf numFmtId="0" fontId="69" fillId="2" borderId="32" xfId="0" applyFont="1" applyFill="1" applyBorder="1" applyAlignment="1">
      <alignment horizontal="left" vertical="center" wrapText="1"/>
    </xf>
    <xf numFmtId="0" fontId="74" fillId="2" borderId="3" xfId="0" applyFont="1" applyFill="1" applyBorder="1" applyAlignment="1">
      <alignment horizontal="center" vertical="center" wrapText="1"/>
    </xf>
    <xf numFmtId="0" fontId="73" fillId="2" borderId="0" xfId="0" applyFont="1" applyFill="1" applyAlignment="1">
      <alignment horizontal="center" vertical="center"/>
    </xf>
    <xf numFmtId="171" fontId="69" fillId="2" borderId="27" xfId="98" applyNumberFormat="1" applyFont="1" applyFill="1" applyBorder="1" applyAlignment="1">
      <alignment horizontal="center" vertical="center" wrapText="1"/>
    </xf>
    <xf numFmtId="0" fontId="71" fillId="2" borderId="27" xfId="267" applyFont="1" applyFill="1" applyBorder="1" applyAlignment="1">
      <alignment horizontal="left" vertical="center" wrapText="1"/>
    </xf>
    <xf numFmtId="0" fontId="73" fillId="2" borderId="27" xfId="267" applyFont="1" applyFill="1" applyBorder="1" applyAlignment="1">
      <alignment horizontal="left" vertical="center" wrapText="1"/>
    </xf>
    <xf numFmtId="168" fontId="74" fillId="2" borderId="27" xfId="267" applyNumberFormat="1" applyFont="1" applyFill="1" applyBorder="1" applyAlignment="1">
      <alignment horizontal="left" vertical="center" wrapText="1"/>
    </xf>
    <xf numFmtId="0" fontId="73" fillId="2" borderId="27" xfId="160" applyFont="1" applyFill="1" applyBorder="1" applyAlignment="1">
      <alignment vertical="center" wrapText="1"/>
    </xf>
    <xf numFmtId="0" fontId="73" fillId="2" borderId="28" xfId="0" applyFont="1" applyFill="1" applyBorder="1" applyAlignment="1">
      <alignment horizontal="center" vertical="center"/>
    </xf>
    <xf numFmtId="0" fontId="74" fillId="2" borderId="37" xfId="0" applyFont="1" applyFill="1" applyBorder="1" applyAlignment="1">
      <alignment horizontal="left" vertical="center" wrapText="1"/>
    </xf>
    <xf numFmtId="0" fontId="72" fillId="2" borderId="27" xfId="0" applyFont="1" applyFill="1" applyBorder="1" applyAlignment="1">
      <alignment horizontal="center" vertical="center"/>
    </xf>
    <xf numFmtId="168" fontId="69" fillId="57" borderId="27" xfId="0" applyNumberFormat="1" applyFont="1" applyFill="1" applyBorder="1" applyAlignment="1">
      <alignment horizontal="center" vertical="center"/>
    </xf>
    <xf numFmtId="0" fontId="69" fillId="2" borderId="31" xfId="0" applyFont="1" applyFill="1" applyBorder="1" applyAlignment="1">
      <alignment horizontal="left" vertical="center" wrapText="1"/>
    </xf>
    <xf numFmtId="0" fontId="69" fillId="2" borderId="29" xfId="0" applyFont="1" applyFill="1" applyBorder="1" applyAlignment="1">
      <alignment horizontal="left" vertical="center" wrapText="1"/>
    </xf>
    <xf numFmtId="0" fontId="71" fillId="2" borderId="33" xfId="0" applyFont="1" applyFill="1" applyBorder="1" applyAlignment="1">
      <alignment horizontal="center" vertical="center"/>
    </xf>
    <xf numFmtId="168" fontId="69" fillId="58" borderId="27" xfId="0" applyNumberFormat="1" applyFont="1" applyFill="1" applyBorder="1" applyAlignment="1">
      <alignment horizontal="center" vertical="center"/>
    </xf>
    <xf numFmtId="0" fontId="74" fillId="57" borderId="3" xfId="0" applyFont="1" applyFill="1" applyBorder="1" applyAlignment="1">
      <alignment horizontal="left" vertical="center" wrapText="1"/>
    </xf>
    <xf numFmtId="0" fontId="73" fillId="2" borderId="2" xfId="0" applyFont="1" applyFill="1" applyBorder="1" applyAlignment="1">
      <alignment horizontal="center" vertical="center"/>
    </xf>
    <xf numFmtId="0" fontId="69" fillId="2" borderId="2" xfId="0" applyFont="1" applyFill="1" applyBorder="1" applyAlignment="1">
      <alignment horizontal="left" vertical="center"/>
    </xf>
    <xf numFmtId="0" fontId="74" fillId="2" borderId="2" xfId="0" applyFont="1" applyFill="1" applyBorder="1" applyAlignment="1">
      <alignment horizontal="left" vertical="center" wrapText="1"/>
    </xf>
    <xf numFmtId="168" fontId="69" fillId="58" borderId="29" xfId="0" applyNumberFormat="1" applyFont="1" applyFill="1" applyBorder="1" applyAlignment="1">
      <alignment horizontal="center" vertical="center"/>
    </xf>
    <xf numFmtId="168" fontId="69" fillId="56" borderId="3" xfId="0" applyNumberFormat="1" applyFont="1" applyFill="1" applyBorder="1" applyAlignment="1">
      <alignment horizontal="center" vertical="center"/>
    </xf>
    <xf numFmtId="0" fontId="69" fillId="2" borderId="27" xfId="0" applyFont="1" applyFill="1" applyBorder="1" applyAlignment="1">
      <alignment horizontal="center" vertical="top"/>
    </xf>
    <xf numFmtId="0" fontId="74" fillId="2" borderId="27" xfId="0" applyFont="1" applyFill="1" applyBorder="1" applyAlignment="1">
      <alignment vertical="center"/>
    </xf>
    <xf numFmtId="0" fontId="74" fillId="2" borderId="0" xfId="0" applyFont="1" applyFill="1" applyAlignment="1">
      <alignment vertical="center"/>
    </xf>
    <xf numFmtId="0" fontId="72" fillId="2" borderId="0" xfId="0" applyFont="1" applyFill="1"/>
    <xf numFmtId="0" fontId="69" fillId="2" borderId="27" xfId="0" applyFont="1" applyFill="1" applyBorder="1" applyAlignment="1">
      <alignment vertical="top"/>
    </xf>
    <xf numFmtId="0" fontId="78" fillId="2" borderId="0" xfId="0" applyFont="1" applyFill="1"/>
    <xf numFmtId="0" fontId="69" fillId="2" borderId="0" xfId="0" applyFont="1" applyFill="1"/>
    <xf numFmtId="0" fontId="69" fillId="2" borderId="3" xfId="0" applyFont="1" applyFill="1" applyBorder="1" applyAlignment="1">
      <alignment horizontal="center" vertical="top"/>
    </xf>
    <xf numFmtId="0" fontId="73" fillId="2" borderId="0" xfId="0" applyFont="1" applyFill="1"/>
    <xf numFmtId="0" fontId="69" fillId="2" borderId="39" xfId="0" applyFont="1" applyFill="1" applyBorder="1" applyAlignment="1">
      <alignment horizontal="center" vertical="center"/>
    </xf>
    <xf numFmtId="0" fontId="72" fillId="2" borderId="0" xfId="0" applyFont="1" applyFill="1" applyAlignment="1">
      <alignment vertical="center"/>
    </xf>
    <xf numFmtId="0" fontId="69" fillId="2" borderId="1" xfId="0" applyFont="1" applyFill="1" applyBorder="1" applyAlignment="1">
      <alignment horizontal="center" vertical="center"/>
    </xf>
    <xf numFmtId="0" fontId="69" fillId="2" borderId="1" xfId="0" applyFont="1" applyFill="1" applyBorder="1" applyAlignment="1">
      <alignment horizontal="center" vertical="center" wrapText="1"/>
    </xf>
    <xf numFmtId="0" fontId="69" fillId="2" borderId="1" xfId="0" applyFont="1" applyFill="1" applyBorder="1" applyAlignment="1">
      <alignment vertical="top"/>
    </xf>
    <xf numFmtId="0" fontId="69" fillId="2" borderId="1" xfId="0" applyFont="1" applyFill="1" applyBorder="1" applyAlignment="1">
      <alignment vertical="center"/>
    </xf>
    <xf numFmtId="0" fontId="74" fillId="2" borderId="1" xfId="0" applyFont="1" applyFill="1" applyBorder="1" applyAlignment="1">
      <alignment vertical="center" wrapText="1"/>
    </xf>
    <xf numFmtId="168" fontId="69" fillId="56" borderId="1" xfId="0" applyNumberFormat="1" applyFont="1" applyFill="1" applyBorder="1" applyAlignment="1">
      <alignment horizontal="center" vertical="center"/>
    </xf>
    <xf numFmtId="0" fontId="72" fillId="2" borderId="1" xfId="0" applyFont="1" applyFill="1" applyBorder="1" applyAlignment="1">
      <alignment horizontal="center" vertical="center"/>
    </xf>
    <xf numFmtId="168" fontId="72" fillId="2" borderId="1" xfId="0" applyNumberFormat="1" applyFont="1" applyFill="1" applyBorder="1" applyAlignment="1">
      <alignment horizontal="center" vertical="center"/>
    </xf>
    <xf numFmtId="0" fontId="72" fillId="2" borderId="1" xfId="0" applyFont="1" applyFill="1" applyBorder="1" applyAlignment="1">
      <alignment horizontal="center" vertical="center" wrapText="1"/>
    </xf>
    <xf numFmtId="0" fontId="72" fillId="2" borderId="1" xfId="0" applyFont="1" applyFill="1" applyBorder="1" applyAlignment="1">
      <alignment vertical="center" wrapText="1"/>
    </xf>
    <xf numFmtId="0" fontId="78" fillId="2" borderId="1" xfId="0" applyFont="1" applyFill="1" applyBorder="1" applyAlignment="1">
      <alignment horizontal="left" vertical="center" wrapText="1"/>
    </xf>
    <xf numFmtId="168" fontId="71" fillId="2" borderId="1" xfId="0" applyNumberFormat="1" applyFont="1" applyFill="1" applyBorder="1" applyAlignment="1">
      <alignment horizontal="center" vertical="center"/>
    </xf>
    <xf numFmtId="168" fontId="72" fillId="0" borderId="1" xfId="0" applyNumberFormat="1" applyFont="1" applyFill="1" applyBorder="1" applyAlignment="1">
      <alignment horizontal="center" vertical="center" wrapText="1"/>
    </xf>
    <xf numFmtId="0" fontId="71" fillId="0" borderId="1" xfId="0" applyFont="1" applyFill="1" applyBorder="1" applyAlignment="1">
      <alignment horizontal="center" wrapText="1"/>
    </xf>
    <xf numFmtId="0" fontId="72" fillId="0" borderId="27" xfId="0" applyFont="1" applyBorder="1" applyAlignment="1">
      <alignment horizontal="center" wrapText="1"/>
    </xf>
    <xf numFmtId="0" fontId="71" fillId="0" borderId="27" xfId="0" applyFont="1" applyBorder="1" applyAlignment="1">
      <alignment horizontal="center" vertical="center" wrapText="1"/>
    </xf>
    <xf numFmtId="0" fontId="71" fillId="0" borderId="27" xfId="0" applyFont="1" applyBorder="1" applyAlignment="1">
      <alignment horizontal="center" vertical="top" wrapText="1"/>
    </xf>
    <xf numFmtId="0" fontId="71" fillId="0" borderId="28" xfId="0" applyFont="1" applyBorder="1" applyAlignment="1">
      <alignment horizontal="center" wrapText="1"/>
    </xf>
    <xf numFmtId="0" fontId="72" fillId="0" borderId="28" xfId="0" applyFont="1" applyFill="1" applyBorder="1" applyAlignment="1">
      <alignment horizontal="center" vertical="top" wrapText="1"/>
    </xf>
    <xf numFmtId="0" fontId="72" fillId="0" borderId="2" xfId="0" applyFont="1" applyFill="1" applyBorder="1" applyAlignment="1">
      <alignment horizontal="center" vertical="top" wrapText="1"/>
    </xf>
    <xf numFmtId="0" fontId="72" fillId="0" borderId="3" xfId="0" applyFont="1" applyFill="1" applyBorder="1" applyAlignment="1">
      <alignment horizontal="center" vertical="top" wrapText="1"/>
    </xf>
    <xf numFmtId="0" fontId="69" fillId="0" borderId="27" xfId="0" applyFont="1" applyFill="1" applyBorder="1" applyAlignment="1">
      <alignment horizontal="left" vertical="top" wrapText="1"/>
    </xf>
    <xf numFmtId="0" fontId="71" fillId="0" borderId="27" xfId="0" applyFont="1" applyFill="1" applyBorder="1" applyAlignment="1">
      <alignment wrapText="1"/>
    </xf>
    <xf numFmtId="0" fontId="69" fillId="0" borderId="0" xfId="0" applyFont="1" applyFill="1" applyAlignment="1">
      <alignment horizontal="center" wrapText="1"/>
    </xf>
    <xf numFmtId="0" fontId="71" fillId="0" borderId="4" xfId="0" applyFont="1" applyFill="1" applyBorder="1" applyAlignment="1">
      <alignment horizontal="center" vertical="center" wrapText="1"/>
    </xf>
    <xf numFmtId="0" fontId="71" fillId="0" borderId="7" xfId="0" applyFont="1" applyFill="1" applyBorder="1" applyAlignment="1">
      <alignment horizontal="center" vertical="center" wrapText="1"/>
    </xf>
    <xf numFmtId="0" fontId="69" fillId="0" borderId="7" xfId="0" applyFont="1" applyFill="1" applyBorder="1" applyAlignment="1">
      <alignment horizontal="left" vertical="top" wrapText="1"/>
    </xf>
    <xf numFmtId="0" fontId="69" fillId="0" borderId="5" xfId="0" applyFont="1" applyFill="1" applyBorder="1" applyAlignment="1">
      <alignment horizontal="left" vertical="top" wrapText="1"/>
    </xf>
    <xf numFmtId="0" fontId="71" fillId="0" borderId="8" xfId="0" applyFont="1" applyFill="1" applyBorder="1" applyAlignment="1">
      <alignment horizontal="center" vertical="center" wrapText="1"/>
    </xf>
    <xf numFmtId="0" fontId="71" fillId="0" borderId="3" xfId="0" applyFont="1" applyFill="1" applyBorder="1" applyAlignment="1">
      <alignment horizontal="center" vertical="center" wrapText="1"/>
    </xf>
    <xf numFmtId="2" fontId="71" fillId="0" borderId="31" xfId="0" applyNumberFormat="1" applyFont="1" applyBorder="1" applyAlignment="1">
      <alignment horizontal="center" vertical="center" wrapText="1"/>
    </xf>
    <xf numFmtId="2" fontId="71" fillId="0" borderId="29" xfId="0" applyNumberFormat="1" applyFont="1" applyBorder="1" applyAlignment="1">
      <alignment horizontal="center" vertical="center" wrapText="1"/>
    </xf>
    <xf numFmtId="0" fontId="69" fillId="0" borderId="31" xfId="0" applyFont="1" applyBorder="1" applyAlignment="1">
      <alignment horizontal="left" vertical="top" wrapText="1"/>
    </xf>
    <xf numFmtId="0" fontId="69" fillId="0" borderId="29" xfId="0" applyFont="1" applyBorder="1" applyAlignment="1">
      <alignment horizontal="left" vertical="top" wrapText="1"/>
    </xf>
    <xf numFmtId="0" fontId="71" fillId="0" borderId="28" xfId="0" applyFont="1" applyFill="1" applyBorder="1" applyAlignment="1">
      <alignment horizontal="center" vertical="top" wrapText="1"/>
    </xf>
    <xf numFmtId="0" fontId="71" fillId="0" borderId="2" xfId="0" applyFont="1" applyFill="1" applyBorder="1" applyAlignment="1">
      <alignment horizontal="center" vertical="top" wrapText="1"/>
    </xf>
    <xf numFmtId="0" fontId="71" fillId="0" borderId="3" xfId="0" applyFont="1" applyFill="1" applyBorder="1" applyAlignment="1">
      <alignment horizontal="center" vertical="top" wrapText="1"/>
    </xf>
    <xf numFmtId="0" fontId="71" fillId="0" borderId="27" xfId="0" applyFont="1" applyFill="1" applyBorder="1" applyAlignment="1">
      <alignment horizontal="center" vertical="center" wrapText="1"/>
    </xf>
    <xf numFmtId="0" fontId="72" fillId="0" borderId="0" xfId="0" applyFont="1" applyAlignment="1">
      <alignment horizontal="center" wrapText="1"/>
    </xf>
    <xf numFmtId="0" fontId="71" fillId="0" borderId="27" xfId="0" applyFont="1" applyBorder="1" applyAlignment="1">
      <alignment horizontal="center" vertical="center" wrapText="1"/>
    </xf>
    <xf numFmtId="0" fontId="71" fillId="0" borderId="27" xfId="0" applyFont="1" applyBorder="1" applyAlignment="1">
      <alignment horizontal="center" vertical="top" wrapText="1"/>
    </xf>
    <xf numFmtId="0" fontId="72" fillId="0" borderId="28" xfId="0" applyFont="1" applyBorder="1" applyAlignment="1">
      <alignment horizontal="center" vertical="center" wrapText="1"/>
    </xf>
    <xf numFmtId="0" fontId="72" fillId="0" borderId="2" xfId="0" applyFont="1" applyBorder="1" applyAlignment="1">
      <alignment horizontal="center" vertical="center" wrapText="1"/>
    </xf>
    <xf numFmtId="0" fontId="72" fillId="0" borderId="3" xfId="0" applyFont="1" applyBorder="1" applyAlignment="1">
      <alignment horizontal="center" vertical="center" wrapText="1"/>
    </xf>
    <xf numFmtId="0" fontId="71" fillId="0" borderId="28" xfId="0" applyFont="1" applyBorder="1" applyAlignment="1">
      <alignment horizontal="center" wrapText="1"/>
    </xf>
    <xf numFmtId="0" fontId="71" fillId="0" borderId="2" xfId="0" applyFont="1" applyBorder="1" applyAlignment="1">
      <alignment horizontal="center" wrapText="1"/>
    </xf>
    <xf numFmtId="0" fontId="71" fillId="0" borderId="3" xfId="0" applyFont="1" applyBorder="1" applyAlignment="1">
      <alignment horizontal="center" wrapText="1"/>
    </xf>
    <xf numFmtId="0" fontId="71" fillId="2" borderId="27" xfId="0" applyFont="1" applyFill="1" applyBorder="1" applyAlignment="1">
      <alignment horizontal="center" vertical="top" wrapText="1"/>
    </xf>
    <xf numFmtId="49" fontId="69" fillId="2" borderId="28" xfId="0" applyNumberFormat="1" applyFont="1" applyFill="1" applyBorder="1" applyAlignment="1">
      <alignment horizontal="center" vertical="top" wrapText="1"/>
    </xf>
    <xf numFmtId="49" fontId="69" fillId="2" borderId="2" xfId="0" applyNumberFormat="1" applyFont="1" applyFill="1" applyBorder="1" applyAlignment="1">
      <alignment horizontal="center" vertical="top" wrapText="1"/>
    </xf>
    <xf numFmtId="0" fontId="73" fillId="0" borderId="27" xfId="8" applyFont="1" applyFill="1" applyBorder="1" applyAlignment="1">
      <alignment horizontal="center" vertical="top" wrapText="1"/>
    </xf>
    <xf numFmtId="0" fontId="72" fillId="0" borderId="27" xfId="0" applyFont="1" applyBorder="1" applyAlignment="1">
      <alignment horizontal="left" wrapText="1"/>
    </xf>
    <xf numFmtId="0" fontId="72" fillId="0" borderId="27" xfId="0" applyFont="1" applyBorder="1" applyAlignment="1">
      <alignment horizontal="center" wrapText="1"/>
    </xf>
    <xf numFmtId="0" fontId="72" fillId="0" borderId="28" xfId="0" applyFont="1" applyBorder="1" applyAlignment="1">
      <alignment horizontal="center" vertical="top" wrapText="1"/>
    </xf>
    <xf numFmtId="0" fontId="72" fillId="0" borderId="2" xfId="0" applyFont="1" applyBorder="1" applyAlignment="1">
      <alignment horizontal="center" vertical="top" wrapText="1"/>
    </xf>
    <xf numFmtId="0" fontId="71" fillId="0" borderId="28" xfId="0" applyFont="1" applyBorder="1" applyAlignment="1">
      <alignment horizontal="center" vertical="top" wrapText="1"/>
    </xf>
    <xf numFmtId="0" fontId="71" fillId="0" borderId="2" xfId="0" applyFont="1" applyBorder="1" applyAlignment="1">
      <alignment horizontal="center" vertical="top" wrapText="1"/>
    </xf>
    <xf numFmtId="0" fontId="69" fillId="0" borderId="0" xfId="1" applyFont="1" applyFill="1" applyAlignment="1">
      <alignment horizontal="center" wrapText="1"/>
    </xf>
    <xf numFmtId="0" fontId="69" fillId="0" borderId="0" xfId="1" applyFont="1" applyFill="1" applyAlignment="1">
      <alignment horizontal="center"/>
    </xf>
    <xf numFmtId="0" fontId="73" fillId="0" borderId="30" xfId="1" applyFont="1" applyFill="1" applyBorder="1" applyAlignment="1">
      <alignment horizontal="center" wrapText="1"/>
    </xf>
    <xf numFmtId="0" fontId="73" fillId="0" borderId="29" xfId="1" applyFont="1" applyFill="1" applyBorder="1" applyAlignment="1">
      <alignment horizontal="center" wrapText="1"/>
    </xf>
    <xf numFmtId="0" fontId="73" fillId="0" borderId="27" xfId="0" applyFont="1" applyFill="1" applyBorder="1" applyAlignment="1">
      <alignment horizontal="left" vertical="center"/>
    </xf>
    <xf numFmtId="0" fontId="73" fillId="0" borderId="31" xfId="0" applyFont="1" applyBorder="1" applyAlignment="1">
      <alignment horizontal="center" vertical="top" wrapText="1"/>
    </xf>
    <xf numFmtId="0" fontId="73" fillId="0" borderId="29" xfId="0" applyFont="1" applyBorder="1" applyAlignment="1">
      <alignment horizontal="center" vertical="top" wrapText="1"/>
    </xf>
    <xf numFmtId="0" fontId="73" fillId="0" borderId="27" xfId="0" applyFont="1" applyFill="1" applyBorder="1" applyAlignment="1">
      <alignment horizontal="center" vertical="top" wrapText="1"/>
    </xf>
    <xf numFmtId="0" fontId="73" fillId="0" borderId="30" xfId="1" applyFont="1" applyFill="1" applyBorder="1" applyAlignment="1">
      <alignment horizontal="left" wrapText="1"/>
    </xf>
    <xf numFmtId="0" fontId="73" fillId="0" borderId="29" xfId="1" applyFont="1" applyFill="1" applyBorder="1" applyAlignment="1">
      <alignment horizontal="left" wrapText="1"/>
    </xf>
    <xf numFmtId="0" fontId="73" fillId="0" borderId="28" xfId="1" applyFont="1" applyFill="1" applyBorder="1" applyAlignment="1">
      <alignment horizontal="center" vertical="top" wrapText="1"/>
    </xf>
    <xf numFmtId="0" fontId="73" fillId="0" borderId="2" xfId="1" applyFont="1" applyFill="1" applyBorder="1" applyAlignment="1">
      <alignment horizontal="center" vertical="top" wrapText="1"/>
    </xf>
    <xf numFmtId="0" fontId="73" fillId="0" borderId="3" xfId="1" applyFont="1" applyFill="1" applyBorder="1" applyAlignment="1">
      <alignment horizontal="center" vertical="top" wrapText="1"/>
    </xf>
    <xf numFmtId="0" fontId="72" fillId="0" borderId="28" xfId="0" applyFont="1" applyFill="1" applyBorder="1" applyAlignment="1">
      <alignment horizontal="center" vertical="center" wrapText="1"/>
    </xf>
    <xf numFmtId="0" fontId="0" fillId="0" borderId="3" xfId="0" applyBorder="1"/>
    <xf numFmtId="1" fontId="78" fillId="0" borderId="30" xfId="0" applyNumberFormat="1" applyFont="1" applyFill="1" applyBorder="1" applyAlignment="1">
      <alignment horizontal="center" vertical="center"/>
    </xf>
    <xf numFmtId="1" fontId="78" fillId="0" borderId="31" xfId="0" applyNumberFormat="1" applyFont="1" applyFill="1" applyBorder="1" applyAlignment="1">
      <alignment horizontal="center" vertical="center"/>
    </xf>
    <xf numFmtId="1" fontId="78" fillId="0" borderId="29" xfId="0" applyNumberFormat="1" applyFont="1" applyFill="1" applyBorder="1" applyAlignment="1">
      <alignment horizontal="center" vertical="center"/>
    </xf>
    <xf numFmtId="0" fontId="72" fillId="56" borderId="30" xfId="0" applyFont="1" applyFill="1" applyBorder="1" applyAlignment="1">
      <alignment horizontal="center" vertical="center"/>
    </xf>
    <xf numFmtId="0" fontId="72" fillId="56" borderId="31" xfId="0" applyFont="1" applyFill="1" applyBorder="1" applyAlignment="1">
      <alignment horizontal="center" vertical="center"/>
    </xf>
    <xf numFmtId="0" fontId="72" fillId="56" borderId="29" xfId="0" applyFont="1" applyFill="1" applyBorder="1" applyAlignment="1">
      <alignment horizontal="center" vertical="center"/>
    </xf>
    <xf numFmtId="0" fontId="69" fillId="2" borderId="33" xfId="0" applyFont="1" applyFill="1" applyBorder="1" applyAlignment="1">
      <alignment horizontal="center" vertical="center" wrapText="1"/>
    </xf>
    <xf numFmtId="0" fontId="69" fillId="2" borderId="34" xfId="0" applyFont="1" applyFill="1" applyBorder="1" applyAlignment="1">
      <alignment horizontal="center" vertical="center" wrapText="1"/>
    </xf>
    <xf numFmtId="0" fontId="69" fillId="2" borderId="32" xfId="0" applyFont="1" applyFill="1" applyBorder="1" applyAlignment="1">
      <alignment horizontal="center" vertical="center" wrapText="1"/>
    </xf>
    <xf numFmtId="0" fontId="69" fillId="2" borderId="27" xfId="0" applyFont="1" applyFill="1" applyBorder="1" applyAlignment="1">
      <alignment horizontal="left" vertical="center" wrapText="1"/>
    </xf>
    <xf numFmtId="0" fontId="72" fillId="2" borderId="28" xfId="0" applyFont="1" applyFill="1" applyBorder="1" applyAlignment="1">
      <alignment horizontal="center" vertical="center" wrapText="1"/>
    </xf>
    <xf numFmtId="0" fontId="72" fillId="2" borderId="2" xfId="0" applyFont="1" applyFill="1" applyBorder="1" applyAlignment="1">
      <alignment horizontal="center" vertical="center" wrapText="1"/>
    </xf>
    <xf numFmtId="0" fontId="72" fillId="2" borderId="3" xfId="0" applyFont="1" applyFill="1" applyBorder="1" applyAlignment="1">
      <alignment horizontal="center" vertical="center" wrapText="1"/>
    </xf>
    <xf numFmtId="0" fontId="69" fillId="2" borderId="30" xfId="0" applyFont="1" applyFill="1" applyBorder="1" applyAlignment="1">
      <alignment horizontal="left" vertical="center" wrapText="1"/>
    </xf>
    <xf numFmtId="0" fontId="69" fillId="2" borderId="31" xfId="0" applyFont="1" applyFill="1" applyBorder="1" applyAlignment="1">
      <alignment horizontal="left" vertical="center" wrapText="1"/>
    </xf>
    <xf numFmtId="0" fontId="69" fillId="2" borderId="29" xfId="0" applyFont="1" applyFill="1" applyBorder="1" applyAlignment="1">
      <alignment horizontal="left" vertical="center" wrapText="1"/>
    </xf>
    <xf numFmtId="0" fontId="72" fillId="0" borderId="30" xfId="0" applyFont="1" applyFill="1" applyBorder="1" applyAlignment="1">
      <alignment horizontal="center" vertical="center" wrapText="1"/>
    </xf>
    <xf numFmtId="0" fontId="72" fillId="0" borderId="29" xfId="0" applyFont="1" applyFill="1" applyBorder="1" applyAlignment="1">
      <alignment horizontal="center" vertical="center" wrapText="1"/>
    </xf>
    <xf numFmtId="0" fontId="72" fillId="0" borderId="35" xfId="0" applyFont="1" applyFill="1" applyBorder="1" applyAlignment="1">
      <alignment horizontal="center" vertical="center" wrapText="1"/>
    </xf>
    <xf numFmtId="0" fontId="72" fillId="0" borderId="38" xfId="0" applyFont="1" applyFill="1" applyBorder="1" applyAlignment="1">
      <alignment horizontal="center" vertical="center" wrapText="1"/>
    </xf>
    <xf numFmtId="0" fontId="72" fillId="0" borderId="37" xfId="0" applyFont="1" applyFill="1" applyBorder="1" applyAlignment="1">
      <alignment horizontal="center" vertical="center" wrapText="1"/>
    </xf>
    <xf numFmtId="0" fontId="72" fillId="0" borderId="33" xfId="0" applyFont="1" applyFill="1" applyBorder="1" applyAlignment="1">
      <alignment horizontal="center" vertical="center" wrapText="1"/>
    </xf>
    <xf numFmtId="0" fontId="72" fillId="0" borderId="34" xfId="0" applyFont="1" applyFill="1" applyBorder="1" applyAlignment="1">
      <alignment horizontal="center" vertical="center" wrapText="1"/>
    </xf>
    <xf numFmtId="0" fontId="72" fillId="0" borderId="32" xfId="0" applyFont="1" applyFill="1" applyBorder="1" applyAlignment="1">
      <alignment horizontal="center" vertical="center" wrapText="1"/>
    </xf>
    <xf numFmtId="0" fontId="72" fillId="0" borderId="28" xfId="0" applyFont="1" applyFill="1" applyBorder="1" applyAlignment="1">
      <alignment horizontal="center" vertical="center"/>
    </xf>
    <xf numFmtId="0" fontId="72" fillId="0" borderId="2" xfId="0" applyFont="1" applyFill="1" applyBorder="1" applyAlignment="1">
      <alignment horizontal="center" vertical="center"/>
    </xf>
    <xf numFmtId="0" fontId="72" fillId="0" borderId="3" xfId="0" applyFont="1" applyFill="1" applyBorder="1" applyAlignment="1">
      <alignment horizontal="center" vertical="center"/>
    </xf>
    <xf numFmtId="0" fontId="69" fillId="0" borderId="30" xfId="0" applyFont="1" applyFill="1" applyBorder="1" applyAlignment="1">
      <alignment horizontal="center" vertical="center" wrapText="1"/>
    </xf>
    <xf numFmtId="0" fontId="69" fillId="0" borderId="31" xfId="0" applyFont="1" applyFill="1" applyBorder="1" applyAlignment="1">
      <alignment horizontal="center" vertical="center" wrapText="1"/>
    </xf>
    <xf numFmtId="0" fontId="69" fillId="0" borderId="29" xfId="0" applyFont="1" applyFill="1" applyBorder="1" applyAlignment="1">
      <alignment horizontal="center" vertical="center" wrapText="1"/>
    </xf>
    <xf numFmtId="0" fontId="73" fillId="2" borderId="28" xfId="0" applyFont="1" applyFill="1" applyBorder="1" applyAlignment="1">
      <alignment horizontal="center" vertical="center"/>
    </xf>
    <xf numFmtId="0" fontId="73" fillId="2" borderId="2" xfId="0" applyFont="1" applyFill="1" applyBorder="1" applyAlignment="1">
      <alignment horizontal="center" vertical="center"/>
    </xf>
    <xf numFmtId="0" fontId="73" fillId="2" borderId="3" xfId="0" applyFont="1" applyFill="1" applyBorder="1" applyAlignment="1">
      <alignment horizontal="center" vertical="center"/>
    </xf>
    <xf numFmtId="0" fontId="69" fillId="0" borderId="27" xfId="0" applyFont="1" applyFill="1" applyBorder="1" applyAlignment="1">
      <alignment horizontal="center" vertical="center" wrapText="1"/>
    </xf>
    <xf numFmtId="0" fontId="72" fillId="0" borderId="2" xfId="0" applyFont="1" applyFill="1" applyBorder="1" applyAlignment="1">
      <alignment horizontal="center" vertical="center" wrapText="1"/>
    </xf>
    <xf numFmtId="0" fontId="72" fillId="0" borderId="3" xfId="0" applyFont="1" applyFill="1" applyBorder="1" applyAlignment="1">
      <alignment horizontal="center" vertical="center" wrapText="1"/>
    </xf>
    <xf numFmtId="0" fontId="69" fillId="56" borderId="30" xfId="0" applyFont="1" applyFill="1" applyBorder="1" applyAlignment="1">
      <alignment horizontal="center" vertical="center"/>
    </xf>
    <xf numFmtId="0" fontId="69" fillId="56" borderId="31" xfId="0" applyFont="1" applyFill="1" applyBorder="1" applyAlignment="1">
      <alignment horizontal="center" vertical="center"/>
    </xf>
    <xf numFmtId="0" fontId="69" fillId="56" borderId="29" xfId="0" applyFont="1" applyFill="1" applyBorder="1" applyAlignment="1">
      <alignment horizontal="center" vertical="center"/>
    </xf>
    <xf numFmtId="0" fontId="71" fillId="2" borderId="28" xfId="0" applyFont="1" applyFill="1" applyBorder="1" applyAlignment="1">
      <alignment horizontal="center" vertical="center"/>
    </xf>
    <xf numFmtId="0" fontId="71" fillId="2" borderId="2" xfId="0" applyFont="1" applyFill="1" applyBorder="1" applyAlignment="1">
      <alignment horizontal="center" vertical="center"/>
    </xf>
    <xf numFmtId="0" fontId="71" fillId="2" borderId="3" xfId="0" applyFont="1" applyFill="1" applyBorder="1" applyAlignment="1">
      <alignment horizontal="center" vertical="center"/>
    </xf>
    <xf numFmtId="0" fontId="69" fillId="2" borderId="3" xfId="0" applyFont="1" applyFill="1" applyBorder="1" applyAlignment="1">
      <alignment horizontal="left" vertical="center" wrapText="1"/>
    </xf>
    <xf numFmtId="0" fontId="69" fillId="2" borderId="32" xfId="0" applyFont="1" applyFill="1" applyBorder="1" applyAlignment="1">
      <alignment horizontal="left" vertical="center" wrapText="1"/>
    </xf>
    <xf numFmtId="0" fontId="69" fillId="2" borderId="30" xfId="0" applyFont="1" applyFill="1" applyBorder="1" applyAlignment="1">
      <alignment horizontal="center" vertical="center" wrapText="1"/>
    </xf>
    <xf numFmtId="0" fontId="69" fillId="2" borderId="31" xfId="0" applyFont="1" applyFill="1" applyBorder="1" applyAlignment="1">
      <alignment horizontal="center" vertical="center" wrapText="1"/>
    </xf>
    <xf numFmtId="0" fontId="69" fillId="2" borderId="29" xfId="0" applyFont="1" applyFill="1" applyBorder="1" applyAlignment="1">
      <alignment horizontal="center" vertical="center" wrapText="1"/>
    </xf>
    <xf numFmtId="171" fontId="74" fillId="2" borderId="30" xfId="98" applyNumberFormat="1" applyFont="1" applyFill="1" applyBorder="1" applyAlignment="1">
      <alignment horizontal="left" vertical="center"/>
    </xf>
    <xf numFmtId="171" fontId="74" fillId="2" borderId="29" xfId="98" applyNumberFormat="1" applyFont="1" applyFill="1" applyBorder="1" applyAlignment="1">
      <alignment horizontal="left" vertical="center"/>
    </xf>
    <xf numFmtId="171" fontId="74" fillId="2" borderId="29" xfId="98" applyNumberFormat="1" applyFont="1" applyFill="1" applyBorder="1" applyAlignment="1">
      <alignment horizontal="left" vertical="center" wrapText="1"/>
    </xf>
    <xf numFmtId="171" fontId="74" fillId="2" borderId="27" xfId="98" applyNumberFormat="1" applyFont="1" applyFill="1" applyBorder="1" applyAlignment="1">
      <alignment horizontal="left" vertical="center" wrapText="1"/>
    </xf>
    <xf numFmtId="0" fontId="69" fillId="2" borderId="30" xfId="0" applyFont="1" applyFill="1" applyBorder="1" applyAlignment="1">
      <alignment horizontal="left" vertical="center"/>
    </xf>
    <xf numFmtId="0" fontId="69" fillId="2" borderId="31" xfId="0" applyFont="1" applyFill="1" applyBorder="1" applyAlignment="1">
      <alignment horizontal="left" vertical="center"/>
    </xf>
    <xf numFmtId="0" fontId="69" fillId="2" borderId="29" xfId="0" applyFont="1" applyFill="1" applyBorder="1" applyAlignment="1">
      <alignment horizontal="left" vertical="center"/>
    </xf>
    <xf numFmtId="0" fontId="72" fillId="2" borderId="28" xfId="0" applyFont="1" applyFill="1" applyBorder="1" applyAlignment="1">
      <alignment horizontal="center" vertical="center"/>
    </xf>
    <xf numFmtId="0" fontId="72" fillId="2" borderId="2" xfId="0" applyFont="1" applyFill="1" applyBorder="1" applyAlignment="1">
      <alignment horizontal="center" vertical="center"/>
    </xf>
    <xf numFmtId="0" fontId="72" fillId="2" borderId="3" xfId="0" applyFont="1" applyFill="1" applyBorder="1" applyAlignment="1">
      <alignment horizontal="center" vertical="center"/>
    </xf>
    <xf numFmtId="0" fontId="69" fillId="2" borderId="2" xfId="0" applyFont="1" applyFill="1" applyBorder="1" applyAlignment="1">
      <alignment horizontal="left" vertical="center" wrapText="1"/>
    </xf>
    <xf numFmtId="49" fontId="69" fillId="2" borderId="30" xfId="0" applyNumberFormat="1" applyFont="1" applyFill="1" applyBorder="1" applyAlignment="1">
      <alignment horizontal="center" vertical="center"/>
    </xf>
    <xf numFmtId="49" fontId="69" fillId="2" borderId="31" xfId="0" applyNumberFormat="1" applyFont="1" applyFill="1" applyBorder="1" applyAlignment="1">
      <alignment horizontal="center" vertical="center"/>
    </xf>
    <xf numFmtId="49" fontId="69" fillId="2" borderId="29" xfId="0" applyNumberFormat="1" applyFont="1" applyFill="1" applyBorder="1" applyAlignment="1">
      <alignment horizontal="center" vertical="center"/>
    </xf>
    <xf numFmtId="0" fontId="71" fillId="0" borderId="28" xfId="0" applyFont="1" applyFill="1" applyBorder="1" applyAlignment="1">
      <alignment horizontal="center" vertical="center"/>
    </xf>
    <xf numFmtId="0" fontId="71" fillId="0" borderId="2" xfId="0" applyFont="1" applyFill="1" applyBorder="1" applyAlignment="1">
      <alignment horizontal="center" vertical="center"/>
    </xf>
    <xf numFmtId="0" fontId="71" fillId="0" borderId="3" xfId="0" applyFont="1" applyFill="1" applyBorder="1" applyAlignment="1">
      <alignment horizontal="center" vertical="center"/>
    </xf>
    <xf numFmtId="49" fontId="69" fillId="2" borderId="30" xfId="0" applyNumberFormat="1" applyFont="1" applyFill="1" applyBorder="1" applyAlignment="1">
      <alignment horizontal="left" vertical="center" wrapText="1"/>
    </xf>
    <xf numFmtId="49" fontId="69" fillId="2" borderId="31" xfId="0" applyNumberFormat="1" applyFont="1" applyFill="1" applyBorder="1" applyAlignment="1">
      <alignment horizontal="left" vertical="center" wrapText="1"/>
    </xf>
    <xf numFmtId="49" fontId="69" fillId="2" borderId="29" xfId="0" applyNumberFormat="1" applyFont="1" applyFill="1" applyBorder="1" applyAlignment="1">
      <alignment horizontal="left" vertical="center" wrapText="1"/>
    </xf>
    <xf numFmtId="171" fontId="74" fillId="2" borderId="30" xfId="98" applyNumberFormat="1" applyFont="1" applyFill="1" applyBorder="1" applyAlignment="1">
      <alignment horizontal="left" vertical="center" wrapText="1"/>
    </xf>
    <xf numFmtId="171" fontId="74" fillId="2" borderId="27" xfId="98" applyNumberFormat="1" applyFont="1" applyFill="1" applyBorder="1" applyAlignment="1">
      <alignment horizontal="left" vertical="center"/>
    </xf>
    <xf numFmtId="0" fontId="73" fillId="0" borderId="28" xfId="0" applyFont="1" applyFill="1" applyBorder="1" applyAlignment="1">
      <alignment horizontal="center" vertical="center"/>
    </xf>
    <xf numFmtId="0" fontId="73" fillId="0" borderId="2" xfId="0" applyFont="1" applyFill="1" applyBorder="1" applyAlignment="1">
      <alignment horizontal="center" vertical="center"/>
    </xf>
    <xf numFmtId="0" fontId="73" fillId="0" borderId="3" xfId="0" applyFont="1" applyFill="1" applyBorder="1" applyAlignment="1">
      <alignment horizontal="center" vertical="center"/>
    </xf>
    <xf numFmtId="0" fontId="71" fillId="2" borderId="35" xfId="0" applyFont="1" applyFill="1" applyBorder="1" applyAlignment="1">
      <alignment horizontal="center" vertical="center"/>
    </xf>
    <xf numFmtId="0" fontId="71" fillId="2" borderId="6" xfId="0" applyFont="1" applyFill="1" applyBorder="1" applyAlignment="1">
      <alignment horizontal="center" vertical="center"/>
    </xf>
    <xf numFmtId="0" fontId="71" fillId="2" borderId="33" xfId="0" applyFont="1" applyFill="1" applyBorder="1" applyAlignment="1">
      <alignment horizontal="center" vertical="center"/>
    </xf>
    <xf numFmtId="0" fontId="69" fillId="2" borderId="6" xfId="0" applyFont="1" applyFill="1" applyBorder="1" applyAlignment="1">
      <alignment horizontal="left" vertical="center" wrapText="1"/>
    </xf>
    <xf numFmtId="0" fontId="69" fillId="2" borderId="0" xfId="0" applyFont="1" applyFill="1" applyBorder="1" applyAlignment="1">
      <alignment horizontal="left" vertical="center" wrapText="1"/>
    </xf>
    <xf numFmtId="0" fontId="69" fillId="2" borderId="36" xfId="0" applyFont="1" applyFill="1" applyBorder="1" applyAlignment="1">
      <alignment horizontal="left" vertical="center" wrapText="1"/>
    </xf>
    <xf numFmtId="49" fontId="69" fillId="2" borderId="30" xfId="0" applyNumberFormat="1" applyFont="1" applyFill="1" applyBorder="1" applyAlignment="1">
      <alignment horizontal="center" vertical="center" wrapText="1"/>
    </xf>
    <xf numFmtId="49" fontId="69" fillId="2" borderId="31" xfId="0" applyNumberFormat="1" applyFont="1" applyFill="1" applyBorder="1" applyAlignment="1">
      <alignment horizontal="center" vertical="center" wrapText="1"/>
    </xf>
    <xf numFmtId="49" fontId="69" fillId="2" borderId="29" xfId="0" applyNumberFormat="1" applyFont="1" applyFill="1" applyBorder="1" applyAlignment="1">
      <alignment horizontal="center" vertical="center" wrapText="1"/>
    </xf>
    <xf numFmtId="0" fontId="74" fillId="2" borderId="28" xfId="0" applyFont="1" applyFill="1" applyBorder="1" applyAlignment="1">
      <alignment horizontal="left" vertical="center" wrapText="1"/>
    </xf>
    <xf numFmtId="0" fontId="74" fillId="2" borderId="2" xfId="0" applyFont="1" applyFill="1" applyBorder="1" applyAlignment="1">
      <alignment horizontal="left" vertical="center" wrapText="1"/>
    </xf>
    <xf numFmtId="0" fontId="74" fillId="2" borderId="3" xfId="0" applyFont="1" applyFill="1" applyBorder="1" applyAlignment="1">
      <alignment horizontal="left" vertical="center" wrapText="1"/>
    </xf>
    <xf numFmtId="168" fontId="74" fillId="2" borderId="28" xfId="267" applyNumberFormat="1" applyFont="1" applyFill="1" applyBorder="1" applyAlignment="1">
      <alignment horizontal="left" vertical="center" wrapText="1"/>
    </xf>
    <xf numFmtId="168" fontId="74" fillId="2" borderId="2" xfId="267" applyNumberFormat="1" applyFont="1" applyFill="1" applyBorder="1" applyAlignment="1">
      <alignment horizontal="left" vertical="center" wrapText="1"/>
    </xf>
    <xf numFmtId="168" fontId="74" fillId="2" borderId="3" xfId="267" applyNumberFormat="1" applyFont="1" applyFill="1" applyBorder="1" applyAlignment="1">
      <alignment horizontal="left" vertical="center" wrapText="1"/>
    </xf>
    <xf numFmtId="0" fontId="69" fillId="2" borderId="28" xfId="0" applyFont="1" applyFill="1" applyBorder="1" applyAlignment="1">
      <alignment horizontal="center" vertical="center" wrapText="1"/>
    </xf>
    <xf numFmtId="0" fontId="69" fillId="2" borderId="2" xfId="0" applyFont="1" applyFill="1" applyBorder="1" applyAlignment="1">
      <alignment horizontal="center" vertical="center" wrapText="1"/>
    </xf>
    <xf numFmtId="0" fontId="69" fillId="2" borderId="3" xfId="0" applyFont="1" applyFill="1" applyBorder="1" applyAlignment="1">
      <alignment horizontal="center" vertical="center" wrapText="1"/>
    </xf>
    <xf numFmtId="168" fontId="74" fillId="2" borderId="28" xfId="267" applyNumberFormat="1" applyFont="1" applyFill="1" applyBorder="1" applyAlignment="1">
      <alignment horizontal="center" vertical="center" wrapText="1"/>
    </xf>
    <xf numFmtId="168" fontId="74" fillId="2" borderId="3" xfId="267" applyNumberFormat="1" applyFont="1" applyFill="1" applyBorder="1" applyAlignment="1">
      <alignment horizontal="center" vertical="center" wrapText="1"/>
    </xf>
    <xf numFmtId="0" fontId="69" fillId="58" borderId="30" xfId="0" applyFont="1" applyFill="1" applyBorder="1" applyAlignment="1">
      <alignment horizontal="center" vertical="center"/>
    </xf>
    <xf numFmtId="0" fontId="69" fillId="58" borderId="31" xfId="0" applyFont="1" applyFill="1" applyBorder="1" applyAlignment="1">
      <alignment horizontal="center" vertical="center"/>
    </xf>
    <xf numFmtId="0" fontId="69" fillId="58" borderId="29" xfId="0" applyFont="1" applyFill="1" applyBorder="1" applyAlignment="1">
      <alignment horizontal="center" vertical="center"/>
    </xf>
    <xf numFmtId="0" fontId="69" fillId="2" borderId="27" xfId="0" applyFont="1" applyFill="1" applyBorder="1" applyAlignment="1">
      <alignment horizontal="center" vertical="center" wrapText="1"/>
    </xf>
    <xf numFmtId="0" fontId="72" fillId="2" borderId="30" xfId="0" applyFont="1" applyFill="1" applyBorder="1" applyAlignment="1">
      <alignment horizontal="center" vertical="center" wrapText="1"/>
    </xf>
    <xf numFmtId="0" fontId="72" fillId="2" borderId="31" xfId="0" applyFont="1" applyFill="1" applyBorder="1" applyAlignment="1">
      <alignment horizontal="center" vertical="center" wrapText="1"/>
    </xf>
    <xf numFmtId="0" fontId="72" fillId="2" borderId="29" xfId="0" applyFont="1" applyFill="1" applyBorder="1" applyAlignment="1">
      <alignment horizontal="center" vertical="center" wrapText="1"/>
    </xf>
    <xf numFmtId="0" fontId="69" fillId="2" borderId="35" xfId="0" applyFont="1" applyFill="1" applyBorder="1" applyAlignment="1">
      <alignment horizontal="left" vertical="center" wrapText="1"/>
    </xf>
    <xf numFmtId="0" fontId="69" fillId="2" borderId="38" xfId="0" applyFont="1" applyFill="1" applyBorder="1" applyAlignment="1">
      <alignment horizontal="left" vertical="center" wrapText="1"/>
    </xf>
    <xf numFmtId="0" fontId="69" fillId="2" borderId="37" xfId="0" applyFont="1" applyFill="1" applyBorder="1" applyAlignment="1">
      <alignment horizontal="left" vertical="center" wrapText="1"/>
    </xf>
    <xf numFmtId="0" fontId="86" fillId="2" borderId="31" xfId="0" applyFont="1" applyFill="1" applyBorder="1" applyAlignment="1">
      <alignment horizontal="center" vertical="center" wrapText="1"/>
    </xf>
    <xf numFmtId="0" fontId="86" fillId="2" borderId="29" xfId="0" applyFont="1" applyFill="1" applyBorder="1" applyAlignment="1">
      <alignment horizontal="center" vertical="center" wrapText="1"/>
    </xf>
    <xf numFmtId="0" fontId="69" fillId="2" borderId="27" xfId="0" applyFont="1" applyFill="1" applyBorder="1" applyAlignment="1">
      <alignment horizontal="center" vertical="top"/>
    </xf>
    <xf numFmtId="0" fontId="69" fillId="2" borderId="27" xfId="0" applyFont="1" applyFill="1" applyBorder="1" applyAlignment="1">
      <alignment vertical="center"/>
    </xf>
    <xf numFmtId="0" fontId="69" fillId="2" borderId="27" xfId="0" applyFont="1" applyFill="1" applyBorder="1" applyAlignment="1">
      <alignment vertical="center" wrapText="1"/>
    </xf>
    <xf numFmtId="0" fontId="71" fillId="2" borderId="0" xfId="0" applyFont="1" applyFill="1" applyAlignment="1">
      <alignment horizontal="center"/>
    </xf>
    <xf numFmtId="0" fontId="71" fillId="2" borderId="36" xfId="0" applyFont="1" applyFill="1" applyBorder="1" applyAlignment="1">
      <alignment horizontal="center"/>
    </xf>
    <xf numFmtId="0" fontId="76" fillId="2" borderId="27" xfId="0" applyFont="1" applyFill="1" applyBorder="1" applyAlignment="1">
      <alignment vertical="center" wrapText="1"/>
    </xf>
    <xf numFmtId="0" fontId="69" fillId="2" borderId="28" xfId="0" applyFont="1" applyFill="1" applyBorder="1" applyAlignment="1">
      <alignment horizontal="center" vertical="top"/>
    </xf>
    <xf numFmtId="0" fontId="69" fillId="2" borderId="2" xfId="0" applyFont="1" applyFill="1" applyBorder="1" applyAlignment="1">
      <alignment horizontal="center" vertical="top"/>
    </xf>
    <xf numFmtId="0" fontId="69" fillId="2" borderId="3" xfId="0" applyFont="1" applyFill="1" applyBorder="1" applyAlignment="1">
      <alignment horizontal="center" vertical="top"/>
    </xf>
    <xf numFmtId="0" fontId="69" fillId="2" borderId="38" xfId="0" applyFont="1" applyFill="1" applyBorder="1" applyAlignment="1">
      <alignment horizontal="center" vertical="center"/>
    </xf>
    <xf numFmtId="0" fontId="69" fillId="2" borderId="34" xfId="0" applyFont="1" applyFill="1" applyBorder="1" applyAlignment="1">
      <alignment horizontal="center" vertical="center"/>
    </xf>
    <xf numFmtId="0" fontId="69" fillId="2" borderId="1" xfId="0" applyFont="1" applyFill="1" applyBorder="1" applyAlignment="1">
      <alignment vertical="center" wrapText="1"/>
    </xf>
    <xf numFmtId="0" fontId="87" fillId="2" borderId="1" xfId="0" applyFont="1" applyFill="1" applyBorder="1" applyAlignment="1">
      <alignment vertical="center" wrapText="1"/>
    </xf>
    <xf numFmtId="0" fontId="69" fillId="56" borderId="30" xfId="0" applyFont="1" applyFill="1" applyBorder="1" applyAlignment="1">
      <alignment horizontal="center" vertical="center" wrapText="1"/>
    </xf>
    <xf numFmtId="0" fontId="69" fillId="56" borderId="31" xfId="0" applyFont="1" applyFill="1" applyBorder="1" applyAlignment="1">
      <alignment horizontal="center" vertical="center" wrapText="1"/>
    </xf>
    <xf numFmtId="0" fontId="69" fillId="56" borderId="29" xfId="0" applyFont="1" applyFill="1" applyBorder="1" applyAlignment="1">
      <alignment horizontal="center" vertical="center" wrapText="1"/>
    </xf>
    <xf numFmtId="0" fontId="72" fillId="2" borderId="1" xfId="0" applyFont="1" applyFill="1" applyBorder="1" applyAlignment="1">
      <alignment horizontal="center" vertical="center" wrapText="1"/>
    </xf>
    <xf numFmtId="0" fontId="72" fillId="2" borderId="1" xfId="0" applyFont="1" applyFill="1" applyBorder="1" applyAlignment="1">
      <alignment horizontal="left" vertical="center" wrapText="1"/>
    </xf>
    <xf numFmtId="0" fontId="69" fillId="2" borderId="30" xfId="0" applyFont="1" applyFill="1" applyBorder="1" applyAlignment="1">
      <alignment vertical="center" wrapText="1"/>
    </xf>
    <xf numFmtId="0" fontId="87" fillId="2" borderId="31" xfId="0" applyFont="1" applyFill="1" applyBorder="1" applyAlignment="1">
      <alignment vertical="center" wrapText="1"/>
    </xf>
    <xf numFmtId="0" fontId="87" fillId="2" borderId="29" xfId="0" applyFont="1" applyFill="1" applyBorder="1" applyAlignment="1">
      <alignment vertical="center" wrapText="1"/>
    </xf>
    <xf numFmtId="0" fontId="72" fillId="2" borderId="28" xfId="0" applyFont="1" applyFill="1" applyBorder="1" applyAlignment="1">
      <alignment vertical="center" wrapText="1"/>
    </xf>
    <xf numFmtId="0" fontId="69" fillId="2" borderId="27" xfId="0" applyFont="1" applyFill="1" applyBorder="1" applyAlignment="1">
      <alignment horizontal="left" vertical="top" wrapText="1"/>
    </xf>
    <xf numFmtId="0" fontId="79" fillId="0" borderId="27" xfId="0" applyFont="1" applyBorder="1" applyAlignment="1">
      <alignment horizontal="left" vertical="top" wrapText="1"/>
    </xf>
    <xf numFmtId="0" fontId="74" fillId="2" borderId="27" xfId="0" applyFont="1" applyFill="1" applyBorder="1" applyAlignment="1">
      <alignment horizontal="left" vertical="top" wrapText="1"/>
    </xf>
    <xf numFmtId="165" fontId="69" fillId="2" borderId="27" xfId="0" applyNumberFormat="1" applyFont="1" applyFill="1" applyBorder="1" applyAlignment="1">
      <alignment horizontal="left" vertical="top" wrapText="1"/>
    </xf>
    <xf numFmtId="0" fontId="72" fillId="2" borderId="2" xfId="0" applyFont="1" applyFill="1" applyBorder="1" applyAlignment="1">
      <alignment vertical="center" wrapText="1"/>
    </xf>
    <xf numFmtId="0" fontId="76" fillId="2" borderId="27" xfId="0" applyFont="1" applyFill="1" applyBorder="1" applyAlignment="1">
      <alignment wrapText="1"/>
    </xf>
    <xf numFmtId="165" fontId="69" fillId="2" borderId="27" xfId="0" applyNumberFormat="1" applyFont="1" applyFill="1" applyBorder="1" applyAlignment="1">
      <alignment horizontal="center" vertical="top" wrapText="1"/>
    </xf>
    <xf numFmtId="165" fontId="76" fillId="0" borderId="0" xfId="0" applyNumberFormat="1" applyFont="1" applyAlignment="1">
      <alignment horizontal="left" vertical="top" wrapText="1"/>
    </xf>
    <xf numFmtId="0" fontId="79" fillId="2" borderId="27" xfId="165" applyFont="1" applyFill="1" applyBorder="1">
      <alignment horizontal="left" vertical="top" wrapText="1"/>
    </xf>
    <xf numFmtId="0" fontId="77" fillId="0" borderId="27" xfId="0" applyFont="1" applyBorder="1" applyAlignment="1">
      <alignment horizontal="left" vertical="top" wrapText="1"/>
    </xf>
    <xf numFmtId="0" fontId="77" fillId="2" borderId="27" xfId="165" applyFont="1" applyFill="1" applyBorder="1" applyAlignment="1">
      <alignment horizontal="left" vertical="top" wrapText="1"/>
    </xf>
    <xf numFmtId="0" fontId="76" fillId="2" borderId="27" xfId="0" applyFont="1" applyFill="1" applyBorder="1" applyAlignment="1"/>
    <xf numFmtId="39" fontId="76" fillId="2" borderId="27" xfId="0" applyNumberFormat="1" applyFont="1" applyFill="1" applyBorder="1" applyAlignment="1"/>
    <xf numFmtId="0" fontId="77" fillId="2" borderId="27" xfId="165" applyFont="1" applyFill="1" applyBorder="1" applyAlignment="1">
      <alignment horizontal="center" vertical="top"/>
    </xf>
    <xf numFmtId="0" fontId="71" fillId="2" borderId="27" xfId="0" applyFont="1" applyFill="1" applyBorder="1" applyAlignment="1">
      <alignment horizontal="center" vertical="center" wrapText="1"/>
    </xf>
    <xf numFmtId="165" fontId="69" fillId="2" borderId="27" xfId="6" applyNumberFormat="1" applyFont="1" applyFill="1" applyBorder="1" applyAlignment="1">
      <alignment horizontal="right" vertical="top"/>
    </xf>
    <xf numFmtId="165" fontId="69" fillId="2" borderId="27" xfId="6" applyNumberFormat="1" applyFont="1" applyFill="1" applyBorder="1" applyAlignment="1">
      <alignment horizontal="center" vertical="center"/>
    </xf>
    <xf numFmtId="39" fontId="76" fillId="0" borderId="0" xfId="0" applyNumberFormat="1" applyFont="1" applyAlignment="1">
      <alignment horizontal="left" vertical="top" wrapText="1"/>
    </xf>
    <xf numFmtId="49" fontId="69" fillId="2" borderId="27" xfId="0" applyNumberFormat="1" applyFont="1" applyFill="1" applyBorder="1" applyAlignment="1">
      <alignment horizontal="center" vertical="top" wrapText="1"/>
    </xf>
    <xf numFmtId="0" fontId="71" fillId="2" borderId="27" xfId="0" applyNumberFormat="1" applyFont="1" applyFill="1" applyBorder="1" applyAlignment="1">
      <alignment vertical="top" wrapText="1"/>
    </xf>
    <xf numFmtId="0" fontId="71" fillId="0" borderId="0" xfId="0" applyFont="1" applyFill="1" applyBorder="1" applyAlignment="1">
      <alignment horizontal="left" vertical="top" wrapText="1"/>
    </xf>
    <xf numFmtId="2" fontId="71" fillId="2" borderId="27" xfId="0" applyNumberFormat="1" applyFont="1" applyFill="1" applyBorder="1" applyAlignment="1">
      <alignment horizontal="left" vertical="top" wrapText="1"/>
    </xf>
    <xf numFmtId="164" fontId="71" fillId="2" borderId="27" xfId="7" applyNumberFormat="1" applyFont="1" applyFill="1" applyBorder="1" applyAlignment="1">
      <alignment horizontal="center" vertical="center" wrapText="1"/>
    </xf>
    <xf numFmtId="2" fontId="73" fillId="2" borderId="27" xfId="0" applyNumberFormat="1" applyFont="1" applyFill="1" applyBorder="1" applyAlignment="1">
      <alignment horizontal="left" vertical="center" wrapText="1"/>
    </xf>
    <xf numFmtId="0" fontId="72" fillId="2" borderId="27" xfId="0" applyFont="1" applyFill="1" applyBorder="1" applyAlignment="1">
      <alignment horizontal="center" vertical="top" wrapText="1"/>
    </xf>
    <xf numFmtId="49" fontId="69" fillId="2" borderId="27" xfId="0" applyNumberFormat="1" applyFont="1" applyFill="1" applyBorder="1" applyAlignment="1">
      <alignment horizontal="left" vertical="top" wrapText="1"/>
    </xf>
    <xf numFmtId="0" fontId="71" fillId="2" borderId="27" xfId="0" applyFont="1" applyFill="1" applyBorder="1" applyAlignment="1">
      <alignment wrapText="1"/>
    </xf>
    <xf numFmtId="0" fontId="72" fillId="2" borderId="27" xfId="0" applyFont="1" applyFill="1" applyBorder="1" applyAlignment="1">
      <alignment horizontal="center"/>
    </xf>
    <xf numFmtId="166" fontId="69" fillId="2" borderId="27" xfId="7" applyNumberFormat="1" applyFont="1" applyFill="1" applyBorder="1" applyAlignment="1">
      <alignment horizontal="right" vertical="center" wrapText="1"/>
    </xf>
    <xf numFmtId="166" fontId="73" fillId="2" borderId="27" xfId="7" applyNumberFormat="1" applyFont="1" applyFill="1" applyBorder="1" applyAlignment="1">
      <alignment horizontal="center" vertical="center" wrapText="1"/>
    </xf>
    <xf numFmtId="166" fontId="74" fillId="2" borderId="27" xfId="7" applyNumberFormat="1" applyFont="1" applyFill="1" applyBorder="1" applyAlignment="1">
      <alignment horizontal="center" vertical="center" wrapText="1"/>
    </xf>
    <xf numFmtId="164" fontId="71" fillId="0" borderId="0" xfId="7" applyFont="1" applyAlignment="1">
      <alignment horizontal="left" vertical="top" wrapText="1"/>
    </xf>
    <xf numFmtId="166" fontId="73" fillId="2" borderId="27" xfId="7" applyNumberFormat="1" applyFont="1" applyFill="1" applyBorder="1" applyAlignment="1">
      <alignment horizontal="right" vertical="center" wrapText="1"/>
    </xf>
    <xf numFmtId="49" fontId="73" fillId="0" borderId="27" xfId="0" applyNumberFormat="1" applyFont="1" applyBorder="1" applyAlignment="1">
      <alignment horizontal="left" vertical="top" wrapText="1"/>
    </xf>
    <xf numFmtId="172" fontId="71" fillId="0" borderId="0" xfId="0" applyNumberFormat="1" applyFont="1" applyAlignment="1">
      <alignment horizontal="left" vertical="top" wrapText="1"/>
    </xf>
    <xf numFmtId="0" fontId="72" fillId="2" borderId="27" xfId="0" applyFont="1" applyFill="1" applyBorder="1" applyAlignment="1">
      <alignment horizontal="center"/>
    </xf>
    <xf numFmtId="0" fontId="88" fillId="0" borderId="0" xfId="1" applyFont="1" applyFill="1"/>
    <xf numFmtId="0" fontId="89" fillId="0" borderId="0" xfId="1" applyFont="1" applyFill="1" applyAlignment="1">
      <alignment horizontal="center" wrapText="1"/>
    </xf>
    <xf numFmtId="2" fontId="89" fillId="0" borderId="0" xfId="1" applyNumberFormat="1" applyFont="1" applyFill="1" applyAlignment="1">
      <alignment horizontal="center" wrapText="1"/>
    </xf>
    <xf numFmtId="0" fontId="69" fillId="0" borderId="0" xfId="1" applyFont="1" applyFill="1"/>
    <xf numFmtId="0" fontId="89" fillId="0" borderId="27" xfId="1" applyFont="1" applyFill="1" applyBorder="1" applyAlignment="1">
      <alignment vertical="top" wrapText="1"/>
    </xf>
    <xf numFmtId="0" fontId="76" fillId="0" borderId="0" xfId="1" applyFont="1" applyFill="1" applyAlignment="1">
      <alignment horizontal="left" vertical="top" wrapText="1"/>
    </xf>
    <xf numFmtId="0" fontId="73" fillId="0" borderId="30" xfId="8" applyFont="1" applyFill="1" applyBorder="1" applyAlignment="1">
      <alignment horizontal="center" vertical="top" wrapText="1"/>
    </xf>
    <xf numFmtId="0" fontId="73" fillId="0" borderId="31" xfId="8" applyFont="1" applyFill="1" applyBorder="1" applyAlignment="1">
      <alignment horizontal="center" vertical="top" wrapText="1"/>
    </xf>
    <xf numFmtId="0" fontId="73" fillId="0" borderId="29" xfId="8" applyFont="1" applyFill="1" applyBorder="1" applyAlignment="1">
      <alignment horizontal="center" vertical="top" wrapText="1"/>
    </xf>
    <xf numFmtId="169" fontId="88" fillId="0" borderId="0" xfId="1" applyNumberFormat="1" applyFont="1" applyFill="1"/>
    <xf numFmtId="0" fontId="88" fillId="0" borderId="29" xfId="1" applyFont="1" applyFill="1" applyBorder="1" applyAlignment="1">
      <alignment horizontal="center" vertical="top" wrapText="1"/>
    </xf>
    <xf numFmtId="0" fontId="88" fillId="0" borderId="27" xfId="1" applyFont="1" applyFill="1" applyBorder="1" applyAlignment="1">
      <alignment horizontal="center" vertical="top" wrapText="1"/>
    </xf>
    <xf numFmtId="0" fontId="88" fillId="0" borderId="37" xfId="1" applyFont="1" applyFill="1" applyBorder="1" applyAlignment="1">
      <alignment horizontal="center" vertical="top" wrapText="1"/>
    </xf>
    <xf numFmtId="0" fontId="88" fillId="0" borderId="28" xfId="1" applyFont="1" applyFill="1" applyBorder="1" applyAlignment="1">
      <alignment horizontal="center" vertical="top" wrapText="1"/>
    </xf>
    <xf numFmtId="0" fontId="88" fillId="0" borderId="36" xfId="1" applyFont="1" applyFill="1" applyBorder="1" applyAlignment="1">
      <alignment horizontal="center" vertical="top" wrapText="1"/>
    </xf>
    <xf numFmtId="0" fontId="88" fillId="0" borderId="2" xfId="1" applyFont="1" applyFill="1" applyBorder="1" applyAlignment="1">
      <alignment horizontal="center" vertical="top" wrapText="1"/>
    </xf>
    <xf numFmtId="0" fontId="88" fillId="0" borderId="32" xfId="1" applyFont="1" applyFill="1" applyBorder="1" applyAlignment="1">
      <alignment horizontal="center" vertical="top" wrapText="1"/>
    </xf>
    <xf numFmtId="0" fontId="88" fillId="0" borderId="3" xfId="1" applyFont="1" applyFill="1" applyBorder="1" applyAlignment="1">
      <alignment horizontal="center" vertical="top" wrapText="1"/>
    </xf>
    <xf numFmtId="0" fontId="71" fillId="0" borderId="30" xfId="0" applyFont="1" applyBorder="1" applyAlignment="1">
      <alignment horizontal="center" vertical="top" wrapText="1"/>
    </xf>
    <xf numFmtId="0" fontId="71" fillId="0" borderId="31" xfId="0" applyFont="1" applyBorder="1" applyAlignment="1">
      <alignment horizontal="center" vertical="top" wrapText="1"/>
    </xf>
    <xf numFmtId="0" fontId="71" fillId="0" borderId="29" xfId="0" applyFont="1" applyBorder="1" applyAlignment="1">
      <alignment horizontal="center" vertical="top" wrapText="1"/>
    </xf>
    <xf numFmtId="0" fontId="88" fillId="0" borderId="27" xfId="1" applyFont="1" applyFill="1" applyBorder="1" applyAlignment="1">
      <alignment horizontal="left" vertical="top"/>
    </xf>
    <xf numFmtId="169" fontId="90" fillId="0" borderId="27" xfId="1" applyNumberFormat="1" applyFont="1" applyFill="1" applyBorder="1" applyAlignment="1">
      <alignment horizontal="center" vertical="center" wrapText="1"/>
    </xf>
    <xf numFmtId="0" fontId="88" fillId="0" borderId="30" xfId="1" applyFont="1" applyFill="1" applyBorder="1" applyAlignment="1">
      <alignment horizontal="left" vertical="top"/>
    </xf>
    <xf numFmtId="0" fontId="88" fillId="0" borderId="29" xfId="1" applyFont="1" applyFill="1" applyBorder="1" applyAlignment="1">
      <alignment horizontal="left" vertical="top"/>
    </xf>
  </cellXfs>
  <cellStyles count="268">
    <cellStyle name="20% - Accent1" xfId="29" builtinId="30" customBuiltin="1"/>
    <cellStyle name="20% - Accent1 2" xfId="69"/>
    <cellStyle name="20% - Accent1 2 2" xfId="108"/>
    <cellStyle name="20% - Accent1 3" xfId="167"/>
    <cellStyle name="20% - Accent1 4" xfId="191"/>
    <cellStyle name="20% - Accent2" xfId="33" builtinId="34" customBuiltin="1"/>
    <cellStyle name="20% - Accent2 2" xfId="72"/>
    <cellStyle name="20% - Accent2 2 2" xfId="109"/>
    <cellStyle name="20% - Accent2 3" xfId="169"/>
    <cellStyle name="20% - Accent2 4" xfId="193"/>
    <cellStyle name="20% - Accent3" xfId="37" builtinId="38" customBuiltin="1"/>
    <cellStyle name="20% - Accent3 2" xfId="71"/>
    <cellStyle name="20% - Accent3 2 2" xfId="110"/>
    <cellStyle name="20% - Accent3 3" xfId="171"/>
    <cellStyle name="20% - Accent3 4" xfId="195"/>
    <cellStyle name="20% - Accent4" xfId="41" builtinId="42" customBuiltin="1"/>
    <cellStyle name="20% - Accent4 2" xfId="88"/>
    <cellStyle name="20% - Accent4 2 2" xfId="111"/>
    <cellStyle name="20% - Accent4 3" xfId="173"/>
    <cellStyle name="20% - Accent4 4" xfId="197"/>
    <cellStyle name="20% - Accent5" xfId="45" builtinId="46" customBuiltin="1"/>
    <cellStyle name="20% - Accent5 2" xfId="91"/>
    <cellStyle name="20% - Accent5 2 2" xfId="112"/>
    <cellStyle name="20% - Accent5 3" xfId="175"/>
    <cellStyle name="20% - Accent5 4" xfId="199"/>
    <cellStyle name="20% - Accent6" xfId="49" builtinId="50" customBuiltin="1"/>
    <cellStyle name="20% - Accent6 2" xfId="59"/>
    <cellStyle name="20% - Accent6 2 2" xfId="113"/>
    <cellStyle name="20% - Accent6 3" xfId="177"/>
    <cellStyle name="20% - Accent6 4" xfId="201"/>
    <cellStyle name="20% - Акцент1 2" xfId="223"/>
    <cellStyle name="20% - Акцент2 2" xfId="225"/>
    <cellStyle name="20% - Акцент3 2" xfId="227"/>
    <cellStyle name="20% - Акцент4 2" xfId="229"/>
    <cellStyle name="20% - Акцент5 2" xfId="231"/>
    <cellStyle name="20% - Акцент6 2" xfId="233"/>
    <cellStyle name="40% - Accent1" xfId="30" builtinId="31" customBuiltin="1"/>
    <cellStyle name="40% - Accent1 2" xfId="93"/>
    <cellStyle name="40% - Accent1 2 2" xfId="114"/>
    <cellStyle name="40% - Accent1 3" xfId="168"/>
    <cellStyle name="40% - Accent1 4" xfId="192"/>
    <cellStyle name="40% - Accent2" xfId="34" builtinId="35" customBuiltin="1"/>
    <cellStyle name="40% - Accent2 2" xfId="61"/>
    <cellStyle name="40% - Accent2 2 2" xfId="115"/>
    <cellStyle name="40% - Accent2 3" xfId="170"/>
    <cellStyle name="40% - Accent2 4" xfId="194"/>
    <cellStyle name="40% - Accent3" xfId="38" builtinId="39" customBuiltin="1"/>
    <cellStyle name="40% - Accent3 2" xfId="87"/>
    <cellStyle name="40% - Accent3 2 2" xfId="116"/>
    <cellStyle name="40% - Accent3 3" xfId="172"/>
    <cellStyle name="40% - Accent3 4" xfId="196"/>
    <cellStyle name="40% - Accent4" xfId="42" builtinId="43" customBuiltin="1"/>
    <cellStyle name="40% - Accent4 2" xfId="78"/>
    <cellStyle name="40% - Accent4 2 2" xfId="117"/>
    <cellStyle name="40% - Accent4 3" xfId="174"/>
    <cellStyle name="40% - Accent4 4" xfId="198"/>
    <cellStyle name="40% - Accent5" xfId="46" builtinId="47" customBuiltin="1"/>
    <cellStyle name="40% - Accent5 2" xfId="77"/>
    <cellStyle name="40% - Accent5 2 2" xfId="118"/>
    <cellStyle name="40% - Accent5 3" xfId="176"/>
    <cellStyle name="40% - Accent5 4" xfId="200"/>
    <cellStyle name="40% - Accent6" xfId="50" builtinId="51" customBuiltin="1"/>
    <cellStyle name="40% - Accent6 2" xfId="60"/>
    <cellStyle name="40% - Accent6 2 2" xfId="119"/>
    <cellStyle name="40% - Accent6 3" xfId="178"/>
    <cellStyle name="40% - Accent6 4" xfId="202"/>
    <cellStyle name="40% - Акцент1 2" xfId="224"/>
    <cellStyle name="40% - Акцент2 2" xfId="226"/>
    <cellStyle name="40% - Акцент3 2" xfId="228"/>
    <cellStyle name="40% - Акцент4 2" xfId="230"/>
    <cellStyle name="40% - Акцент5 2" xfId="232"/>
    <cellStyle name="40% - Акцент6 2" xfId="234"/>
    <cellStyle name="60% - Accent1" xfId="31" builtinId="32" customBuiltin="1"/>
    <cellStyle name="60% - Accent1 2" xfId="64"/>
    <cellStyle name="60% - Accent1 2 2" xfId="120"/>
    <cellStyle name="60% - Accent2" xfId="35" builtinId="36" customBuiltin="1"/>
    <cellStyle name="60% - Accent2 2" xfId="62"/>
    <cellStyle name="60% - Accent2 2 2" xfId="121"/>
    <cellStyle name="60% - Accent3" xfId="39" builtinId="40" customBuiltin="1"/>
    <cellStyle name="60% - Accent3 2" xfId="56"/>
    <cellStyle name="60% - Accent3 2 2" xfId="122"/>
    <cellStyle name="60% - Accent4" xfId="43" builtinId="44" customBuiltin="1"/>
    <cellStyle name="60% - Accent4 2" xfId="66"/>
    <cellStyle name="60% - Accent4 2 2" xfId="123"/>
    <cellStyle name="60% - Accent5" xfId="47" builtinId="48" customBuiltin="1"/>
    <cellStyle name="60% - Accent5 2" xfId="73"/>
    <cellStyle name="60% - Accent5 2 2" xfId="124"/>
    <cellStyle name="60% - Accent6" xfId="51" builtinId="52" customBuiltin="1"/>
    <cellStyle name="60% - Accent6 2" xfId="55"/>
    <cellStyle name="60% - Accent6 2 2" xfId="125"/>
    <cellStyle name="60% - Акцент1 2" xfId="235"/>
    <cellStyle name="60% - Акцент2 2" xfId="236"/>
    <cellStyle name="60% - Акцент3 2" xfId="237"/>
    <cellStyle name="60% - Акцент4 2" xfId="238"/>
    <cellStyle name="60% - Акцент5 2" xfId="239"/>
    <cellStyle name="60% - Акцент6 2" xfId="240"/>
    <cellStyle name="Accent1" xfId="28" builtinId="29" customBuiltin="1"/>
    <cellStyle name="Accent1 2" xfId="57"/>
    <cellStyle name="Accent1 2 2" xfId="126"/>
    <cellStyle name="Accent2" xfId="32" builtinId="33" customBuiltin="1"/>
    <cellStyle name="Accent2 2" xfId="53"/>
    <cellStyle name="Accent2 2 2" xfId="127"/>
    <cellStyle name="Accent3" xfId="36" builtinId="37" customBuiltin="1"/>
    <cellStyle name="Accent3 2" xfId="90"/>
    <cellStyle name="Accent3 2 2" xfId="128"/>
    <cellStyle name="Accent4" xfId="40" builtinId="41" customBuiltin="1"/>
    <cellStyle name="Accent4 2" xfId="75"/>
    <cellStyle name="Accent4 2 2" xfId="129"/>
    <cellStyle name="Accent5" xfId="44" builtinId="45" customBuiltin="1"/>
    <cellStyle name="Accent5 2" xfId="85"/>
    <cellStyle name="Accent5 2 2" xfId="130"/>
    <cellStyle name="Accent6" xfId="48" builtinId="49" customBuiltin="1"/>
    <cellStyle name="Accent6 2" xfId="58"/>
    <cellStyle name="Accent6 2 2" xfId="131"/>
    <cellStyle name="Bad" xfId="17" builtinId="27" customBuiltin="1"/>
    <cellStyle name="Bad 2" xfId="92"/>
    <cellStyle name="Bad 2 2" xfId="132"/>
    <cellStyle name="Calculation" xfId="21" builtinId="22" customBuiltin="1"/>
    <cellStyle name="Calculation 2" xfId="79"/>
    <cellStyle name="Calculation 2 2" xfId="133"/>
    <cellStyle name="Check Cell" xfId="23" builtinId="23" customBuiltin="1"/>
    <cellStyle name="Check Cell 2" xfId="86"/>
    <cellStyle name="Check Cell 2 2" xfId="134"/>
    <cellStyle name="Comma" xfId="7" builtinId="3"/>
    <cellStyle name="Comma 2" xfId="10"/>
    <cellStyle name="Comma 2 2" xfId="100"/>
    <cellStyle name="Comma 2 2 2" xfId="135"/>
    <cellStyle name="Comma 2 3" xfId="103"/>
    <cellStyle name="Comma 3" xfId="99"/>
    <cellStyle name="Comma 3 2" xfId="136"/>
    <cellStyle name="Comma 3 2 2" xfId="188"/>
    <cellStyle name="Comma 3 2 2 2" xfId="211"/>
    <cellStyle name="Comma 3 2 3" xfId="181"/>
    <cellStyle name="Comma 3 2 4" xfId="205"/>
    <cellStyle name="Comma 4" xfId="102"/>
    <cellStyle name="Comma 5" xfId="95"/>
    <cellStyle name="Comma 5 2" xfId="180"/>
    <cellStyle name="Comma 5 3" xfId="204"/>
    <cellStyle name="Comma 6" xfId="187"/>
    <cellStyle name="Comma 6 2" xfId="210"/>
    <cellStyle name="Explanatory Text" xfId="26" builtinId="53" customBuiltin="1"/>
    <cellStyle name="Explanatory Text 2" xfId="74"/>
    <cellStyle name="Explanatory Text 2 2" xfId="137"/>
    <cellStyle name="Good" xfId="16" builtinId="26" customBuiltin="1"/>
    <cellStyle name="Good 2" xfId="80"/>
    <cellStyle name="Good 2 2" xfId="138"/>
    <cellStyle name="Heading 1" xfId="12" builtinId="16" customBuiltin="1"/>
    <cellStyle name="Heading 1 2" xfId="65"/>
    <cellStyle name="Heading 1 2 2" xfId="139"/>
    <cellStyle name="Heading 2" xfId="13" builtinId="17" customBuiltin="1"/>
    <cellStyle name="Heading 2 2" xfId="83"/>
    <cellStyle name="Heading 2 2 2" xfId="140"/>
    <cellStyle name="Heading 3" xfId="14" builtinId="18" customBuiltin="1"/>
    <cellStyle name="Heading 3 2" xfId="67"/>
    <cellStyle name="Heading 3 2 2" xfId="141"/>
    <cellStyle name="Heading 4" xfId="15" builtinId="19" customBuiltin="1"/>
    <cellStyle name="Heading 4 2" xfId="63"/>
    <cellStyle name="Heading 4 2 2" xfId="142"/>
    <cellStyle name="Input" xfId="19" builtinId="20" customBuiltin="1"/>
    <cellStyle name="Input 2" xfId="82"/>
    <cellStyle name="Input 2 2" xfId="143"/>
    <cellStyle name="Linked Cell" xfId="22" builtinId="24" customBuiltin="1"/>
    <cellStyle name="Linked Cell 2" xfId="70"/>
    <cellStyle name="Linked Cell 2 2" xfId="144"/>
    <cellStyle name="Neutral" xfId="18" builtinId="28" customBuiltin="1"/>
    <cellStyle name="Neutral 2" xfId="76"/>
    <cellStyle name="Neutral 2 2" xfId="105"/>
    <cellStyle name="Neutral 3" xfId="145"/>
    <cellStyle name="Normal" xfId="0" builtinId="0"/>
    <cellStyle name="Normal 10" xfId="4"/>
    <cellStyle name="Normal 10 2" xfId="185"/>
    <cellStyle name="Normal 10 3" xfId="208"/>
    <cellStyle name="Normal 11" xfId="164"/>
    <cellStyle name="Normal 11 2" xfId="186"/>
    <cellStyle name="Normal 11 3" xfId="209"/>
    <cellStyle name="Normal 12" xfId="165"/>
    <cellStyle name="Normal 2" xfId="1"/>
    <cellStyle name="Normal 2 2" xfId="146"/>
    <cellStyle name="Normal 2 2 2" xfId="163"/>
    <cellStyle name="Normal 2 3" xfId="147"/>
    <cellStyle name="Normal 2 4" xfId="96"/>
    <cellStyle name="Normal 2 5" xfId="219"/>
    <cellStyle name="Normal 3" xfId="3"/>
    <cellStyle name="Normal 3 2" xfId="104"/>
    <cellStyle name="Normal 3 2 2" xfId="148"/>
    <cellStyle name="Normal 3 3" xfId="98"/>
    <cellStyle name="Normal 3_HavelvacN2axjusakN3" xfId="106"/>
    <cellStyle name="Normal 4" xfId="5"/>
    <cellStyle name="Normal 4 2" xfId="9"/>
    <cellStyle name="Normal 4 3" xfId="101"/>
    <cellStyle name="Normal 5" xfId="107"/>
    <cellStyle name="Normal 5 2" xfId="149"/>
    <cellStyle name="Normal 5 2 2" xfId="189"/>
    <cellStyle name="Normal 5 2 2 2" xfId="212"/>
    <cellStyle name="Normal 5 2 3" xfId="182"/>
    <cellStyle name="Normal 5 2 4" xfId="206"/>
    <cellStyle name="Normal 6" xfId="150"/>
    <cellStyle name="Normal 6 2" xfId="213"/>
    <cellStyle name="Normal 7" xfId="151"/>
    <cellStyle name="Normal 8" xfId="8"/>
    <cellStyle name="Normal 8 2" xfId="162"/>
    <cellStyle name="Normal 8 3" xfId="179"/>
    <cellStyle name="Normal 8 4" xfId="203"/>
    <cellStyle name="Normal 9" xfId="94"/>
    <cellStyle name="Normal 9 2" xfId="184"/>
    <cellStyle name="Normal 9 3" xfId="207"/>
    <cellStyle name="Normal_2006 migocarumner" xfId="267"/>
    <cellStyle name="Normal_2014petpatveramenavejin" xfId="265"/>
    <cellStyle name="Normal_havelvacwchpet" xfId="266"/>
    <cellStyle name="Normal_verchnakan.21.2015." xfId="264"/>
    <cellStyle name="Note" xfId="25" builtinId="10" customBuiltin="1"/>
    <cellStyle name="Note 2" xfId="54"/>
    <cellStyle name="Note 2 2" xfId="152"/>
    <cellStyle name="Note 3" xfId="166"/>
    <cellStyle name="Note 4" xfId="190"/>
    <cellStyle name="Output" xfId="20" builtinId="21" customBuiltin="1"/>
    <cellStyle name="Output 2" xfId="81"/>
    <cellStyle name="Output 2 2" xfId="153"/>
    <cellStyle name="Percent" xfId="263" builtinId="5"/>
    <cellStyle name="Percent 2" xfId="2"/>
    <cellStyle name="Percent 2 2" xfId="97"/>
    <cellStyle name="SN_241" xfId="6"/>
    <cellStyle name="Style 1" xfId="154"/>
    <cellStyle name="Style 1 2" xfId="155"/>
    <cellStyle name="Style 1 2 2" xfId="183"/>
    <cellStyle name="Style 1_verchnakan_ax21-25_2018" xfId="156"/>
    <cellStyle name="Title 2" xfId="52"/>
    <cellStyle name="Title 2 2" xfId="157"/>
    <cellStyle name="Title 3" xfId="84"/>
    <cellStyle name="Total" xfId="27" builtinId="25" customBuiltin="1"/>
    <cellStyle name="Total 2" xfId="89"/>
    <cellStyle name="Total 2 2" xfId="158"/>
    <cellStyle name="Warning Text" xfId="24" builtinId="11" customBuiltin="1"/>
    <cellStyle name="Warning Text 2" xfId="68"/>
    <cellStyle name="Warning Text 2 2" xfId="159"/>
    <cellStyle name="Акцент1 2" xfId="241"/>
    <cellStyle name="Акцент2 2" xfId="242"/>
    <cellStyle name="Акцент3 2" xfId="243"/>
    <cellStyle name="Акцент4 2" xfId="244"/>
    <cellStyle name="Акцент5 2" xfId="245"/>
    <cellStyle name="Акцент6 2" xfId="246"/>
    <cellStyle name="Ввод  2" xfId="247"/>
    <cellStyle name="Вывод 2" xfId="248"/>
    <cellStyle name="Вычисление 2" xfId="249"/>
    <cellStyle name="Заголовок 1 2" xfId="250"/>
    <cellStyle name="Заголовок 2 2" xfId="251"/>
    <cellStyle name="Заголовок 3 2" xfId="252"/>
    <cellStyle name="Заголовок 4 2" xfId="253"/>
    <cellStyle name="Итог 2" xfId="254"/>
    <cellStyle name="Контрольная ячейка 2" xfId="255"/>
    <cellStyle name="Название 2" xfId="221"/>
    <cellStyle name="Нейтральный 2" xfId="256"/>
    <cellStyle name="Обычный 2" xfId="11"/>
    <cellStyle name="Обычный 2 2" xfId="161"/>
    <cellStyle name="Обычный 2 3" xfId="160"/>
    <cellStyle name="Обычный 3" xfId="217"/>
    <cellStyle name="Обычный 4" xfId="220"/>
    <cellStyle name="Плохой 2" xfId="257"/>
    <cellStyle name="Пояснение 2" xfId="258"/>
    <cellStyle name="Примечание 2" xfId="222"/>
    <cellStyle name="Связанная ячейка 2" xfId="259"/>
    <cellStyle name="Стиль 1" xfId="260"/>
    <cellStyle name="Текст предупреждения 2" xfId="261"/>
    <cellStyle name="Финансовый 2" xfId="214"/>
    <cellStyle name="Финансовый 2 2" xfId="215"/>
    <cellStyle name="Финансовый 3" xfId="216"/>
    <cellStyle name="Финансовый 4" xfId="218"/>
    <cellStyle name="Хороший 2" xfId="2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H57"/>
  <sheetViews>
    <sheetView tabSelected="1" zoomScaleNormal="100" zoomScaleSheetLayoutView="100" workbookViewId="0">
      <selection activeCell="A5" sqref="A5:F5"/>
    </sheetView>
  </sheetViews>
  <sheetFormatPr defaultColWidth="9.140625" defaultRowHeight="17.25"/>
  <cols>
    <col min="1" max="1" width="11.140625" style="1" customWidth="1"/>
    <col min="2" max="2" width="15.5703125" style="1" customWidth="1"/>
    <col min="3" max="3" width="68.140625" style="1" customWidth="1"/>
    <col min="4" max="4" width="20.42578125" style="1" customWidth="1"/>
    <col min="5" max="5" width="17.140625" style="1" customWidth="1"/>
    <col min="6" max="6" width="17.7109375" style="1" customWidth="1"/>
    <col min="7" max="7" width="15.85546875" style="1" customWidth="1"/>
    <col min="8" max="8" width="15.7109375" style="1" customWidth="1"/>
    <col min="9" max="9" width="13.85546875" style="1" customWidth="1"/>
    <col min="10" max="11" width="12.42578125" style="1" customWidth="1"/>
    <col min="12" max="16384" width="9.140625" style="1"/>
  </cols>
  <sheetData>
    <row r="1" spans="1:7">
      <c r="F1" s="2" t="s">
        <v>27</v>
      </c>
      <c r="G1" s="2"/>
    </row>
    <row r="2" spans="1:7">
      <c r="F2" s="2" t="s">
        <v>91</v>
      </c>
      <c r="G2" s="2"/>
    </row>
    <row r="3" spans="1:7">
      <c r="F3" s="2" t="s">
        <v>1</v>
      </c>
      <c r="G3" s="2"/>
    </row>
    <row r="5" spans="1:7" ht="84" customHeight="1">
      <c r="A5" s="309" t="s">
        <v>105</v>
      </c>
      <c r="B5" s="309"/>
      <c r="C5" s="309"/>
      <c r="D5" s="309"/>
      <c r="E5" s="309"/>
      <c r="F5" s="309"/>
    </row>
    <row r="7" spans="1:7">
      <c r="F7" s="3" t="s">
        <v>55</v>
      </c>
    </row>
    <row r="8" spans="1:7" s="4" customFormat="1" ht="74.25" customHeight="1">
      <c r="A8" s="310" t="s">
        <v>2</v>
      </c>
      <c r="B8" s="311"/>
      <c r="C8" s="314" t="s">
        <v>3</v>
      </c>
      <c r="D8" s="316" t="s">
        <v>103</v>
      </c>
      <c r="E8" s="316"/>
      <c r="F8" s="317"/>
    </row>
    <row r="9" spans="1:7" s="4" customFormat="1" ht="50.25" customHeight="1">
      <c r="A9" s="5" t="s">
        <v>4</v>
      </c>
      <c r="B9" s="6" t="s">
        <v>5</v>
      </c>
      <c r="C9" s="315"/>
      <c r="D9" s="7" t="s">
        <v>87</v>
      </c>
      <c r="E9" s="7" t="s">
        <v>79</v>
      </c>
      <c r="F9" s="8" t="s">
        <v>90</v>
      </c>
    </row>
    <row r="10" spans="1:7" s="4" customFormat="1" ht="17.25" customHeight="1">
      <c r="A10" s="9" t="s">
        <v>25</v>
      </c>
      <c r="B10" s="10"/>
      <c r="C10" s="11" t="s">
        <v>10</v>
      </c>
      <c r="D10" s="12">
        <f>+D12+D39</f>
        <v>0</v>
      </c>
      <c r="E10" s="12">
        <f t="shared" ref="E10:F10" si="0">+E12+E39</f>
        <v>0</v>
      </c>
      <c r="F10" s="12">
        <f t="shared" si="0"/>
        <v>0</v>
      </c>
    </row>
    <row r="11" spans="1:7" s="4" customFormat="1">
      <c r="A11" s="9"/>
      <c r="B11" s="10"/>
      <c r="C11" s="13" t="s">
        <v>21</v>
      </c>
      <c r="D11" s="14"/>
      <c r="E11" s="14"/>
      <c r="F11" s="14"/>
    </row>
    <row r="12" spans="1:7" s="4" customFormat="1" ht="21.75" customHeight="1">
      <c r="A12" s="15"/>
      <c r="B12" s="312" t="s">
        <v>39</v>
      </c>
      <c r="C12" s="313"/>
      <c r="D12" s="12">
        <f>+D14+D27</f>
        <v>200000</v>
      </c>
      <c r="E12" s="12">
        <f t="shared" ref="E12:F12" si="1">+E14+E27</f>
        <v>200000</v>
      </c>
      <c r="F12" s="12">
        <f t="shared" si="1"/>
        <v>200000</v>
      </c>
    </row>
    <row r="13" spans="1:7" s="32" customFormat="1">
      <c r="A13" s="483">
        <v>1070</v>
      </c>
      <c r="B13" s="484"/>
      <c r="C13" s="485" t="s">
        <v>15</v>
      </c>
      <c r="D13" s="486"/>
      <c r="E13" s="487"/>
      <c r="F13" s="487"/>
    </row>
    <row r="14" spans="1:7" s="32" customFormat="1">
      <c r="A14" s="488"/>
      <c r="B14" s="489"/>
      <c r="C14" s="49" t="s">
        <v>732</v>
      </c>
      <c r="D14" s="490">
        <f t="shared" ref="D14:E14" si="2">D21</f>
        <v>-300000</v>
      </c>
      <c r="E14" s="490">
        <f t="shared" si="2"/>
        <v>-300000</v>
      </c>
      <c r="F14" s="490">
        <f>F21</f>
        <v>-300000</v>
      </c>
      <c r="G14" s="491"/>
    </row>
    <row r="15" spans="1:7" s="32" customFormat="1">
      <c r="A15" s="488"/>
      <c r="B15" s="489"/>
      <c r="C15" s="485" t="s">
        <v>16</v>
      </c>
      <c r="D15" s="492"/>
      <c r="E15" s="487"/>
      <c r="F15" s="487"/>
    </row>
    <row r="16" spans="1:7" s="32" customFormat="1">
      <c r="A16" s="488"/>
      <c r="B16" s="489"/>
      <c r="C16" s="493" t="s">
        <v>733</v>
      </c>
      <c r="D16" s="494"/>
      <c r="E16" s="495"/>
      <c r="F16" s="495"/>
    </row>
    <row r="17" spans="1:7" s="32" customFormat="1">
      <c r="A17" s="488"/>
      <c r="B17" s="489"/>
      <c r="C17" s="485" t="s">
        <v>17</v>
      </c>
      <c r="D17" s="492"/>
      <c r="E17" s="495"/>
      <c r="F17" s="495"/>
    </row>
    <row r="18" spans="1:7" s="32" customFormat="1" ht="42" customHeight="1">
      <c r="A18" s="488"/>
      <c r="B18" s="489"/>
      <c r="C18" s="493" t="s">
        <v>734</v>
      </c>
      <c r="D18" s="494"/>
      <c r="E18" s="495"/>
      <c r="F18" s="496"/>
    </row>
    <row r="19" spans="1:7" s="32" customFormat="1">
      <c r="A19" s="488"/>
      <c r="B19" s="495"/>
      <c r="C19" s="497" t="s">
        <v>24</v>
      </c>
      <c r="D19" s="497"/>
      <c r="E19" s="497"/>
      <c r="F19" s="497"/>
    </row>
    <row r="20" spans="1:7" s="32" customFormat="1">
      <c r="A20" s="488"/>
      <c r="B20" s="498">
        <v>12003</v>
      </c>
      <c r="C20" s="485" t="s">
        <v>18</v>
      </c>
      <c r="D20" s="492"/>
      <c r="E20" s="499"/>
      <c r="F20" s="495"/>
    </row>
    <row r="21" spans="1:7" s="32" customFormat="1" ht="51.75">
      <c r="A21" s="488"/>
      <c r="B21" s="498"/>
      <c r="C21" s="49" t="s">
        <v>735</v>
      </c>
      <c r="D21" s="500">
        <f>Հ2!G20</f>
        <v>-300000</v>
      </c>
      <c r="E21" s="500">
        <f>Հ2!H20</f>
        <v>-300000</v>
      </c>
      <c r="F21" s="500">
        <f>Հ2!I20</f>
        <v>-300000</v>
      </c>
      <c r="G21" s="501"/>
    </row>
    <row r="22" spans="1:7" s="32" customFormat="1">
      <c r="A22" s="488"/>
      <c r="B22" s="498"/>
      <c r="C22" s="485" t="s">
        <v>19</v>
      </c>
      <c r="D22" s="492"/>
      <c r="E22" s="495"/>
      <c r="F22" s="495"/>
    </row>
    <row r="23" spans="1:7" s="32" customFormat="1" ht="69">
      <c r="A23" s="488"/>
      <c r="B23" s="498"/>
      <c r="C23" s="493" t="s">
        <v>736</v>
      </c>
      <c r="D23" s="494"/>
      <c r="E23" s="495"/>
      <c r="F23" s="495"/>
    </row>
    <row r="24" spans="1:7" s="32" customFormat="1" ht="18" customHeight="1">
      <c r="A24" s="488"/>
      <c r="B24" s="498"/>
      <c r="C24" s="485" t="s">
        <v>20</v>
      </c>
      <c r="D24" s="492"/>
      <c r="E24" s="495"/>
      <c r="F24" s="495"/>
    </row>
    <row r="25" spans="1:7" s="32" customFormat="1" ht="15" customHeight="1">
      <c r="A25" s="488"/>
      <c r="B25" s="498"/>
      <c r="C25" s="493" t="s">
        <v>38</v>
      </c>
      <c r="D25" s="494"/>
      <c r="E25" s="495"/>
      <c r="F25" s="495"/>
    </row>
    <row r="26" spans="1:7" s="4" customFormat="1">
      <c r="A26" s="304">
        <v>1212</v>
      </c>
      <c r="B26" s="307"/>
      <c r="C26" s="16" t="s">
        <v>15</v>
      </c>
      <c r="D26" s="17"/>
      <c r="E26" s="17"/>
      <c r="F26" s="17"/>
    </row>
    <row r="27" spans="1:7" s="4" customFormat="1">
      <c r="A27" s="305"/>
      <c r="B27" s="308"/>
      <c r="C27" s="18" t="s">
        <v>35</v>
      </c>
      <c r="D27" s="12">
        <f t="shared" ref="D27:E27" si="3">+D34</f>
        <v>500000</v>
      </c>
      <c r="E27" s="12">
        <f t="shared" si="3"/>
        <v>500000</v>
      </c>
      <c r="F27" s="12">
        <f>+F34</f>
        <v>500000</v>
      </c>
      <c r="G27" s="19"/>
    </row>
    <row r="28" spans="1:7" s="4" customFormat="1">
      <c r="A28" s="305"/>
      <c r="B28" s="308"/>
      <c r="C28" s="20" t="s">
        <v>16</v>
      </c>
      <c r="D28" s="17"/>
      <c r="E28" s="17"/>
      <c r="F28" s="17"/>
    </row>
    <row r="29" spans="1:7" s="4" customFormat="1">
      <c r="A29" s="305"/>
      <c r="B29" s="308"/>
      <c r="C29" s="21" t="s">
        <v>36</v>
      </c>
      <c r="D29" s="22"/>
      <c r="E29" s="22"/>
      <c r="F29" s="22"/>
    </row>
    <row r="30" spans="1:7" s="4" customFormat="1">
      <c r="A30" s="305"/>
      <c r="B30" s="308"/>
      <c r="C30" s="20" t="s">
        <v>17</v>
      </c>
      <c r="D30" s="22"/>
      <c r="E30" s="22"/>
      <c r="F30" s="22"/>
    </row>
    <row r="31" spans="1:7" s="4" customFormat="1" ht="32.25" customHeight="1">
      <c r="A31" s="306"/>
      <c r="B31" s="308"/>
      <c r="C31" s="21" t="s">
        <v>37</v>
      </c>
      <c r="D31" s="22"/>
      <c r="E31" s="22"/>
      <c r="F31" s="22"/>
    </row>
    <row r="32" spans="1:7" s="4" customFormat="1">
      <c r="A32" s="23"/>
      <c r="B32" s="24"/>
      <c r="C32" s="25" t="s">
        <v>24</v>
      </c>
      <c r="D32" s="25"/>
      <c r="E32" s="25"/>
      <c r="F32" s="25"/>
    </row>
    <row r="33" spans="1:8" s="4" customFormat="1">
      <c r="A33" s="23"/>
      <c r="B33" s="323">
        <v>12022</v>
      </c>
      <c r="C33" s="20" t="s">
        <v>18</v>
      </c>
      <c r="D33" s="22"/>
      <c r="E33" s="22"/>
      <c r="F33" s="22"/>
    </row>
    <row r="34" spans="1:8" s="4" customFormat="1" ht="24" customHeight="1">
      <c r="A34" s="23"/>
      <c r="B34" s="323"/>
      <c r="C34" s="26" t="s">
        <v>96</v>
      </c>
      <c r="D34" s="27">
        <f>+Հ2!G39</f>
        <v>500000</v>
      </c>
      <c r="E34" s="27">
        <f>+Հ2!H39</f>
        <v>500000</v>
      </c>
      <c r="F34" s="27">
        <f>+Հ2!I39</f>
        <v>500000</v>
      </c>
      <c r="G34" s="28"/>
    </row>
    <row r="35" spans="1:8" s="4" customFormat="1">
      <c r="A35" s="23"/>
      <c r="B35" s="323"/>
      <c r="C35" s="20" t="s">
        <v>19</v>
      </c>
      <c r="D35" s="22"/>
      <c r="E35" s="22"/>
      <c r="F35" s="22"/>
    </row>
    <row r="36" spans="1:8" s="4" customFormat="1" ht="66" customHeight="1">
      <c r="A36" s="23"/>
      <c r="B36" s="323"/>
      <c r="C36" s="26" t="s">
        <v>102</v>
      </c>
      <c r="D36" s="22"/>
      <c r="E36" s="22"/>
      <c r="F36" s="22"/>
    </row>
    <row r="37" spans="1:8" s="4" customFormat="1">
      <c r="A37" s="23"/>
      <c r="B37" s="323"/>
      <c r="C37" s="20" t="s">
        <v>20</v>
      </c>
      <c r="D37" s="22"/>
      <c r="E37" s="22"/>
      <c r="F37" s="22"/>
    </row>
    <row r="38" spans="1:8" s="4" customFormat="1">
      <c r="A38" s="29"/>
      <c r="B38" s="323"/>
      <c r="C38" s="21" t="s">
        <v>38</v>
      </c>
      <c r="D38" s="22"/>
      <c r="E38" s="22"/>
      <c r="F38" s="22"/>
    </row>
    <row r="39" spans="1:8" s="32" customFormat="1">
      <c r="A39" s="30"/>
      <c r="B39" s="318" t="s">
        <v>57</v>
      </c>
      <c r="C39" s="319" t="s">
        <v>57</v>
      </c>
      <c r="D39" s="31">
        <f t="shared" ref="D39:E39" si="4">+D41</f>
        <v>-200000</v>
      </c>
      <c r="E39" s="31">
        <f t="shared" si="4"/>
        <v>-200000</v>
      </c>
      <c r="F39" s="31">
        <f>+F41</f>
        <v>-200000</v>
      </c>
      <c r="G39" s="4"/>
      <c r="H39" s="4"/>
    </row>
    <row r="40" spans="1:8" s="34" customFormat="1" ht="25.5" customHeight="1">
      <c r="A40" s="304">
        <v>1139</v>
      </c>
      <c r="B40" s="320"/>
      <c r="C40" s="33" t="s">
        <v>15</v>
      </c>
      <c r="D40" s="31"/>
      <c r="E40" s="31"/>
      <c r="F40" s="31"/>
      <c r="G40" s="4"/>
      <c r="H40" s="4"/>
    </row>
    <row r="41" spans="1:8" s="34" customFormat="1" ht="23.25" customHeight="1">
      <c r="A41" s="305"/>
      <c r="B41" s="321"/>
      <c r="C41" s="35" t="s">
        <v>58</v>
      </c>
      <c r="D41" s="31">
        <f t="shared" ref="D41:E41" si="5">+D47</f>
        <v>-200000</v>
      </c>
      <c r="E41" s="31">
        <f t="shared" si="5"/>
        <v>-200000</v>
      </c>
      <c r="F41" s="31">
        <f>+F47</f>
        <v>-200000</v>
      </c>
      <c r="G41" s="4"/>
      <c r="H41" s="4"/>
    </row>
    <row r="42" spans="1:8" s="34" customFormat="1" ht="24.75" customHeight="1">
      <c r="A42" s="305"/>
      <c r="B42" s="321"/>
      <c r="C42" s="33" t="s">
        <v>16</v>
      </c>
      <c r="D42" s="31"/>
      <c r="E42" s="31"/>
      <c r="F42" s="31"/>
      <c r="G42" s="4"/>
      <c r="H42" s="4"/>
    </row>
    <row r="43" spans="1:8" s="34" customFormat="1" ht="54" customHeight="1">
      <c r="A43" s="305"/>
      <c r="B43" s="321"/>
      <c r="C43" s="36" t="s">
        <v>59</v>
      </c>
      <c r="D43" s="37"/>
      <c r="E43" s="37"/>
      <c r="F43" s="37"/>
      <c r="G43" s="4"/>
      <c r="H43" s="4"/>
    </row>
    <row r="44" spans="1:8" s="34" customFormat="1" ht="24.75" customHeight="1">
      <c r="A44" s="305"/>
      <c r="B44" s="321"/>
      <c r="C44" s="33" t="s">
        <v>17</v>
      </c>
      <c r="D44" s="37"/>
      <c r="E44" s="37"/>
      <c r="F44" s="37"/>
      <c r="G44" s="4"/>
      <c r="H44" s="4"/>
    </row>
    <row r="45" spans="1:8" s="34" customFormat="1" ht="34.5">
      <c r="A45" s="305"/>
      <c r="B45" s="322"/>
      <c r="C45" s="38" t="s">
        <v>60</v>
      </c>
      <c r="D45" s="37"/>
      <c r="E45" s="37"/>
      <c r="F45" s="37"/>
      <c r="G45" s="4"/>
      <c r="H45" s="4"/>
    </row>
    <row r="46" spans="1:8" s="34" customFormat="1">
      <c r="A46" s="305"/>
      <c r="B46" s="320" t="s">
        <v>61</v>
      </c>
      <c r="C46" s="33" t="s">
        <v>18</v>
      </c>
      <c r="D46" s="39"/>
      <c r="E46" s="39"/>
      <c r="F46" s="39"/>
      <c r="G46" s="4"/>
      <c r="H46" s="4"/>
    </row>
    <row r="47" spans="1:8" s="34" customFormat="1">
      <c r="A47" s="305"/>
      <c r="B47" s="321"/>
      <c r="C47" s="35" t="s">
        <v>58</v>
      </c>
      <c r="D47" s="31">
        <f>Հ2!G68</f>
        <v>-200000</v>
      </c>
      <c r="E47" s="31">
        <f>Հ2!H68</f>
        <v>-200000</v>
      </c>
      <c r="F47" s="31">
        <f>Հ2!I68</f>
        <v>-200000</v>
      </c>
      <c r="G47" s="4"/>
      <c r="H47" s="4"/>
    </row>
    <row r="48" spans="1:8" s="34" customFormat="1">
      <c r="A48" s="305"/>
      <c r="B48" s="321"/>
      <c r="C48" s="33" t="s">
        <v>19</v>
      </c>
      <c r="D48" s="40"/>
      <c r="E48" s="40"/>
      <c r="F48" s="40"/>
      <c r="G48" s="4"/>
      <c r="H48" s="4"/>
    </row>
    <row r="49" spans="1:8" s="34" customFormat="1" ht="81" customHeight="1">
      <c r="A49" s="305"/>
      <c r="B49" s="321"/>
      <c r="C49" s="41" t="s">
        <v>62</v>
      </c>
      <c r="D49" s="40"/>
      <c r="E49" s="40"/>
      <c r="F49" s="40"/>
      <c r="G49" s="4"/>
      <c r="H49" s="4"/>
    </row>
    <row r="50" spans="1:8" s="34" customFormat="1">
      <c r="A50" s="305"/>
      <c r="B50" s="321"/>
      <c r="C50" s="33" t="s">
        <v>20</v>
      </c>
      <c r="D50" s="40"/>
      <c r="E50" s="40"/>
      <c r="F50" s="40"/>
      <c r="G50" s="4"/>
      <c r="H50" s="4"/>
    </row>
    <row r="51" spans="1:8" s="34" customFormat="1">
      <c r="A51" s="306"/>
      <c r="B51" s="322"/>
      <c r="C51" s="41" t="s">
        <v>63</v>
      </c>
      <c r="D51" s="42"/>
      <c r="E51" s="42"/>
      <c r="F51" s="42"/>
      <c r="G51" s="4"/>
      <c r="H51" s="4"/>
    </row>
    <row r="52" spans="1:8">
      <c r="G52" s="4"/>
      <c r="H52" s="4"/>
    </row>
    <row r="53" spans="1:8">
      <c r="G53" s="4"/>
      <c r="H53" s="4"/>
    </row>
    <row r="54" spans="1:8">
      <c r="G54" s="4"/>
      <c r="H54" s="4"/>
    </row>
    <row r="55" spans="1:8">
      <c r="G55" s="4"/>
      <c r="H55" s="4"/>
    </row>
    <row r="56" spans="1:8">
      <c r="G56" s="4"/>
      <c r="H56" s="4"/>
    </row>
    <row r="57" spans="1:8">
      <c r="G57" s="4"/>
      <c r="H57" s="4"/>
    </row>
  </sheetData>
  <mergeCells count="14">
    <mergeCell ref="B39:C39"/>
    <mergeCell ref="A40:A51"/>
    <mergeCell ref="B40:B45"/>
    <mergeCell ref="B46:B51"/>
    <mergeCell ref="B33:B38"/>
    <mergeCell ref="A26:A31"/>
    <mergeCell ref="B26:B31"/>
    <mergeCell ref="A5:F5"/>
    <mergeCell ref="A8:B8"/>
    <mergeCell ref="B12:C12"/>
    <mergeCell ref="C8:C9"/>
    <mergeCell ref="D8:F8"/>
    <mergeCell ref="B13:B18"/>
    <mergeCell ref="B20:B25"/>
  </mergeCells>
  <pageMargins left="0" right="0" top="0.19685039370078741" bottom="0.19685039370078741"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dimension ref="A1:Q68"/>
  <sheetViews>
    <sheetView zoomScaleNormal="100" zoomScaleSheetLayoutView="100" workbookViewId="0">
      <selection activeCell="A5" sqref="A5:I5"/>
    </sheetView>
  </sheetViews>
  <sheetFormatPr defaultRowHeight="17.25"/>
  <cols>
    <col min="1" max="1" width="10" style="34" customWidth="1"/>
    <col min="2" max="2" width="9.85546875" style="34" customWidth="1"/>
    <col min="3" max="3" width="8.140625" style="34" customWidth="1"/>
    <col min="4" max="4" width="11.42578125" style="34" customWidth="1"/>
    <col min="5" max="5" width="10.28515625" style="34" customWidth="1"/>
    <col min="6" max="6" width="58.7109375" style="34" customWidth="1"/>
    <col min="7" max="7" width="16.42578125" style="34" customWidth="1"/>
    <col min="8" max="8" width="17" style="34" customWidth="1"/>
    <col min="9" max="9" width="16.42578125" style="34" customWidth="1"/>
    <col min="10" max="10" width="9.140625" style="34"/>
    <col min="11" max="11" width="9.42578125" style="34" customWidth="1"/>
    <col min="12" max="16384" width="9.140625" style="34"/>
  </cols>
  <sheetData>
    <row r="1" spans="1:9" ht="21" customHeight="1">
      <c r="I1" s="43" t="s">
        <v>28</v>
      </c>
    </row>
    <row r="2" spans="1:9" ht="13.5" customHeight="1">
      <c r="I2" s="43" t="s">
        <v>91</v>
      </c>
    </row>
    <row r="3" spans="1:9" ht="13.5" customHeight="1">
      <c r="I3" s="43" t="s">
        <v>1</v>
      </c>
    </row>
    <row r="4" spans="1:9" ht="13.5" customHeight="1"/>
    <row r="5" spans="1:9" ht="39" customHeight="1">
      <c r="A5" s="324" t="s">
        <v>92</v>
      </c>
      <c r="B5" s="324"/>
      <c r="C5" s="324"/>
      <c r="D5" s="324"/>
      <c r="E5" s="324"/>
      <c r="F5" s="324"/>
      <c r="G5" s="324"/>
      <c r="H5" s="324"/>
      <c r="I5" s="324"/>
    </row>
    <row r="7" spans="1:9">
      <c r="I7" s="44" t="s">
        <v>55</v>
      </c>
    </row>
    <row r="8" spans="1:9" s="45" customFormat="1" ht="71.25" customHeight="1">
      <c r="A8" s="325" t="s">
        <v>11</v>
      </c>
      <c r="B8" s="325"/>
      <c r="C8" s="325"/>
      <c r="D8" s="325" t="s">
        <v>2</v>
      </c>
      <c r="E8" s="325"/>
      <c r="F8" s="325" t="s">
        <v>6</v>
      </c>
      <c r="G8" s="316" t="s">
        <v>103</v>
      </c>
      <c r="H8" s="316"/>
      <c r="I8" s="317"/>
    </row>
    <row r="9" spans="1:9" s="45" customFormat="1" ht="56.25" customHeight="1">
      <c r="A9" s="46" t="s">
        <v>12</v>
      </c>
      <c r="B9" s="46" t="s">
        <v>13</v>
      </c>
      <c r="C9" s="46" t="s">
        <v>14</v>
      </c>
      <c r="D9" s="46" t="s">
        <v>4</v>
      </c>
      <c r="E9" s="46" t="s">
        <v>5</v>
      </c>
      <c r="F9" s="325"/>
      <c r="G9" s="47" t="s">
        <v>87</v>
      </c>
      <c r="H9" s="47" t="s">
        <v>79</v>
      </c>
      <c r="I9" s="47" t="s">
        <v>90</v>
      </c>
    </row>
    <row r="10" spans="1:9" s="45" customFormat="1">
      <c r="A10" s="48"/>
      <c r="B10" s="48"/>
      <c r="C10" s="48"/>
      <c r="D10" s="47"/>
      <c r="E10" s="47"/>
      <c r="F10" s="49" t="s">
        <v>10</v>
      </c>
      <c r="G10" s="50">
        <f>+G12+G50</f>
        <v>0</v>
      </c>
      <c r="H10" s="50">
        <f t="shared" ref="H10:I10" si="0">+H12+H50</f>
        <v>0</v>
      </c>
      <c r="I10" s="50">
        <f t="shared" si="0"/>
        <v>0</v>
      </c>
    </row>
    <row r="11" spans="1:9" s="45" customFormat="1">
      <c r="A11" s="48"/>
      <c r="B11" s="48"/>
      <c r="C11" s="48"/>
      <c r="D11" s="47"/>
      <c r="E11" s="47"/>
      <c r="F11" s="51" t="s">
        <v>21</v>
      </c>
      <c r="G11" s="50"/>
      <c r="H11" s="50"/>
      <c r="I11" s="50"/>
    </row>
    <row r="12" spans="1:9" s="45" customFormat="1" ht="39" customHeight="1">
      <c r="A12" s="48"/>
      <c r="B12" s="48"/>
      <c r="C12" s="48"/>
      <c r="D12" s="47"/>
      <c r="E12" s="47"/>
      <c r="F12" s="49" t="s">
        <v>39</v>
      </c>
      <c r="G12" s="50">
        <f>+G13+G31</f>
        <v>200000</v>
      </c>
      <c r="H12" s="50">
        <f t="shared" ref="H12:I12" si="1">+H13+H31</f>
        <v>200000</v>
      </c>
      <c r="I12" s="50">
        <f t="shared" si="1"/>
        <v>200000</v>
      </c>
    </row>
    <row r="13" spans="1:9" s="45" customFormat="1" ht="18.75" customHeight="1">
      <c r="A13" s="502" t="s">
        <v>737</v>
      </c>
      <c r="B13" s="503"/>
      <c r="C13" s="333"/>
      <c r="D13" s="368" t="s">
        <v>738</v>
      </c>
      <c r="E13" s="333" t="s">
        <v>739</v>
      </c>
      <c r="F13" s="49" t="s">
        <v>740</v>
      </c>
      <c r="G13" s="50">
        <f t="shared" ref="G13:I13" si="2">G15</f>
        <v>-300000</v>
      </c>
      <c r="H13" s="50">
        <f t="shared" si="2"/>
        <v>-300000</v>
      </c>
      <c r="I13" s="50">
        <f t="shared" si="2"/>
        <v>-300000</v>
      </c>
    </row>
    <row r="14" spans="1:9" s="45" customFormat="1">
      <c r="A14" s="502"/>
      <c r="B14" s="502" t="s">
        <v>741</v>
      </c>
      <c r="C14" s="333"/>
      <c r="D14" s="369"/>
      <c r="E14" s="333"/>
      <c r="F14" s="74" t="s">
        <v>7</v>
      </c>
      <c r="G14" s="57"/>
      <c r="H14" s="57"/>
      <c r="I14" s="57"/>
    </row>
    <row r="15" spans="1:9" s="45" customFormat="1">
      <c r="A15" s="502"/>
      <c r="B15" s="502"/>
      <c r="C15" s="333"/>
      <c r="D15" s="369"/>
      <c r="E15" s="333"/>
      <c r="F15" s="49" t="s">
        <v>742</v>
      </c>
      <c r="G15" s="55">
        <f t="shared" ref="G15:H15" si="3">G17</f>
        <v>-300000</v>
      </c>
      <c r="H15" s="55">
        <f t="shared" si="3"/>
        <v>-300000</v>
      </c>
      <c r="I15" s="55">
        <f>I17</f>
        <v>-300000</v>
      </c>
    </row>
    <row r="16" spans="1:9" s="45" customFormat="1">
      <c r="A16" s="502"/>
      <c r="B16" s="502"/>
      <c r="C16" s="333"/>
      <c r="D16" s="370"/>
      <c r="E16" s="333"/>
      <c r="F16" s="74" t="s">
        <v>7</v>
      </c>
      <c r="G16" s="57"/>
      <c r="H16" s="57"/>
      <c r="I16" s="57"/>
    </row>
    <row r="17" spans="1:17" s="4" customFormat="1">
      <c r="A17" s="502"/>
      <c r="B17" s="502"/>
      <c r="C17" s="502" t="s">
        <v>32</v>
      </c>
      <c r="D17" s="368"/>
      <c r="E17" s="333"/>
      <c r="F17" s="49" t="s">
        <v>742</v>
      </c>
      <c r="G17" s="55">
        <f>+G20</f>
        <v>-300000</v>
      </c>
      <c r="H17" s="55">
        <f>+H20</f>
        <v>-300000</v>
      </c>
      <c r="I17" s="55">
        <f>+I20</f>
        <v>-300000</v>
      </c>
      <c r="J17" s="504"/>
      <c r="K17" s="504"/>
      <c r="L17" s="504"/>
      <c r="M17" s="504"/>
      <c r="N17" s="504"/>
      <c r="O17" s="504"/>
      <c r="P17" s="504"/>
      <c r="Q17" s="504"/>
    </row>
    <row r="18" spans="1:17" s="4" customFormat="1">
      <c r="A18" s="502"/>
      <c r="B18" s="502"/>
      <c r="C18" s="502"/>
      <c r="D18" s="369"/>
      <c r="E18" s="333"/>
      <c r="F18" s="74" t="s">
        <v>7</v>
      </c>
      <c r="G18" s="505"/>
      <c r="H18" s="506"/>
      <c r="I18" s="506"/>
      <c r="J18" s="504"/>
      <c r="K18" s="504"/>
      <c r="L18" s="504"/>
      <c r="M18" s="504"/>
      <c r="N18" s="504"/>
      <c r="O18" s="504"/>
      <c r="P18" s="504"/>
      <c r="Q18" s="504"/>
    </row>
    <row r="19" spans="1:17" s="4" customFormat="1" ht="33" customHeight="1">
      <c r="A19" s="502"/>
      <c r="B19" s="502"/>
      <c r="C19" s="502"/>
      <c r="D19" s="370"/>
      <c r="E19" s="333"/>
      <c r="F19" s="174" t="s">
        <v>702</v>
      </c>
      <c r="G19" s="507"/>
      <c r="H19" s="506"/>
      <c r="I19" s="506"/>
      <c r="J19" s="504"/>
      <c r="K19" s="504"/>
      <c r="L19" s="504"/>
      <c r="M19" s="504"/>
      <c r="N19" s="504"/>
      <c r="O19" s="504"/>
      <c r="P19" s="504"/>
      <c r="Q19" s="504"/>
    </row>
    <row r="20" spans="1:17" s="4" customFormat="1" ht="23.25" customHeight="1">
      <c r="A20" s="502"/>
      <c r="B20" s="502"/>
      <c r="C20" s="502"/>
      <c r="D20" s="508">
        <v>1070</v>
      </c>
      <c r="E20" s="509" t="s">
        <v>743</v>
      </c>
      <c r="F20" s="510"/>
      <c r="G20" s="56">
        <f t="shared" ref="G20:H20" si="4">+G22</f>
        <v>-300000</v>
      </c>
      <c r="H20" s="56">
        <f t="shared" si="4"/>
        <v>-300000</v>
      </c>
      <c r="I20" s="56">
        <f>+I22</f>
        <v>-300000</v>
      </c>
      <c r="J20" s="504"/>
      <c r="K20" s="504"/>
      <c r="L20" s="504"/>
      <c r="M20" s="504"/>
      <c r="N20" s="504"/>
      <c r="O20" s="504"/>
      <c r="P20" s="504"/>
      <c r="Q20" s="504"/>
    </row>
    <row r="21" spans="1:17" s="4" customFormat="1">
      <c r="A21" s="502"/>
      <c r="B21" s="502"/>
      <c r="C21" s="502"/>
      <c r="D21" s="508"/>
      <c r="E21" s="511"/>
      <c r="F21" s="74" t="s">
        <v>7</v>
      </c>
      <c r="G21" s="505"/>
      <c r="H21" s="506"/>
      <c r="I21" s="506"/>
      <c r="J21" s="504"/>
      <c r="K21" s="504"/>
      <c r="L21" s="504"/>
      <c r="M21" s="504"/>
      <c r="N21" s="504"/>
      <c r="O21" s="504"/>
      <c r="P21" s="504"/>
      <c r="Q21" s="504"/>
    </row>
    <row r="22" spans="1:17" s="4" customFormat="1" ht="90" customHeight="1">
      <c r="A22" s="502"/>
      <c r="B22" s="502"/>
      <c r="C22" s="502"/>
      <c r="D22" s="508"/>
      <c r="E22" s="511"/>
      <c r="F22" s="48" t="s">
        <v>735</v>
      </c>
      <c r="G22" s="512">
        <f>+G24</f>
        <v>-300000</v>
      </c>
      <c r="H22" s="512">
        <f t="shared" ref="H22:I22" si="5">+H24</f>
        <v>-300000</v>
      </c>
      <c r="I22" s="512">
        <f t="shared" si="5"/>
        <v>-300000</v>
      </c>
      <c r="J22" s="504"/>
      <c r="K22" s="504"/>
      <c r="L22" s="504"/>
      <c r="M22" s="504"/>
      <c r="N22" s="504"/>
      <c r="O22" s="504"/>
      <c r="P22" s="504"/>
      <c r="Q22" s="504"/>
    </row>
    <row r="23" spans="1:17" s="45" customFormat="1" ht="16.5" customHeight="1">
      <c r="A23" s="502"/>
      <c r="B23" s="502"/>
      <c r="C23" s="502"/>
      <c r="D23" s="508"/>
      <c r="E23" s="333">
        <v>12003</v>
      </c>
      <c r="F23" s="33" t="s">
        <v>26</v>
      </c>
      <c r="G23" s="513"/>
      <c r="H23" s="513"/>
      <c r="I23" s="513"/>
    </row>
    <row r="24" spans="1:17" s="60" customFormat="1" ht="53.25" customHeight="1">
      <c r="A24" s="502"/>
      <c r="B24" s="502"/>
      <c r="C24" s="502"/>
      <c r="D24" s="508"/>
      <c r="E24" s="333"/>
      <c r="F24" s="48" t="s">
        <v>744</v>
      </c>
      <c r="G24" s="514">
        <f>+G26</f>
        <v>-300000</v>
      </c>
      <c r="H24" s="514">
        <f t="shared" ref="H24:I24" si="6">H26</f>
        <v>-300000</v>
      </c>
      <c r="I24" s="514">
        <f t="shared" si="6"/>
        <v>-300000</v>
      </c>
    </row>
    <row r="25" spans="1:17" s="45" customFormat="1" ht="53.25" customHeight="1">
      <c r="A25" s="502"/>
      <c r="B25" s="502"/>
      <c r="C25" s="502"/>
      <c r="D25" s="508"/>
      <c r="E25" s="333"/>
      <c r="F25" s="51" t="s">
        <v>29</v>
      </c>
      <c r="G25" s="57"/>
      <c r="H25" s="57"/>
      <c r="I25" s="57"/>
    </row>
    <row r="26" spans="1:17" s="45" customFormat="1">
      <c r="A26" s="502"/>
      <c r="B26" s="502"/>
      <c r="C26" s="502"/>
      <c r="D26" s="508"/>
      <c r="E26" s="333"/>
      <c r="F26" s="51" t="s">
        <v>8</v>
      </c>
      <c r="G26" s="513">
        <f>+G27</f>
        <v>-300000</v>
      </c>
      <c r="H26" s="513">
        <f t="shared" ref="H26:I29" si="7">H27</f>
        <v>-300000</v>
      </c>
      <c r="I26" s="513">
        <f t="shared" si="7"/>
        <v>-300000</v>
      </c>
      <c r="J26" s="515"/>
    </row>
    <row r="27" spans="1:17" s="45" customFormat="1">
      <c r="A27" s="502"/>
      <c r="B27" s="502"/>
      <c r="C27" s="502"/>
      <c r="D27" s="508"/>
      <c r="E27" s="333"/>
      <c r="F27" s="51" t="s">
        <v>9</v>
      </c>
      <c r="G27" s="516">
        <f>+G28</f>
        <v>-300000</v>
      </c>
      <c r="H27" s="516">
        <f t="shared" si="7"/>
        <v>-300000</v>
      </c>
      <c r="I27" s="516">
        <f t="shared" si="7"/>
        <v>-300000</v>
      </c>
    </row>
    <row r="28" spans="1:17" s="45" customFormat="1">
      <c r="A28" s="502"/>
      <c r="B28" s="502"/>
      <c r="C28" s="502"/>
      <c r="D28" s="508"/>
      <c r="E28" s="333"/>
      <c r="F28" s="51" t="s">
        <v>745</v>
      </c>
      <c r="G28" s="516">
        <f>G29</f>
        <v>-300000</v>
      </c>
      <c r="H28" s="516">
        <f t="shared" si="7"/>
        <v>-300000</v>
      </c>
      <c r="I28" s="516">
        <f t="shared" si="7"/>
        <v>-300000</v>
      </c>
    </row>
    <row r="29" spans="1:17" s="45" customFormat="1" ht="34.5">
      <c r="A29" s="502"/>
      <c r="B29" s="502"/>
      <c r="C29" s="502"/>
      <c r="D29" s="508"/>
      <c r="E29" s="333"/>
      <c r="F29" s="517" t="s">
        <v>746</v>
      </c>
      <c r="G29" s="516">
        <f t="shared" ref="G29" si="8">G30</f>
        <v>-300000</v>
      </c>
      <c r="H29" s="516">
        <f t="shared" si="7"/>
        <v>-300000</v>
      </c>
      <c r="I29" s="516">
        <f>I30</f>
        <v>-300000</v>
      </c>
      <c r="J29" s="518"/>
    </row>
    <row r="30" spans="1:17" s="4" customFormat="1">
      <c r="A30" s="502"/>
      <c r="B30" s="502"/>
      <c r="C30" s="502"/>
      <c r="D30" s="508"/>
      <c r="E30" s="519"/>
      <c r="F30" s="48" t="s">
        <v>747</v>
      </c>
      <c r="G30" s="516">
        <f t="shared" ref="G30:H30" si="9">-300000</f>
        <v>-300000</v>
      </c>
      <c r="H30" s="516">
        <f t="shared" si="9"/>
        <v>-300000</v>
      </c>
      <c r="I30" s="516">
        <f>-300000</f>
        <v>-300000</v>
      </c>
      <c r="J30" s="504"/>
      <c r="K30" s="504"/>
      <c r="L30" s="504"/>
      <c r="M30" s="504"/>
      <c r="N30" s="504"/>
      <c r="O30" s="504"/>
      <c r="P30" s="504"/>
      <c r="Q30" s="504"/>
    </row>
    <row r="31" spans="1:17" s="45" customFormat="1" ht="34.5">
      <c r="A31" s="334" t="s">
        <v>32</v>
      </c>
      <c r="B31" s="333"/>
      <c r="C31" s="333"/>
      <c r="D31" s="327"/>
      <c r="E31" s="326"/>
      <c r="F31" s="52" t="s">
        <v>31</v>
      </c>
      <c r="G31" s="50">
        <f t="shared" ref="G31:H31" si="10">G33</f>
        <v>500000</v>
      </c>
      <c r="H31" s="50">
        <f t="shared" si="10"/>
        <v>500000</v>
      </c>
      <c r="I31" s="50">
        <f t="shared" ref="I31" si="11">I33</f>
        <v>500000</v>
      </c>
    </row>
    <row r="32" spans="1:17" s="45" customFormat="1">
      <c r="A32" s="335"/>
      <c r="B32" s="333"/>
      <c r="C32" s="333"/>
      <c r="D32" s="328"/>
      <c r="E32" s="326"/>
      <c r="F32" s="51" t="s">
        <v>7</v>
      </c>
      <c r="G32" s="53"/>
      <c r="H32" s="53"/>
      <c r="I32" s="53"/>
    </row>
    <row r="33" spans="1:9" s="45" customFormat="1" ht="51.75">
      <c r="A33" s="335"/>
      <c r="B33" s="334" t="s">
        <v>22</v>
      </c>
      <c r="C33" s="333"/>
      <c r="D33" s="328"/>
      <c r="E33" s="326"/>
      <c r="F33" s="52" t="s">
        <v>33</v>
      </c>
      <c r="G33" s="50">
        <f t="shared" ref="G33:H33" si="12">G35</f>
        <v>500000</v>
      </c>
      <c r="H33" s="50">
        <f t="shared" si="12"/>
        <v>500000</v>
      </c>
      <c r="I33" s="50">
        <f t="shared" ref="I33" si="13">I35</f>
        <v>500000</v>
      </c>
    </row>
    <row r="34" spans="1:9" s="45" customFormat="1">
      <c r="A34" s="335"/>
      <c r="B34" s="335"/>
      <c r="C34" s="333"/>
      <c r="D34" s="329"/>
      <c r="E34" s="326"/>
      <c r="F34" s="51" t="s">
        <v>7</v>
      </c>
      <c r="G34" s="50"/>
      <c r="H34" s="50"/>
      <c r="I34" s="50"/>
    </row>
    <row r="35" spans="1:9" s="45" customFormat="1" ht="51.75">
      <c r="A35" s="335"/>
      <c r="B35" s="335"/>
      <c r="C35" s="334" t="s">
        <v>32</v>
      </c>
      <c r="D35" s="330"/>
      <c r="E35" s="326"/>
      <c r="F35" s="49" t="s">
        <v>33</v>
      </c>
      <c r="G35" s="50">
        <f>+G37</f>
        <v>500000</v>
      </c>
      <c r="H35" s="50">
        <f>+H37</f>
        <v>500000</v>
      </c>
      <c r="I35" s="50">
        <f>+I37</f>
        <v>500000</v>
      </c>
    </row>
    <row r="36" spans="1:9" s="45" customFormat="1">
      <c r="A36" s="335"/>
      <c r="B36" s="335"/>
      <c r="C36" s="335"/>
      <c r="D36" s="331"/>
      <c r="E36" s="326"/>
      <c r="F36" s="51" t="s">
        <v>7</v>
      </c>
      <c r="G36" s="54"/>
      <c r="H36" s="54"/>
      <c r="I36" s="54"/>
    </row>
    <row r="37" spans="1:9" s="45" customFormat="1" ht="34.5">
      <c r="A37" s="335"/>
      <c r="B37" s="335"/>
      <c r="C37" s="335"/>
      <c r="D37" s="331"/>
      <c r="E37" s="326"/>
      <c r="F37" s="51" t="s">
        <v>34</v>
      </c>
      <c r="G37" s="55">
        <f>+G39</f>
        <v>500000</v>
      </c>
      <c r="H37" s="55">
        <f>+H39</f>
        <v>500000</v>
      </c>
      <c r="I37" s="55">
        <f>+I39</f>
        <v>500000</v>
      </c>
    </row>
    <row r="38" spans="1:9" s="45" customFormat="1">
      <c r="A38" s="335"/>
      <c r="B38" s="335"/>
      <c r="C38" s="335"/>
      <c r="D38" s="332"/>
      <c r="E38" s="326"/>
      <c r="F38" s="51" t="s">
        <v>7</v>
      </c>
      <c r="G38" s="56"/>
      <c r="H38" s="56"/>
      <c r="I38" s="56"/>
    </row>
    <row r="39" spans="1:9" s="45" customFormat="1">
      <c r="A39" s="335"/>
      <c r="B39" s="335"/>
      <c r="C39" s="335"/>
      <c r="D39" s="339">
        <v>1212</v>
      </c>
      <c r="E39" s="337" t="s">
        <v>30</v>
      </c>
      <c r="F39" s="337"/>
      <c r="G39" s="50">
        <f>+G41</f>
        <v>500000</v>
      </c>
      <c r="H39" s="50">
        <f>+H41</f>
        <v>500000</v>
      </c>
      <c r="I39" s="50">
        <f>+I41</f>
        <v>500000</v>
      </c>
    </row>
    <row r="40" spans="1:9" s="45" customFormat="1">
      <c r="A40" s="335"/>
      <c r="B40" s="335"/>
      <c r="C40" s="335"/>
      <c r="D40" s="340"/>
      <c r="E40" s="338">
        <v>12022</v>
      </c>
      <c r="F40" s="51" t="s">
        <v>7</v>
      </c>
      <c r="G40" s="46"/>
      <c r="H40" s="46"/>
      <c r="I40" s="46"/>
    </row>
    <row r="41" spans="1:9" s="45" customFormat="1" ht="34.5">
      <c r="A41" s="335"/>
      <c r="B41" s="335"/>
      <c r="C41" s="335"/>
      <c r="D41" s="340"/>
      <c r="E41" s="338"/>
      <c r="F41" s="21" t="str">
        <f>+Հ1!C34</f>
        <v>Առաջնահերթ լուծում պահանջող հիմնախնդիրների լուծում</v>
      </c>
      <c r="G41" s="50">
        <f>+G43</f>
        <v>500000</v>
      </c>
      <c r="H41" s="50">
        <f>H43</f>
        <v>500000</v>
      </c>
      <c r="I41" s="50">
        <f>I43</f>
        <v>500000</v>
      </c>
    </row>
    <row r="42" spans="1:9" ht="19.5" customHeight="1">
      <c r="A42" s="335"/>
      <c r="B42" s="335"/>
      <c r="C42" s="335"/>
      <c r="D42" s="340"/>
      <c r="E42" s="341"/>
      <c r="F42" s="48" t="s">
        <v>26</v>
      </c>
      <c r="G42" s="57"/>
      <c r="H42" s="57"/>
      <c r="I42" s="57"/>
    </row>
    <row r="43" spans="1:9" s="60" customFormat="1">
      <c r="A43" s="335"/>
      <c r="B43" s="335"/>
      <c r="C43" s="335"/>
      <c r="D43" s="340"/>
      <c r="E43" s="342"/>
      <c r="F43" s="33" t="s">
        <v>89</v>
      </c>
      <c r="G43" s="59">
        <f t="shared" ref="G43:H43" si="14">G45</f>
        <v>500000</v>
      </c>
      <c r="H43" s="59">
        <f t="shared" si="14"/>
        <v>500000</v>
      </c>
      <c r="I43" s="59">
        <f t="shared" ref="I43" si="15">I45</f>
        <v>500000</v>
      </c>
    </row>
    <row r="44" spans="1:9" ht="34.5">
      <c r="A44" s="335"/>
      <c r="B44" s="335"/>
      <c r="C44" s="335"/>
      <c r="D44" s="340"/>
      <c r="E44" s="342"/>
      <c r="F44" s="48" t="s">
        <v>23</v>
      </c>
      <c r="G44" s="61"/>
      <c r="H44" s="61"/>
      <c r="I44" s="61"/>
    </row>
    <row r="45" spans="1:9">
      <c r="A45" s="335"/>
      <c r="B45" s="335"/>
      <c r="C45" s="335"/>
      <c r="D45" s="340"/>
      <c r="E45" s="342"/>
      <c r="F45" s="51" t="s">
        <v>8</v>
      </c>
      <c r="G45" s="61">
        <f>+G46</f>
        <v>500000</v>
      </c>
      <c r="H45" s="61">
        <f>+H46</f>
        <v>500000</v>
      </c>
      <c r="I45" s="61">
        <f>+I46</f>
        <v>500000</v>
      </c>
    </row>
    <row r="46" spans="1:9">
      <c r="A46" s="335"/>
      <c r="B46" s="335"/>
      <c r="C46" s="335"/>
      <c r="D46" s="340"/>
      <c r="E46" s="342"/>
      <c r="F46" s="51" t="s">
        <v>9</v>
      </c>
      <c r="G46" s="61">
        <f t="shared" ref="G46:H46" si="16">G47</f>
        <v>500000</v>
      </c>
      <c r="H46" s="61">
        <f t="shared" si="16"/>
        <v>500000</v>
      </c>
      <c r="I46" s="61">
        <f>I47</f>
        <v>500000</v>
      </c>
    </row>
    <row r="47" spans="1:9">
      <c r="A47" s="335"/>
      <c r="B47" s="335"/>
      <c r="C47" s="335"/>
      <c r="D47" s="340"/>
      <c r="E47" s="342"/>
      <c r="F47" s="48" t="s">
        <v>106</v>
      </c>
      <c r="G47" s="61">
        <f>I47</f>
        <v>500000</v>
      </c>
      <c r="H47" s="61">
        <f>I47</f>
        <v>500000</v>
      </c>
      <c r="I47" s="61">
        <f>I48</f>
        <v>500000</v>
      </c>
    </row>
    <row r="48" spans="1:9" ht="34.5">
      <c r="A48" s="335"/>
      <c r="B48" s="335"/>
      <c r="C48" s="335"/>
      <c r="D48" s="340"/>
      <c r="E48" s="342"/>
      <c r="F48" s="48" t="s">
        <v>107</v>
      </c>
      <c r="G48" s="61">
        <f>I48</f>
        <v>500000</v>
      </c>
      <c r="H48" s="61">
        <f>I48</f>
        <v>500000</v>
      </c>
      <c r="I48" s="61">
        <f>I49</f>
        <v>500000</v>
      </c>
    </row>
    <row r="49" spans="1:11" ht="22.5" customHeight="1">
      <c r="A49" s="335"/>
      <c r="B49" s="335"/>
      <c r="C49" s="335"/>
      <c r="D49" s="340"/>
      <c r="E49" s="342"/>
      <c r="F49" s="121" t="s">
        <v>731</v>
      </c>
      <c r="G49" s="61">
        <f>I49</f>
        <v>500000</v>
      </c>
      <c r="H49" s="61">
        <f>I49</f>
        <v>500000</v>
      </c>
      <c r="I49" s="61">
        <v>500000</v>
      </c>
    </row>
    <row r="50" spans="1:11" s="66" customFormat="1">
      <c r="A50" s="62" t="s">
        <v>70</v>
      </c>
      <c r="B50" s="62"/>
      <c r="C50" s="62"/>
      <c r="D50" s="62"/>
      <c r="E50" s="63"/>
      <c r="F50" s="64" t="s">
        <v>57</v>
      </c>
      <c r="G50" s="65">
        <f>+G51</f>
        <v>-200000</v>
      </c>
      <c r="H50" s="65">
        <f>+H51</f>
        <v>-200000</v>
      </c>
      <c r="I50" s="65">
        <f>+I51</f>
        <v>-200000</v>
      </c>
      <c r="J50" s="34"/>
      <c r="K50" s="34"/>
    </row>
    <row r="51" spans="1:11" ht="34.5">
      <c r="A51" s="67"/>
      <c r="B51" s="62"/>
      <c r="C51" s="62"/>
      <c r="D51" s="62"/>
      <c r="E51" s="62"/>
      <c r="F51" s="52" t="s">
        <v>64</v>
      </c>
      <c r="G51" s="65">
        <f t="shared" ref="G51:H51" si="17">+G53</f>
        <v>-200000</v>
      </c>
      <c r="H51" s="65">
        <f t="shared" si="17"/>
        <v>-200000</v>
      </c>
      <c r="I51" s="65">
        <f t="shared" ref="I51" si="18">+I53</f>
        <v>-200000</v>
      </c>
    </row>
    <row r="52" spans="1:11">
      <c r="A52" s="67"/>
      <c r="B52" s="67" t="s">
        <v>71</v>
      </c>
      <c r="C52" s="67"/>
      <c r="D52" s="67"/>
      <c r="E52" s="67"/>
      <c r="F52" s="51" t="s">
        <v>7</v>
      </c>
      <c r="G52" s="68"/>
      <c r="H52" s="68"/>
      <c r="I52" s="68"/>
    </row>
    <row r="53" spans="1:11" ht="18" customHeight="1">
      <c r="A53" s="67"/>
      <c r="B53" s="67"/>
      <c r="C53" s="69"/>
      <c r="D53" s="69"/>
      <c r="E53" s="69"/>
      <c r="F53" s="52" t="s">
        <v>65</v>
      </c>
      <c r="G53" s="65">
        <f t="shared" ref="G53:H53" si="19">+G55</f>
        <v>-200000</v>
      </c>
      <c r="H53" s="65">
        <f t="shared" si="19"/>
        <v>-200000</v>
      </c>
      <c r="I53" s="65">
        <f t="shared" ref="I53" si="20">+I55</f>
        <v>-200000</v>
      </c>
    </row>
    <row r="54" spans="1:11">
      <c r="A54" s="67"/>
      <c r="B54" s="67"/>
      <c r="C54" s="67" t="s">
        <v>71</v>
      </c>
      <c r="D54" s="67"/>
      <c r="E54" s="67"/>
      <c r="F54" s="51" t="s">
        <v>7</v>
      </c>
      <c r="G54" s="68"/>
      <c r="H54" s="68"/>
      <c r="I54" s="68"/>
    </row>
    <row r="55" spans="1:11">
      <c r="A55" s="67"/>
      <c r="B55" s="67"/>
      <c r="C55" s="67"/>
      <c r="D55" s="67"/>
      <c r="E55" s="67"/>
      <c r="F55" s="49" t="s">
        <v>58</v>
      </c>
      <c r="G55" s="65">
        <f>+G68+G69</f>
        <v>-200000</v>
      </c>
      <c r="H55" s="65">
        <f>+H68+H69</f>
        <v>-200000</v>
      </c>
      <c r="I55" s="65">
        <f>+I68+I69</f>
        <v>-200000</v>
      </c>
    </row>
    <row r="56" spans="1:11" ht="14.25" customHeight="1">
      <c r="A56" s="67"/>
      <c r="B56" s="67"/>
      <c r="C56" s="67"/>
      <c r="D56" s="67"/>
      <c r="E56" s="67"/>
      <c r="F56" s="51" t="s">
        <v>7</v>
      </c>
      <c r="G56" s="70"/>
      <c r="H56" s="70"/>
      <c r="I56" s="70"/>
    </row>
    <row r="57" spans="1:11">
      <c r="A57" s="67"/>
      <c r="B57" s="67"/>
      <c r="C57" s="67"/>
      <c r="D57" s="67"/>
      <c r="E57" s="67"/>
      <c r="F57" s="51" t="s">
        <v>66</v>
      </c>
      <c r="G57" s="71">
        <f t="shared" ref="G57:H57" si="21">+G59</f>
        <v>-200000</v>
      </c>
      <c r="H57" s="71">
        <f t="shared" si="21"/>
        <v>-200000</v>
      </c>
      <c r="I57" s="71">
        <f t="shared" ref="I57" si="22">+I59</f>
        <v>-200000</v>
      </c>
    </row>
    <row r="58" spans="1:11">
      <c r="A58" s="67"/>
      <c r="B58" s="67"/>
      <c r="C58" s="67"/>
      <c r="D58" s="67"/>
      <c r="E58" s="69"/>
      <c r="F58" s="51" t="s">
        <v>7</v>
      </c>
      <c r="G58" s="72"/>
      <c r="H58" s="72"/>
      <c r="I58" s="72"/>
    </row>
    <row r="59" spans="1:11">
      <c r="A59" s="67"/>
      <c r="B59" s="67"/>
      <c r="C59" s="67"/>
      <c r="D59" s="62" t="s">
        <v>72</v>
      </c>
      <c r="E59" s="337" t="s">
        <v>67</v>
      </c>
      <c r="F59" s="337" t="s">
        <v>58</v>
      </c>
      <c r="G59" s="65">
        <f>+G68+G69</f>
        <v>-200000</v>
      </c>
      <c r="H59" s="65">
        <f>+H68+H69</f>
        <v>-200000</v>
      </c>
      <c r="I59" s="65">
        <f>+I68+I69</f>
        <v>-200000</v>
      </c>
    </row>
    <row r="60" spans="1:11" ht="15" customHeight="1">
      <c r="A60" s="67"/>
      <c r="B60" s="67"/>
      <c r="C60" s="67"/>
      <c r="D60" s="67"/>
      <c r="E60" s="73"/>
      <c r="F60" s="74" t="s">
        <v>7</v>
      </c>
      <c r="G60" s="75"/>
      <c r="H60" s="75"/>
      <c r="I60" s="75"/>
    </row>
    <row r="61" spans="1:11">
      <c r="A61" s="67"/>
      <c r="B61" s="67"/>
      <c r="C61" s="67"/>
      <c r="D61" s="67"/>
      <c r="E61" s="76">
        <v>11001</v>
      </c>
      <c r="F61" s="49" t="s">
        <v>58</v>
      </c>
      <c r="G61" s="65">
        <f>+G63</f>
        <v>-200000</v>
      </c>
      <c r="H61" s="65">
        <f>+H63</f>
        <v>-200000</v>
      </c>
      <c r="I61" s="65">
        <f>+I63</f>
        <v>-200000</v>
      </c>
    </row>
    <row r="62" spans="1:11">
      <c r="A62" s="67"/>
      <c r="B62" s="67"/>
      <c r="C62" s="67"/>
      <c r="D62" s="67"/>
      <c r="E62" s="336"/>
      <c r="F62" s="48" t="s">
        <v>26</v>
      </c>
      <c r="G62" s="37"/>
      <c r="H62" s="37"/>
      <c r="I62" s="37"/>
    </row>
    <row r="63" spans="1:11">
      <c r="A63" s="67"/>
      <c r="B63" s="67"/>
      <c r="C63" s="67"/>
      <c r="D63" s="67"/>
      <c r="E63" s="336"/>
      <c r="F63" s="33" t="s">
        <v>66</v>
      </c>
      <c r="G63" s="71">
        <f t="shared" ref="G63:H63" si="23">+G65</f>
        <v>-200000</v>
      </c>
      <c r="H63" s="71">
        <f t="shared" si="23"/>
        <v>-200000</v>
      </c>
      <c r="I63" s="71">
        <f t="shared" ref="I63" si="24">+I65</f>
        <v>-200000</v>
      </c>
    </row>
    <row r="64" spans="1:11" ht="34.5">
      <c r="A64" s="67"/>
      <c r="B64" s="67"/>
      <c r="C64" s="67"/>
      <c r="D64" s="67"/>
      <c r="E64" s="336"/>
      <c r="F64" s="48" t="s">
        <v>29</v>
      </c>
      <c r="G64" s="71"/>
      <c r="H64" s="71"/>
      <c r="I64" s="71"/>
    </row>
    <row r="65" spans="1:9">
      <c r="A65" s="67"/>
      <c r="B65" s="67"/>
      <c r="C65" s="67"/>
      <c r="D65" s="67"/>
      <c r="E65" s="336"/>
      <c r="F65" s="48" t="s">
        <v>8</v>
      </c>
      <c r="G65" s="71">
        <f t="shared" ref="G65:I66" si="25">+G66</f>
        <v>-200000</v>
      </c>
      <c r="H65" s="71">
        <f t="shared" si="25"/>
        <v>-200000</v>
      </c>
      <c r="I65" s="71">
        <f t="shared" si="25"/>
        <v>-200000</v>
      </c>
    </row>
    <row r="66" spans="1:9">
      <c r="A66" s="67"/>
      <c r="B66" s="67"/>
      <c r="C66" s="67"/>
      <c r="D66" s="67"/>
      <c r="E66" s="336"/>
      <c r="F66" s="48" t="s">
        <v>9</v>
      </c>
      <c r="G66" s="71">
        <f t="shared" si="25"/>
        <v>-200000</v>
      </c>
      <c r="H66" s="71">
        <f t="shared" si="25"/>
        <v>-200000</v>
      </c>
      <c r="I66" s="71">
        <f t="shared" si="25"/>
        <v>-200000</v>
      </c>
    </row>
    <row r="67" spans="1:9">
      <c r="A67" s="67"/>
      <c r="B67" s="67"/>
      <c r="C67" s="67"/>
      <c r="D67" s="67"/>
      <c r="E67" s="336"/>
      <c r="F67" s="48" t="s">
        <v>68</v>
      </c>
      <c r="G67" s="71">
        <f>+G68</f>
        <v>-200000</v>
      </c>
      <c r="H67" s="71">
        <f>+H68</f>
        <v>-200000</v>
      </c>
      <c r="I67" s="71">
        <f>+I68</f>
        <v>-200000</v>
      </c>
    </row>
    <row r="68" spans="1:9">
      <c r="A68" s="69"/>
      <c r="B68" s="69"/>
      <c r="C68" s="69"/>
      <c r="D68" s="69"/>
      <c r="E68" s="336"/>
      <c r="F68" s="51" t="s">
        <v>69</v>
      </c>
      <c r="G68" s="58">
        <f>I68</f>
        <v>-200000</v>
      </c>
      <c r="H68" s="58">
        <f>I68</f>
        <v>-200000</v>
      </c>
      <c r="I68" s="58">
        <f>-200000</f>
        <v>-200000</v>
      </c>
    </row>
  </sheetData>
  <mergeCells count="30">
    <mergeCell ref="E13:E19"/>
    <mergeCell ref="B14:B30"/>
    <mergeCell ref="C17:C30"/>
    <mergeCell ref="D17:D19"/>
    <mergeCell ref="D20:D30"/>
    <mergeCell ref="E20:F20"/>
    <mergeCell ref="E21:E22"/>
    <mergeCell ref="E23:E29"/>
    <mergeCell ref="E62:E68"/>
    <mergeCell ref="E59:F59"/>
    <mergeCell ref="E39:F39"/>
    <mergeCell ref="E40:E41"/>
    <mergeCell ref="D39:D49"/>
    <mergeCell ref="E42:E49"/>
    <mergeCell ref="A5:I5"/>
    <mergeCell ref="A8:C8"/>
    <mergeCell ref="D8:E8"/>
    <mergeCell ref="F8:F9"/>
    <mergeCell ref="E31:E38"/>
    <mergeCell ref="D31:D34"/>
    <mergeCell ref="D35:D38"/>
    <mergeCell ref="B31:B32"/>
    <mergeCell ref="C31:C34"/>
    <mergeCell ref="A31:A49"/>
    <mergeCell ref="B33:B49"/>
    <mergeCell ref="C35:C49"/>
    <mergeCell ref="G8:I8"/>
    <mergeCell ref="A13:A30"/>
    <mergeCell ref="C13:C16"/>
    <mergeCell ref="D13:D16"/>
  </mergeCells>
  <pageMargins left="0.11811023622047245" right="0.11811023622047245" top="0" bottom="0" header="0.31496062992125984" footer="0.31496062992125984"/>
  <pageSetup paperSize="9" scale="88" orientation="landscape" r:id="rId1"/>
  <ignoredErrors>
    <ignoredError sqref="A31:F31 E42:F42 F40 E41 B32:F33 C34:F35 D36:F39" numberStoredAsText="1"/>
  </ignoredErrors>
</worksheet>
</file>

<file path=xl/worksheets/sheet3.xml><?xml version="1.0" encoding="utf-8"?>
<worksheet xmlns="http://schemas.openxmlformats.org/spreadsheetml/2006/main" xmlns:r="http://schemas.openxmlformats.org/officeDocument/2006/relationships">
  <dimension ref="A1:G55"/>
  <sheetViews>
    <sheetView topLeftCell="A16" zoomScaleNormal="100" zoomScaleSheetLayoutView="100" workbookViewId="0">
      <selection activeCell="F37" sqref="F37"/>
    </sheetView>
  </sheetViews>
  <sheetFormatPr defaultRowHeight="17.25"/>
  <cols>
    <col min="1" max="1" width="4.7109375" style="77" customWidth="1"/>
    <col min="2" max="2" width="29" style="77" customWidth="1"/>
    <col min="3" max="3" width="61.7109375" style="77" customWidth="1"/>
    <col min="4" max="4" width="19" style="77" customWidth="1"/>
    <col min="5" max="5" width="16.42578125" style="77" customWidth="1"/>
    <col min="6" max="6" width="16.5703125" style="77" customWidth="1"/>
    <col min="7" max="9" width="9" style="77" customWidth="1"/>
    <col min="10" max="253" width="9.140625" style="77"/>
    <col min="254" max="254" width="4.7109375" style="77" customWidth="1"/>
    <col min="255" max="255" width="19.85546875" style="77" customWidth="1"/>
    <col min="256" max="256" width="72.140625" style="77" customWidth="1"/>
    <col min="257" max="257" width="0" style="77" hidden="1" customWidth="1"/>
    <col min="258" max="258" width="18.28515625" style="77" customWidth="1"/>
    <col min="259" max="259" width="17.5703125" style="77" customWidth="1"/>
    <col min="260" max="265" width="9" style="77" customWidth="1"/>
    <col min="266" max="509" width="9.140625" style="77"/>
    <col min="510" max="510" width="4.7109375" style="77" customWidth="1"/>
    <col min="511" max="511" width="19.85546875" style="77" customWidth="1"/>
    <col min="512" max="512" width="72.140625" style="77" customWidth="1"/>
    <col min="513" max="513" width="0" style="77" hidden="1" customWidth="1"/>
    <col min="514" max="514" width="18.28515625" style="77" customWidth="1"/>
    <col min="515" max="515" width="17.5703125" style="77" customWidth="1"/>
    <col min="516" max="521" width="9" style="77" customWidth="1"/>
    <col min="522" max="765" width="9.140625" style="77"/>
    <col min="766" max="766" width="4.7109375" style="77" customWidth="1"/>
    <col min="767" max="767" width="19.85546875" style="77" customWidth="1"/>
    <col min="768" max="768" width="72.140625" style="77" customWidth="1"/>
    <col min="769" max="769" width="0" style="77" hidden="1" customWidth="1"/>
    <col min="770" max="770" width="18.28515625" style="77" customWidth="1"/>
    <col min="771" max="771" width="17.5703125" style="77" customWidth="1"/>
    <col min="772" max="777" width="9" style="77" customWidth="1"/>
    <col min="778" max="1021" width="9.140625" style="77"/>
    <col min="1022" max="1022" width="4.7109375" style="77" customWidth="1"/>
    <col min="1023" max="1023" width="19.85546875" style="77" customWidth="1"/>
    <col min="1024" max="1024" width="72.140625" style="77" customWidth="1"/>
    <col min="1025" max="1025" width="0" style="77" hidden="1" customWidth="1"/>
    <col min="1026" max="1026" width="18.28515625" style="77" customWidth="1"/>
    <col min="1027" max="1027" width="17.5703125" style="77" customWidth="1"/>
    <col min="1028" max="1033" width="9" style="77" customWidth="1"/>
    <col min="1034" max="1277" width="9.140625" style="77"/>
    <col min="1278" max="1278" width="4.7109375" style="77" customWidth="1"/>
    <col min="1279" max="1279" width="19.85546875" style="77" customWidth="1"/>
    <col min="1280" max="1280" width="72.140625" style="77" customWidth="1"/>
    <col min="1281" max="1281" width="0" style="77" hidden="1" customWidth="1"/>
    <col min="1282" max="1282" width="18.28515625" style="77" customWidth="1"/>
    <col min="1283" max="1283" width="17.5703125" style="77" customWidth="1"/>
    <col min="1284" max="1289" width="9" style="77" customWidth="1"/>
    <col min="1290" max="1533" width="9.140625" style="77"/>
    <col min="1534" max="1534" width="4.7109375" style="77" customWidth="1"/>
    <col min="1535" max="1535" width="19.85546875" style="77" customWidth="1"/>
    <col min="1536" max="1536" width="72.140625" style="77" customWidth="1"/>
    <col min="1537" max="1537" width="0" style="77" hidden="1" customWidth="1"/>
    <col min="1538" max="1538" width="18.28515625" style="77" customWidth="1"/>
    <col min="1539" max="1539" width="17.5703125" style="77" customWidth="1"/>
    <col min="1540" max="1545" width="9" style="77" customWidth="1"/>
    <col min="1546" max="1789" width="9.140625" style="77"/>
    <col min="1790" max="1790" width="4.7109375" style="77" customWidth="1"/>
    <col min="1791" max="1791" width="19.85546875" style="77" customWidth="1"/>
    <col min="1792" max="1792" width="72.140625" style="77" customWidth="1"/>
    <col min="1793" max="1793" width="0" style="77" hidden="1" customWidth="1"/>
    <col min="1794" max="1794" width="18.28515625" style="77" customWidth="1"/>
    <col min="1795" max="1795" width="17.5703125" style="77" customWidth="1"/>
    <col min="1796" max="1801" width="9" style="77" customWidth="1"/>
    <col min="1802" max="2045" width="9.140625" style="77"/>
    <col min="2046" max="2046" width="4.7109375" style="77" customWidth="1"/>
    <col min="2047" max="2047" width="19.85546875" style="77" customWidth="1"/>
    <col min="2048" max="2048" width="72.140625" style="77" customWidth="1"/>
    <col min="2049" max="2049" width="0" style="77" hidden="1" customWidth="1"/>
    <col min="2050" max="2050" width="18.28515625" style="77" customWidth="1"/>
    <col min="2051" max="2051" width="17.5703125" style="77" customWidth="1"/>
    <col min="2052" max="2057" width="9" style="77" customWidth="1"/>
    <col min="2058" max="2301" width="9.140625" style="77"/>
    <col min="2302" max="2302" width="4.7109375" style="77" customWidth="1"/>
    <col min="2303" max="2303" width="19.85546875" style="77" customWidth="1"/>
    <col min="2304" max="2304" width="72.140625" style="77" customWidth="1"/>
    <col min="2305" max="2305" width="0" style="77" hidden="1" customWidth="1"/>
    <col min="2306" max="2306" width="18.28515625" style="77" customWidth="1"/>
    <col min="2307" max="2307" width="17.5703125" style="77" customWidth="1"/>
    <col min="2308" max="2313" width="9" style="77" customWidth="1"/>
    <col min="2314" max="2557" width="9.140625" style="77"/>
    <col min="2558" max="2558" width="4.7109375" style="77" customWidth="1"/>
    <col min="2559" max="2559" width="19.85546875" style="77" customWidth="1"/>
    <col min="2560" max="2560" width="72.140625" style="77" customWidth="1"/>
    <col min="2561" max="2561" width="0" style="77" hidden="1" customWidth="1"/>
    <col min="2562" max="2562" width="18.28515625" style="77" customWidth="1"/>
    <col min="2563" max="2563" width="17.5703125" style="77" customWidth="1"/>
    <col min="2564" max="2569" width="9" style="77" customWidth="1"/>
    <col min="2570" max="2813" width="9.140625" style="77"/>
    <col min="2814" max="2814" width="4.7109375" style="77" customWidth="1"/>
    <col min="2815" max="2815" width="19.85546875" style="77" customWidth="1"/>
    <col min="2816" max="2816" width="72.140625" style="77" customWidth="1"/>
    <col min="2817" max="2817" width="0" style="77" hidden="1" customWidth="1"/>
    <col min="2818" max="2818" width="18.28515625" style="77" customWidth="1"/>
    <col min="2819" max="2819" width="17.5703125" style="77" customWidth="1"/>
    <col min="2820" max="2825" width="9" style="77" customWidth="1"/>
    <col min="2826" max="3069" width="9.140625" style="77"/>
    <col min="3070" max="3070" width="4.7109375" style="77" customWidth="1"/>
    <col min="3071" max="3071" width="19.85546875" style="77" customWidth="1"/>
    <col min="3072" max="3072" width="72.140625" style="77" customWidth="1"/>
    <col min="3073" max="3073" width="0" style="77" hidden="1" customWidth="1"/>
    <col min="3074" max="3074" width="18.28515625" style="77" customWidth="1"/>
    <col min="3075" max="3075" width="17.5703125" style="77" customWidth="1"/>
    <col min="3076" max="3081" width="9" style="77" customWidth="1"/>
    <col min="3082" max="3325" width="9.140625" style="77"/>
    <col min="3326" max="3326" width="4.7109375" style="77" customWidth="1"/>
    <col min="3327" max="3327" width="19.85546875" style="77" customWidth="1"/>
    <col min="3328" max="3328" width="72.140625" style="77" customWidth="1"/>
    <col min="3329" max="3329" width="0" style="77" hidden="1" customWidth="1"/>
    <col min="3330" max="3330" width="18.28515625" style="77" customWidth="1"/>
    <col min="3331" max="3331" width="17.5703125" style="77" customWidth="1"/>
    <col min="3332" max="3337" width="9" style="77" customWidth="1"/>
    <col min="3338" max="3581" width="9.140625" style="77"/>
    <col min="3582" max="3582" width="4.7109375" style="77" customWidth="1"/>
    <col min="3583" max="3583" width="19.85546875" style="77" customWidth="1"/>
    <col min="3584" max="3584" width="72.140625" style="77" customWidth="1"/>
    <col min="3585" max="3585" width="0" style="77" hidden="1" customWidth="1"/>
    <col min="3586" max="3586" width="18.28515625" style="77" customWidth="1"/>
    <col min="3587" max="3587" width="17.5703125" style="77" customWidth="1"/>
    <col min="3588" max="3593" width="9" style="77" customWidth="1"/>
    <col min="3594" max="3837" width="9.140625" style="77"/>
    <col min="3838" max="3838" width="4.7109375" style="77" customWidth="1"/>
    <col min="3839" max="3839" width="19.85546875" style="77" customWidth="1"/>
    <col min="3840" max="3840" width="72.140625" style="77" customWidth="1"/>
    <col min="3841" max="3841" width="0" style="77" hidden="1" customWidth="1"/>
    <col min="3842" max="3842" width="18.28515625" style="77" customWidth="1"/>
    <col min="3843" max="3843" width="17.5703125" style="77" customWidth="1"/>
    <col min="3844" max="3849" width="9" style="77" customWidth="1"/>
    <col min="3850" max="4093" width="9.140625" style="77"/>
    <col min="4094" max="4094" width="4.7109375" style="77" customWidth="1"/>
    <col min="4095" max="4095" width="19.85546875" style="77" customWidth="1"/>
    <col min="4096" max="4096" width="72.140625" style="77" customWidth="1"/>
    <col min="4097" max="4097" width="0" style="77" hidden="1" customWidth="1"/>
    <col min="4098" max="4098" width="18.28515625" style="77" customWidth="1"/>
    <col min="4099" max="4099" width="17.5703125" style="77" customWidth="1"/>
    <col min="4100" max="4105" width="9" style="77" customWidth="1"/>
    <col min="4106" max="4349" width="9.140625" style="77"/>
    <col min="4350" max="4350" width="4.7109375" style="77" customWidth="1"/>
    <col min="4351" max="4351" width="19.85546875" style="77" customWidth="1"/>
    <col min="4352" max="4352" width="72.140625" style="77" customWidth="1"/>
    <col min="4353" max="4353" width="0" style="77" hidden="1" customWidth="1"/>
    <col min="4354" max="4354" width="18.28515625" style="77" customWidth="1"/>
    <col min="4355" max="4355" width="17.5703125" style="77" customWidth="1"/>
    <col min="4356" max="4361" width="9" style="77" customWidth="1"/>
    <col min="4362" max="4605" width="9.140625" style="77"/>
    <col min="4606" max="4606" width="4.7109375" style="77" customWidth="1"/>
    <col min="4607" max="4607" width="19.85546875" style="77" customWidth="1"/>
    <col min="4608" max="4608" width="72.140625" style="77" customWidth="1"/>
    <col min="4609" max="4609" width="0" style="77" hidden="1" customWidth="1"/>
    <col min="4610" max="4610" width="18.28515625" style="77" customWidth="1"/>
    <col min="4611" max="4611" width="17.5703125" style="77" customWidth="1"/>
    <col min="4612" max="4617" width="9" style="77" customWidth="1"/>
    <col min="4618" max="4861" width="9.140625" style="77"/>
    <col min="4862" max="4862" width="4.7109375" style="77" customWidth="1"/>
    <col min="4863" max="4863" width="19.85546875" style="77" customWidth="1"/>
    <col min="4864" max="4864" width="72.140625" style="77" customWidth="1"/>
    <col min="4865" max="4865" width="0" style="77" hidden="1" customWidth="1"/>
    <col min="4866" max="4866" width="18.28515625" style="77" customWidth="1"/>
    <col min="4867" max="4867" width="17.5703125" style="77" customWidth="1"/>
    <col min="4868" max="4873" width="9" style="77" customWidth="1"/>
    <col min="4874" max="5117" width="9.140625" style="77"/>
    <col min="5118" max="5118" width="4.7109375" style="77" customWidth="1"/>
    <col min="5119" max="5119" width="19.85546875" style="77" customWidth="1"/>
    <col min="5120" max="5120" width="72.140625" style="77" customWidth="1"/>
    <col min="5121" max="5121" width="0" style="77" hidden="1" customWidth="1"/>
    <col min="5122" max="5122" width="18.28515625" style="77" customWidth="1"/>
    <col min="5123" max="5123" width="17.5703125" style="77" customWidth="1"/>
    <col min="5124" max="5129" width="9" style="77" customWidth="1"/>
    <col min="5130" max="5373" width="9.140625" style="77"/>
    <col min="5374" max="5374" width="4.7109375" style="77" customWidth="1"/>
    <col min="5375" max="5375" width="19.85546875" style="77" customWidth="1"/>
    <col min="5376" max="5376" width="72.140625" style="77" customWidth="1"/>
    <col min="5377" max="5377" width="0" style="77" hidden="1" customWidth="1"/>
    <col min="5378" max="5378" width="18.28515625" style="77" customWidth="1"/>
    <col min="5379" max="5379" width="17.5703125" style="77" customWidth="1"/>
    <col min="5380" max="5385" width="9" style="77" customWidth="1"/>
    <col min="5386" max="5629" width="9.140625" style="77"/>
    <col min="5630" max="5630" width="4.7109375" style="77" customWidth="1"/>
    <col min="5631" max="5631" width="19.85546875" style="77" customWidth="1"/>
    <col min="5632" max="5632" width="72.140625" style="77" customWidth="1"/>
    <col min="5633" max="5633" width="0" style="77" hidden="1" customWidth="1"/>
    <col min="5634" max="5634" width="18.28515625" style="77" customWidth="1"/>
    <col min="5635" max="5635" width="17.5703125" style="77" customWidth="1"/>
    <col min="5636" max="5641" width="9" style="77" customWidth="1"/>
    <col min="5642" max="5885" width="9.140625" style="77"/>
    <col min="5886" max="5886" width="4.7109375" style="77" customWidth="1"/>
    <col min="5887" max="5887" width="19.85546875" style="77" customWidth="1"/>
    <col min="5888" max="5888" width="72.140625" style="77" customWidth="1"/>
    <col min="5889" max="5889" width="0" style="77" hidden="1" customWidth="1"/>
    <col min="5890" max="5890" width="18.28515625" style="77" customWidth="1"/>
    <col min="5891" max="5891" width="17.5703125" style="77" customWidth="1"/>
    <col min="5892" max="5897" width="9" style="77" customWidth="1"/>
    <col min="5898" max="6141" width="9.140625" style="77"/>
    <col min="6142" max="6142" width="4.7109375" style="77" customWidth="1"/>
    <col min="6143" max="6143" width="19.85546875" style="77" customWidth="1"/>
    <col min="6144" max="6144" width="72.140625" style="77" customWidth="1"/>
    <col min="6145" max="6145" width="0" style="77" hidden="1" customWidth="1"/>
    <col min="6146" max="6146" width="18.28515625" style="77" customWidth="1"/>
    <col min="6147" max="6147" width="17.5703125" style="77" customWidth="1"/>
    <col min="6148" max="6153" width="9" style="77" customWidth="1"/>
    <col min="6154" max="6397" width="9.140625" style="77"/>
    <col min="6398" max="6398" width="4.7109375" style="77" customWidth="1"/>
    <col min="6399" max="6399" width="19.85546875" style="77" customWidth="1"/>
    <col min="6400" max="6400" width="72.140625" style="77" customWidth="1"/>
    <col min="6401" max="6401" width="0" style="77" hidden="1" customWidth="1"/>
    <col min="6402" max="6402" width="18.28515625" style="77" customWidth="1"/>
    <col min="6403" max="6403" width="17.5703125" style="77" customWidth="1"/>
    <col min="6404" max="6409" width="9" style="77" customWidth="1"/>
    <col min="6410" max="6653" width="9.140625" style="77"/>
    <col min="6654" max="6654" width="4.7109375" style="77" customWidth="1"/>
    <col min="6655" max="6655" width="19.85546875" style="77" customWidth="1"/>
    <col min="6656" max="6656" width="72.140625" style="77" customWidth="1"/>
    <col min="6657" max="6657" width="0" style="77" hidden="1" customWidth="1"/>
    <col min="6658" max="6658" width="18.28515625" style="77" customWidth="1"/>
    <col min="6659" max="6659" width="17.5703125" style="77" customWidth="1"/>
    <col min="6660" max="6665" width="9" style="77" customWidth="1"/>
    <col min="6666" max="6909" width="9.140625" style="77"/>
    <col min="6910" max="6910" width="4.7109375" style="77" customWidth="1"/>
    <col min="6911" max="6911" width="19.85546875" style="77" customWidth="1"/>
    <col min="6912" max="6912" width="72.140625" style="77" customWidth="1"/>
    <col min="6913" max="6913" width="0" style="77" hidden="1" customWidth="1"/>
    <col min="6914" max="6914" width="18.28515625" style="77" customWidth="1"/>
    <col min="6915" max="6915" width="17.5703125" style="77" customWidth="1"/>
    <col min="6916" max="6921" width="9" style="77" customWidth="1"/>
    <col min="6922" max="7165" width="9.140625" style="77"/>
    <col min="7166" max="7166" width="4.7109375" style="77" customWidth="1"/>
    <col min="7167" max="7167" width="19.85546875" style="77" customWidth="1"/>
    <col min="7168" max="7168" width="72.140625" style="77" customWidth="1"/>
    <col min="7169" max="7169" width="0" style="77" hidden="1" customWidth="1"/>
    <col min="7170" max="7170" width="18.28515625" style="77" customWidth="1"/>
    <col min="7171" max="7171" width="17.5703125" style="77" customWidth="1"/>
    <col min="7172" max="7177" width="9" style="77" customWidth="1"/>
    <col min="7178" max="7421" width="9.140625" style="77"/>
    <col min="7422" max="7422" width="4.7109375" style="77" customWidth="1"/>
    <col min="7423" max="7423" width="19.85546875" style="77" customWidth="1"/>
    <col min="7424" max="7424" width="72.140625" style="77" customWidth="1"/>
    <col min="7425" max="7425" width="0" style="77" hidden="1" customWidth="1"/>
    <col min="7426" max="7426" width="18.28515625" style="77" customWidth="1"/>
    <col min="7427" max="7427" width="17.5703125" style="77" customWidth="1"/>
    <col min="7428" max="7433" width="9" style="77" customWidth="1"/>
    <col min="7434" max="7677" width="9.140625" style="77"/>
    <col min="7678" max="7678" width="4.7109375" style="77" customWidth="1"/>
    <col min="7679" max="7679" width="19.85546875" style="77" customWidth="1"/>
    <col min="7680" max="7680" width="72.140625" style="77" customWidth="1"/>
    <col min="7681" max="7681" width="0" style="77" hidden="1" customWidth="1"/>
    <col min="7682" max="7682" width="18.28515625" style="77" customWidth="1"/>
    <col min="7683" max="7683" width="17.5703125" style="77" customWidth="1"/>
    <col min="7684" max="7689" width="9" style="77" customWidth="1"/>
    <col min="7690" max="7933" width="9.140625" style="77"/>
    <col min="7934" max="7934" width="4.7109375" style="77" customWidth="1"/>
    <col min="7935" max="7935" width="19.85546875" style="77" customWidth="1"/>
    <col min="7936" max="7936" width="72.140625" style="77" customWidth="1"/>
    <col min="7937" max="7937" width="0" style="77" hidden="1" customWidth="1"/>
    <col min="7938" max="7938" width="18.28515625" style="77" customWidth="1"/>
    <col min="7939" max="7939" width="17.5703125" style="77" customWidth="1"/>
    <col min="7940" max="7945" width="9" style="77" customWidth="1"/>
    <col min="7946" max="8189" width="9.140625" style="77"/>
    <col min="8190" max="8190" width="4.7109375" style="77" customWidth="1"/>
    <col min="8191" max="8191" width="19.85546875" style="77" customWidth="1"/>
    <col min="8192" max="8192" width="72.140625" style="77" customWidth="1"/>
    <col min="8193" max="8193" width="0" style="77" hidden="1" customWidth="1"/>
    <col min="8194" max="8194" width="18.28515625" style="77" customWidth="1"/>
    <col min="8195" max="8195" width="17.5703125" style="77" customWidth="1"/>
    <col min="8196" max="8201" width="9" style="77" customWidth="1"/>
    <col min="8202" max="8445" width="9.140625" style="77"/>
    <col min="8446" max="8446" width="4.7109375" style="77" customWidth="1"/>
    <col min="8447" max="8447" width="19.85546875" style="77" customWidth="1"/>
    <col min="8448" max="8448" width="72.140625" style="77" customWidth="1"/>
    <col min="8449" max="8449" width="0" style="77" hidden="1" customWidth="1"/>
    <col min="8450" max="8450" width="18.28515625" style="77" customWidth="1"/>
    <col min="8451" max="8451" width="17.5703125" style="77" customWidth="1"/>
    <col min="8452" max="8457" width="9" style="77" customWidth="1"/>
    <col min="8458" max="8701" width="9.140625" style="77"/>
    <col min="8702" max="8702" width="4.7109375" style="77" customWidth="1"/>
    <col min="8703" max="8703" width="19.85546875" style="77" customWidth="1"/>
    <col min="8704" max="8704" width="72.140625" style="77" customWidth="1"/>
    <col min="8705" max="8705" width="0" style="77" hidden="1" customWidth="1"/>
    <col min="8706" max="8706" width="18.28515625" style="77" customWidth="1"/>
    <col min="8707" max="8707" width="17.5703125" style="77" customWidth="1"/>
    <col min="8708" max="8713" width="9" style="77" customWidth="1"/>
    <col min="8714" max="8957" width="9.140625" style="77"/>
    <col min="8958" max="8958" width="4.7109375" style="77" customWidth="1"/>
    <col min="8959" max="8959" width="19.85546875" style="77" customWidth="1"/>
    <col min="8960" max="8960" width="72.140625" style="77" customWidth="1"/>
    <col min="8961" max="8961" width="0" style="77" hidden="1" customWidth="1"/>
    <col min="8962" max="8962" width="18.28515625" style="77" customWidth="1"/>
    <col min="8963" max="8963" width="17.5703125" style="77" customWidth="1"/>
    <col min="8964" max="8969" width="9" style="77" customWidth="1"/>
    <col min="8970" max="9213" width="9.140625" style="77"/>
    <col min="9214" max="9214" width="4.7109375" style="77" customWidth="1"/>
    <col min="9215" max="9215" width="19.85546875" style="77" customWidth="1"/>
    <col min="9216" max="9216" width="72.140625" style="77" customWidth="1"/>
    <col min="9217" max="9217" width="0" style="77" hidden="1" customWidth="1"/>
    <col min="9218" max="9218" width="18.28515625" style="77" customWidth="1"/>
    <col min="9219" max="9219" width="17.5703125" style="77" customWidth="1"/>
    <col min="9220" max="9225" width="9" style="77" customWidth="1"/>
    <col min="9226" max="9469" width="9.140625" style="77"/>
    <col min="9470" max="9470" width="4.7109375" style="77" customWidth="1"/>
    <col min="9471" max="9471" width="19.85546875" style="77" customWidth="1"/>
    <col min="9472" max="9472" width="72.140625" style="77" customWidth="1"/>
    <col min="9473" max="9473" width="0" style="77" hidden="1" customWidth="1"/>
    <col min="9474" max="9474" width="18.28515625" style="77" customWidth="1"/>
    <col min="9475" max="9475" width="17.5703125" style="77" customWidth="1"/>
    <col min="9476" max="9481" width="9" style="77" customWidth="1"/>
    <col min="9482" max="9725" width="9.140625" style="77"/>
    <col min="9726" max="9726" width="4.7109375" style="77" customWidth="1"/>
    <col min="9727" max="9727" width="19.85546875" style="77" customWidth="1"/>
    <col min="9728" max="9728" width="72.140625" style="77" customWidth="1"/>
    <col min="9729" max="9729" width="0" style="77" hidden="1" customWidth="1"/>
    <col min="9730" max="9730" width="18.28515625" style="77" customWidth="1"/>
    <col min="9731" max="9731" width="17.5703125" style="77" customWidth="1"/>
    <col min="9732" max="9737" width="9" style="77" customWidth="1"/>
    <col min="9738" max="9981" width="9.140625" style="77"/>
    <col min="9982" max="9982" width="4.7109375" style="77" customWidth="1"/>
    <col min="9983" max="9983" width="19.85546875" style="77" customWidth="1"/>
    <col min="9984" max="9984" width="72.140625" style="77" customWidth="1"/>
    <col min="9985" max="9985" width="0" style="77" hidden="1" customWidth="1"/>
    <col min="9986" max="9986" width="18.28515625" style="77" customWidth="1"/>
    <col min="9987" max="9987" width="17.5703125" style="77" customWidth="1"/>
    <col min="9988" max="9993" width="9" style="77" customWidth="1"/>
    <col min="9994" max="10237" width="9.140625" style="77"/>
    <col min="10238" max="10238" width="4.7109375" style="77" customWidth="1"/>
    <col min="10239" max="10239" width="19.85546875" style="77" customWidth="1"/>
    <col min="10240" max="10240" width="72.140625" style="77" customWidth="1"/>
    <col min="10241" max="10241" width="0" style="77" hidden="1" customWidth="1"/>
    <col min="10242" max="10242" width="18.28515625" style="77" customWidth="1"/>
    <col min="10243" max="10243" width="17.5703125" style="77" customWidth="1"/>
    <col min="10244" max="10249" width="9" style="77" customWidth="1"/>
    <col min="10250" max="10493" width="9.140625" style="77"/>
    <col min="10494" max="10494" width="4.7109375" style="77" customWidth="1"/>
    <col min="10495" max="10495" width="19.85546875" style="77" customWidth="1"/>
    <col min="10496" max="10496" width="72.140625" style="77" customWidth="1"/>
    <col min="10497" max="10497" width="0" style="77" hidden="1" customWidth="1"/>
    <col min="10498" max="10498" width="18.28515625" style="77" customWidth="1"/>
    <col min="10499" max="10499" width="17.5703125" style="77" customWidth="1"/>
    <col min="10500" max="10505" width="9" style="77" customWidth="1"/>
    <col min="10506" max="10749" width="9.140625" style="77"/>
    <col min="10750" max="10750" width="4.7109375" style="77" customWidth="1"/>
    <col min="10751" max="10751" width="19.85546875" style="77" customWidth="1"/>
    <col min="10752" max="10752" width="72.140625" style="77" customWidth="1"/>
    <col min="10753" max="10753" width="0" style="77" hidden="1" customWidth="1"/>
    <col min="10754" max="10754" width="18.28515625" style="77" customWidth="1"/>
    <col min="10755" max="10755" width="17.5703125" style="77" customWidth="1"/>
    <col min="10756" max="10761" width="9" style="77" customWidth="1"/>
    <col min="10762" max="11005" width="9.140625" style="77"/>
    <col min="11006" max="11006" width="4.7109375" style="77" customWidth="1"/>
    <col min="11007" max="11007" width="19.85546875" style="77" customWidth="1"/>
    <col min="11008" max="11008" width="72.140625" style="77" customWidth="1"/>
    <col min="11009" max="11009" width="0" style="77" hidden="1" customWidth="1"/>
    <col min="11010" max="11010" width="18.28515625" style="77" customWidth="1"/>
    <col min="11011" max="11011" width="17.5703125" style="77" customWidth="1"/>
    <col min="11012" max="11017" width="9" style="77" customWidth="1"/>
    <col min="11018" max="11261" width="9.140625" style="77"/>
    <col min="11262" max="11262" width="4.7109375" style="77" customWidth="1"/>
    <col min="11263" max="11263" width="19.85546875" style="77" customWidth="1"/>
    <col min="11264" max="11264" width="72.140625" style="77" customWidth="1"/>
    <col min="11265" max="11265" width="0" style="77" hidden="1" customWidth="1"/>
    <col min="11266" max="11266" width="18.28515625" style="77" customWidth="1"/>
    <col min="11267" max="11267" width="17.5703125" style="77" customWidth="1"/>
    <col min="11268" max="11273" width="9" style="77" customWidth="1"/>
    <col min="11274" max="11517" width="9.140625" style="77"/>
    <col min="11518" max="11518" width="4.7109375" style="77" customWidth="1"/>
    <col min="11519" max="11519" width="19.85546875" style="77" customWidth="1"/>
    <col min="11520" max="11520" width="72.140625" style="77" customWidth="1"/>
    <col min="11521" max="11521" width="0" style="77" hidden="1" customWidth="1"/>
    <col min="11522" max="11522" width="18.28515625" style="77" customWidth="1"/>
    <col min="11523" max="11523" width="17.5703125" style="77" customWidth="1"/>
    <col min="11524" max="11529" width="9" style="77" customWidth="1"/>
    <col min="11530" max="11773" width="9.140625" style="77"/>
    <col min="11774" max="11774" width="4.7109375" style="77" customWidth="1"/>
    <col min="11775" max="11775" width="19.85546875" style="77" customWidth="1"/>
    <col min="11776" max="11776" width="72.140625" style="77" customWidth="1"/>
    <col min="11777" max="11777" width="0" style="77" hidden="1" customWidth="1"/>
    <col min="11778" max="11778" width="18.28515625" style="77" customWidth="1"/>
    <col min="11779" max="11779" width="17.5703125" style="77" customWidth="1"/>
    <col min="11780" max="11785" width="9" style="77" customWidth="1"/>
    <col min="11786" max="12029" width="9.140625" style="77"/>
    <col min="12030" max="12030" width="4.7109375" style="77" customWidth="1"/>
    <col min="12031" max="12031" width="19.85546875" style="77" customWidth="1"/>
    <col min="12032" max="12032" width="72.140625" style="77" customWidth="1"/>
    <col min="12033" max="12033" width="0" style="77" hidden="1" customWidth="1"/>
    <col min="12034" max="12034" width="18.28515625" style="77" customWidth="1"/>
    <col min="12035" max="12035" width="17.5703125" style="77" customWidth="1"/>
    <col min="12036" max="12041" width="9" style="77" customWidth="1"/>
    <col min="12042" max="12285" width="9.140625" style="77"/>
    <col min="12286" max="12286" width="4.7109375" style="77" customWidth="1"/>
    <col min="12287" max="12287" width="19.85546875" style="77" customWidth="1"/>
    <col min="12288" max="12288" width="72.140625" style="77" customWidth="1"/>
    <col min="12289" max="12289" width="0" style="77" hidden="1" customWidth="1"/>
    <col min="12290" max="12290" width="18.28515625" style="77" customWidth="1"/>
    <col min="12291" max="12291" width="17.5703125" style="77" customWidth="1"/>
    <col min="12292" max="12297" width="9" style="77" customWidth="1"/>
    <col min="12298" max="12541" width="9.140625" style="77"/>
    <col min="12542" max="12542" width="4.7109375" style="77" customWidth="1"/>
    <col min="12543" max="12543" width="19.85546875" style="77" customWidth="1"/>
    <col min="12544" max="12544" width="72.140625" style="77" customWidth="1"/>
    <col min="12545" max="12545" width="0" style="77" hidden="1" customWidth="1"/>
    <col min="12546" max="12546" width="18.28515625" style="77" customWidth="1"/>
    <col min="12547" max="12547" width="17.5703125" style="77" customWidth="1"/>
    <col min="12548" max="12553" width="9" style="77" customWidth="1"/>
    <col min="12554" max="12797" width="9.140625" style="77"/>
    <col min="12798" max="12798" width="4.7109375" style="77" customWidth="1"/>
    <col min="12799" max="12799" width="19.85546875" style="77" customWidth="1"/>
    <col min="12800" max="12800" width="72.140625" style="77" customWidth="1"/>
    <col min="12801" max="12801" width="0" style="77" hidden="1" customWidth="1"/>
    <col min="12802" max="12802" width="18.28515625" style="77" customWidth="1"/>
    <col min="12803" max="12803" width="17.5703125" style="77" customWidth="1"/>
    <col min="12804" max="12809" width="9" style="77" customWidth="1"/>
    <col min="12810" max="13053" width="9.140625" style="77"/>
    <col min="13054" max="13054" width="4.7109375" style="77" customWidth="1"/>
    <col min="13055" max="13055" width="19.85546875" style="77" customWidth="1"/>
    <col min="13056" max="13056" width="72.140625" style="77" customWidth="1"/>
    <col min="13057" max="13057" width="0" style="77" hidden="1" customWidth="1"/>
    <col min="13058" max="13058" width="18.28515625" style="77" customWidth="1"/>
    <col min="13059" max="13059" width="17.5703125" style="77" customWidth="1"/>
    <col min="13060" max="13065" width="9" style="77" customWidth="1"/>
    <col min="13066" max="13309" width="9.140625" style="77"/>
    <col min="13310" max="13310" width="4.7109375" style="77" customWidth="1"/>
    <col min="13311" max="13311" width="19.85546875" style="77" customWidth="1"/>
    <col min="13312" max="13312" width="72.140625" style="77" customWidth="1"/>
    <col min="13313" max="13313" width="0" style="77" hidden="1" customWidth="1"/>
    <col min="13314" max="13314" width="18.28515625" style="77" customWidth="1"/>
    <col min="13315" max="13315" width="17.5703125" style="77" customWidth="1"/>
    <col min="13316" max="13321" width="9" style="77" customWidth="1"/>
    <col min="13322" max="13565" width="9.140625" style="77"/>
    <col min="13566" max="13566" width="4.7109375" style="77" customWidth="1"/>
    <col min="13567" max="13567" width="19.85546875" style="77" customWidth="1"/>
    <col min="13568" max="13568" width="72.140625" style="77" customWidth="1"/>
    <col min="13569" max="13569" width="0" style="77" hidden="1" customWidth="1"/>
    <col min="13570" max="13570" width="18.28515625" style="77" customWidth="1"/>
    <col min="13571" max="13571" width="17.5703125" style="77" customWidth="1"/>
    <col min="13572" max="13577" width="9" style="77" customWidth="1"/>
    <col min="13578" max="13821" width="9.140625" style="77"/>
    <col min="13822" max="13822" width="4.7109375" style="77" customWidth="1"/>
    <col min="13823" max="13823" width="19.85546875" style="77" customWidth="1"/>
    <col min="13824" max="13824" width="72.140625" style="77" customWidth="1"/>
    <col min="13825" max="13825" width="0" style="77" hidden="1" customWidth="1"/>
    <col min="13826" max="13826" width="18.28515625" style="77" customWidth="1"/>
    <col min="13827" max="13827" width="17.5703125" style="77" customWidth="1"/>
    <col min="13828" max="13833" width="9" style="77" customWidth="1"/>
    <col min="13834" max="14077" width="9.140625" style="77"/>
    <col min="14078" max="14078" width="4.7109375" style="77" customWidth="1"/>
    <col min="14079" max="14079" width="19.85546875" style="77" customWidth="1"/>
    <col min="14080" max="14080" width="72.140625" style="77" customWidth="1"/>
    <col min="14081" max="14081" width="0" style="77" hidden="1" customWidth="1"/>
    <col min="14082" max="14082" width="18.28515625" style="77" customWidth="1"/>
    <col min="14083" max="14083" width="17.5703125" style="77" customWidth="1"/>
    <col min="14084" max="14089" width="9" style="77" customWidth="1"/>
    <col min="14090" max="14333" width="9.140625" style="77"/>
    <col min="14334" max="14334" width="4.7109375" style="77" customWidth="1"/>
    <col min="14335" max="14335" width="19.85546875" style="77" customWidth="1"/>
    <col min="14336" max="14336" width="72.140625" style="77" customWidth="1"/>
    <col min="14337" max="14337" width="0" style="77" hidden="1" customWidth="1"/>
    <col min="14338" max="14338" width="18.28515625" style="77" customWidth="1"/>
    <col min="14339" max="14339" width="17.5703125" style="77" customWidth="1"/>
    <col min="14340" max="14345" width="9" style="77" customWidth="1"/>
    <col min="14346" max="14589" width="9.140625" style="77"/>
    <col min="14590" max="14590" width="4.7109375" style="77" customWidth="1"/>
    <col min="14591" max="14591" width="19.85546875" style="77" customWidth="1"/>
    <col min="14592" max="14592" width="72.140625" style="77" customWidth="1"/>
    <col min="14593" max="14593" width="0" style="77" hidden="1" customWidth="1"/>
    <col min="14594" max="14594" width="18.28515625" style="77" customWidth="1"/>
    <col min="14595" max="14595" width="17.5703125" style="77" customWidth="1"/>
    <col min="14596" max="14601" width="9" style="77" customWidth="1"/>
    <col min="14602" max="14845" width="9.140625" style="77"/>
    <col min="14846" max="14846" width="4.7109375" style="77" customWidth="1"/>
    <col min="14847" max="14847" width="19.85546875" style="77" customWidth="1"/>
    <col min="14848" max="14848" width="72.140625" style="77" customWidth="1"/>
    <col min="14849" max="14849" width="0" style="77" hidden="1" customWidth="1"/>
    <col min="14850" max="14850" width="18.28515625" style="77" customWidth="1"/>
    <col min="14851" max="14851" width="17.5703125" style="77" customWidth="1"/>
    <col min="14852" max="14857" width="9" style="77" customWidth="1"/>
    <col min="14858" max="15101" width="9.140625" style="77"/>
    <col min="15102" max="15102" width="4.7109375" style="77" customWidth="1"/>
    <col min="15103" max="15103" width="19.85546875" style="77" customWidth="1"/>
    <col min="15104" max="15104" width="72.140625" style="77" customWidth="1"/>
    <col min="15105" max="15105" width="0" style="77" hidden="1" customWidth="1"/>
    <col min="15106" max="15106" width="18.28515625" style="77" customWidth="1"/>
    <col min="15107" max="15107" width="17.5703125" style="77" customWidth="1"/>
    <col min="15108" max="15113" width="9" style="77" customWidth="1"/>
    <col min="15114" max="15357" width="9.140625" style="77"/>
    <col min="15358" max="15358" width="4.7109375" style="77" customWidth="1"/>
    <col min="15359" max="15359" width="19.85546875" style="77" customWidth="1"/>
    <col min="15360" max="15360" width="72.140625" style="77" customWidth="1"/>
    <col min="15361" max="15361" width="0" style="77" hidden="1" customWidth="1"/>
    <col min="15362" max="15362" width="18.28515625" style="77" customWidth="1"/>
    <col min="15363" max="15363" width="17.5703125" style="77" customWidth="1"/>
    <col min="15364" max="15369" width="9" style="77" customWidth="1"/>
    <col min="15370" max="15613" width="9.140625" style="77"/>
    <col min="15614" max="15614" width="4.7109375" style="77" customWidth="1"/>
    <col min="15615" max="15615" width="19.85546875" style="77" customWidth="1"/>
    <col min="15616" max="15616" width="72.140625" style="77" customWidth="1"/>
    <col min="15617" max="15617" width="0" style="77" hidden="1" customWidth="1"/>
    <col min="15618" max="15618" width="18.28515625" style="77" customWidth="1"/>
    <col min="15619" max="15619" width="17.5703125" style="77" customWidth="1"/>
    <col min="15620" max="15625" width="9" style="77" customWidth="1"/>
    <col min="15626" max="15869" width="9.140625" style="77"/>
    <col min="15870" max="15870" width="4.7109375" style="77" customWidth="1"/>
    <col min="15871" max="15871" width="19.85546875" style="77" customWidth="1"/>
    <col min="15872" max="15872" width="72.140625" style="77" customWidth="1"/>
    <col min="15873" max="15873" width="0" style="77" hidden="1" customWidth="1"/>
    <col min="15874" max="15874" width="18.28515625" style="77" customWidth="1"/>
    <col min="15875" max="15875" width="17.5703125" style="77" customWidth="1"/>
    <col min="15876" max="15881" width="9" style="77" customWidth="1"/>
    <col min="15882" max="16125" width="9.140625" style="77"/>
    <col min="16126" max="16126" width="4.7109375" style="77" customWidth="1"/>
    <col min="16127" max="16127" width="19.85546875" style="77" customWidth="1"/>
    <col min="16128" max="16128" width="72.140625" style="77" customWidth="1"/>
    <col min="16129" max="16129" width="0" style="77" hidden="1" customWidth="1"/>
    <col min="16130" max="16130" width="18.28515625" style="77" customWidth="1"/>
    <col min="16131" max="16131" width="17.5703125" style="77" customWidth="1"/>
    <col min="16132" max="16137" width="9" style="77" customWidth="1"/>
    <col min="16138" max="16384" width="9.140625" style="77"/>
  </cols>
  <sheetData>
    <row r="1" spans="2:7" ht="15.75" customHeight="1">
      <c r="F1" s="78" t="s">
        <v>99</v>
      </c>
    </row>
    <row r="2" spans="2:7">
      <c r="F2" s="78" t="s">
        <v>93</v>
      </c>
    </row>
    <row r="3" spans="2:7">
      <c r="F3" s="78" t="s">
        <v>1</v>
      </c>
    </row>
    <row r="5" spans="2:7" s="520" customFormat="1" ht="38.25" customHeight="1">
      <c r="B5" s="521" t="s">
        <v>748</v>
      </c>
      <c r="C5" s="521"/>
      <c r="D5" s="521"/>
      <c r="E5" s="521"/>
      <c r="F5" s="521"/>
    </row>
    <row r="6" spans="2:7" s="520" customFormat="1" ht="23.25" customHeight="1"/>
    <row r="7" spans="2:7" s="520" customFormat="1">
      <c r="B7" s="522" t="s">
        <v>702</v>
      </c>
      <c r="C7" s="522"/>
      <c r="D7" s="522"/>
      <c r="E7" s="522"/>
      <c r="F7" s="522"/>
    </row>
    <row r="8" spans="2:7" s="520" customFormat="1">
      <c r="B8" s="523" t="s">
        <v>73</v>
      </c>
    </row>
    <row r="9" spans="2:7" s="520" customFormat="1"/>
    <row r="10" spans="2:7" s="520" customFormat="1">
      <c r="B10" s="524" t="s">
        <v>41</v>
      </c>
      <c r="C10" s="524" t="s">
        <v>42</v>
      </c>
    </row>
    <row r="11" spans="2:7" s="520" customFormat="1" ht="29.25" customHeight="1">
      <c r="B11" s="80">
        <v>1070</v>
      </c>
      <c r="C11" s="81" t="s">
        <v>749</v>
      </c>
    </row>
    <row r="12" spans="2:7" s="520" customFormat="1">
      <c r="B12" s="525"/>
      <c r="C12" s="525"/>
    </row>
    <row r="13" spans="2:7" s="520" customFormat="1" ht="16.5" customHeight="1">
      <c r="B13" s="83" t="s">
        <v>44</v>
      </c>
      <c r="C13" s="84"/>
    </row>
    <row r="14" spans="2:7" s="520" customFormat="1" ht="51" customHeight="1">
      <c r="B14" s="48" t="s">
        <v>45</v>
      </c>
      <c r="C14" s="33" t="s">
        <v>750</v>
      </c>
      <c r="D14" s="526" t="s">
        <v>751</v>
      </c>
      <c r="E14" s="527"/>
      <c r="F14" s="528"/>
      <c r="G14" s="529"/>
    </row>
    <row r="15" spans="2:7" s="520" customFormat="1" ht="35.25" customHeight="1">
      <c r="B15" s="48" t="s">
        <v>47</v>
      </c>
      <c r="C15" s="33" t="s">
        <v>752</v>
      </c>
      <c r="D15" s="530" t="s">
        <v>753</v>
      </c>
      <c r="E15" s="531" t="s">
        <v>754</v>
      </c>
      <c r="F15" s="531" t="s">
        <v>755</v>
      </c>
      <c r="G15" s="529"/>
    </row>
    <row r="16" spans="2:7" s="520" customFormat="1" ht="69.75" customHeight="1">
      <c r="B16" s="48" t="s">
        <v>48</v>
      </c>
      <c r="C16" s="33" t="s">
        <v>756</v>
      </c>
      <c r="D16" s="532"/>
      <c r="E16" s="533"/>
      <c r="F16" s="533"/>
    </row>
    <row r="17" spans="2:6" s="520" customFormat="1" ht="93.75" customHeight="1">
      <c r="B17" s="48" t="s">
        <v>49</v>
      </c>
      <c r="C17" s="33" t="s">
        <v>757</v>
      </c>
      <c r="D17" s="534"/>
      <c r="E17" s="535"/>
      <c r="F17" s="535"/>
    </row>
    <row r="18" spans="2:6" s="520" customFormat="1" ht="34.5">
      <c r="B18" s="48" t="s">
        <v>50</v>
      </c>
      <c r="C18" s="33" t="s">
        <v>51</v>
      </c>
      <c r="D18" s="534"/>
      <c r="E18" s="535"/>
      <c r="F18" s="535"/>
    </row>
    <row r="19" spans="2:6" s="520" customFormat="1" ht="66" customHeight="1">
      <c r="B19" s="48" t="s">
        <v>758</v>
      </c>
      <c r="C19" s="33" t="s">
        <v>759</v>
      </c>
      <c r="D19" s="536"/>
      <c r="E19" s="537"/>
      <c r="F19" s="537"/>
    </row>
    <row r="20" spans="2:6" s="520" customFormat="1" ht="17.25" customHeight="1">
      <c r="B20" s="538" t="s">
        <v>760</v>
      </c>
      <c r="C20" s="539"/>
      <c r="D20" s="539"/>
      <c r="E20" s="539"/>
      <c r="F20" s="540"/>
    </row>
    <row r="21" spans="2:6" s="520" customFormat="1">
      <c r="B21" s="541" t="s">
        <v>53</v>
      </c>
      <c r="C21" s="541"/>
      <c r="D21" s="542">
        <f>+Հ2!G30</f>
        <v>-300000</v>
      </c>
      <c r="E21" s="542">
        <f>+Հ2!H30</f>
        <v>-300000</v>
      </c>
      <c r="F21" s="542">
        <f>+Հ2!I30</f>
        <v>-300000</v>
      </c>
    </row>
    <row r="22" spans="2:6" ht="23.25" customHeight="1"/>
    <row r="25" spans="2:6">
      <c r="B25" s="79" t="s">
        <v>41</v>
      </c>
      <c r="C25" s="79" t="s">
        <v>42</v>
      </c>
    </row>
    <row r="26" spans="2:6">
      <c r="B26" s="80">
        <v>1212</v>
      </c>
      <c r="C26" s="81" t="s">
        <v>43</v>
      </c>
    </row>
    <row r="27" spans="2:6">
      <c r="B27" s="82"/>
      <c r="C27" s="82"/>
    </row>
    <row r="28" spans="2:6">
      <c r="B28" s="83" t="s">
        <v>44</v>
      </c>
      <c r="C28" s="84"/>
    </row>
    <row r="29" spans="2:6" ht="53.25" customHeight="1">
      <c r="B29" s="85" t="s">
        <v>45</v>
      </c>
      <c r="C29" s="16" t="s">
        <v>46</v>
      </c>
      <c r="D29" s="348" t="s">
        <v>104</v>
      </c>
      <c r="E29" s="348"/>
      <c r="F29" s="349"/>
    </row>
    <row r="30" spans="2:6" ht="34.5">
      <c r="B30" s="85" t="s">
        <v>47</v>
      </c>
      <c r="C30" s="86">
        <v>12022</v>
      </c>
      <c r="D30" s="87" t="s">
        <v>87</v>
      </c>
      <c r="E30" s="87" t="s">
        <v>79</v>
      </c>
      <c r="F30" s="88" t="s">
        <v>90</v>
      </c>
    </row>
    <row r="31" spans="2:6" ht="45" customHeight="1">
      <c r="B31" s="85" t="s">
        <v>48</v>
      </c>
      <c r="C31" s="16" t="str">
        <f>+Հ1!C34</f>
        <v>Առաջնահերթ լուծում պահանջող հիմնախնդիրների լուծում</v>
      </c>
      <c r="D31" s="89"/>
      <c r="E31" s="89"/>
      <c r="F31" s="89"/>
    </row>
    <row r="32" spans="2:6" ht="84" customHeight="1">
      <c r="B32" s="122" t="s">
        <v>49</v>
      </c>
      <c r="C32" s="16" t="str">
        <f>+Հ1!C36</f>
        <v>Արցախի դեմ պատերազմական գործողությունների հետևանքով Սյունիքի մարզի համայնքներում  առաջնահերթ լուծում պահանջող հիմնախնդիրների լուծման աջակցություն:</v>
      </c>
      <c r="D32" s="91"/>
      <c r="E32" s="91"/>
      <c r="F32" s="91"/>
    </row>
    <row r="33" spans="1:6">
      <c r="B33" s="90" t="s">
        <v>50</v>
      </c>
      <c r="C33" s="16" t="s">
        <v>51</v>
      </c>
      <c r="D33" s="91"/>
      <c r="E33" s="91"/>
      <c r="F33" s="91"/>
    </row>
    <row r="34" spans="1:6" ht="69">
      <c r="B34" s="90" t="s">
        <v>52</v>
      </c>
      <c r="C34" s="16" t="s">
        <v>101</v>
      </c>
      <c r="D34" s="92"/>
      <c r="E34" s="92"/>
      <c r="F34" s="92"/>
    </row>
    <row r="35" spans="1:6">
      <c r="B35" s="345" t="s">
        <v>0</v>
      </c>
      <c r="C35" s="346"/>
      <c r="D35" s="92"/>
      <c r="E35" s="92"/>
      <c r="F35" s="92"/>
    </row>
    <row r="36" spans="1:6">
      <c r="B36" s="351" t="s">
        <v>706</v>
      </c>
      <c r="C36" s="352"/>
      <c r="D36" s="123">
        <v>37</v>
      </c>
      <c r="E36" s="123">
        <v>37</v>
      </c>
      <c r="F36" s="123">
        <v>37</v>
      </c>
    </row>
    <row r="37" spans="1:6">
      <c r="B37" s="93" t="s">
        <v>53</v>
      </c>
      <c r="C37" s="94"/>
      <c r="D37" s="95">
        <f>Հ2!G41</f>
        <v>500000</v>
      </c>
      <c r="E37" s="95">
        <f>Հ2!H41</f>
        <v>500000</v>
      </c>
      <c r="F37" s="95">
        <f>Հ2!I41</f>
        <v>500000</v>
      </c>
    </row>
    <row r="38" spans="1:6" ht="18" customHeight="1"/>
    <row r="39" spans="1:6" ht="37.5" customHeight="1">
      <c r="B39" s="343" t="s">
        <v>94</v>
      </c>
      <c r="C39" s="343"/>
      <c r="D39" s="343"/>
      <c r="E39" s="343"/>
      <c r="F39" s="343"/>
    </row>
    <row r="40" spans="1:6">
      <c r="B40" s="96"/>
      <c r="C40" s="96"/>
    </row>
    <row r="41" spans="1:6" ht="23.25" customHeight="1">
      <c r="A41" s="97"/>
      <c r="B41" s="97"/>
      <c r="C41" s="98" t="s">
        <v>57</v>
      </c>
    </row>
    <row r="42" spans="1:6">
      <c r="A42" s="97"/>
      <c r="B42" s="99" t="s">
        <v>73</v>
      </c>
      <c r="C42" s="100"/>
    </row>
    <row r="43" spans="1:6">
      <c r="A43" s="97"/>
      <c r="B43" s="101"/>
      <c r="C43" s="101"/>
      <c r="D43" s="101"/>
      <c r="E43" s="101"/>
    </row>
    <row r="44" spans="1:6">
      <c r="A44" s="97"/>
      <c r="B44" s="102" t="s">
        <v>74</v>
      </c>
      <c r="C44" s="102" t="s">
        <v>75</v>
      </c>
      <c r="D44" s="101"/>
      <c r="E44" s="101"/>
    </row>
    <row r="45" spans="1:6">
      <c r="A45" s="97"/>
      <c r="B45" s="87">
        <v>1139</v>
      </c>
      <c r="C45" s="103" t="s">
        <v>67</v>
      </c>
      <c r="D45" s="104"/>
      <c r="E45" s="104"/>
    </row>
    <row r="46" spans="1:6">
      <c r="A46" s="97"/>
      <c r="B46" s="105"/>
      <c r="C46" s="106"/>
      <c r="D46" s="104"/>
      <c r="E46" s="104"/>
    </row>
    <row r="47" spans="1:6">
      <c r="A47" s="97"/>
      <c r="B47" s="83" t="s">
        <v>76</v>
      </c>
      <c r="C47" s="106"/>
      <c r="D47" s="104"/>
      <c r="E47" s="104"/>
    </row>
    <row r="48" spans="1:6" ht="68.25" customHeight="1">
      <c r="A48" s="97"/>
      <c r="B48" s="103" t="s">
        <v>77</v>
      </c>
      <c r="C48" s="87">
        <v>1139</v>
      </c>
      <c r="D48" s="316" t="s">
        <v>98</v>
      </c>
      <c r="E48" s="316"/>
      <c r="F48" s="317"/>
    </row>
    <row r="49" spans="1:6" ht="33" customHeight="1">
      <c r="A49" s="97"/>
      <c r="B49" s="107" t="s">
        <v>78</v>
      </c>
      <c r="C49" s="108">
        <v>11001</v>
      </c>
      <c r="D49" s="88" t="s">
        <v>87</v>
      </c>
      <c r="E49" s="88" t="s">
        <v>79</v>
      </c>
      <c r="F49" s="88" t="s">
        <v>90</v>
      </c>
    </row>
    <row r="50" spans="1:6" ht="34.5">
      <c r="A50" s="97"/>
      <c r="B50" s="107" t="s">
        <v>80</v>
      </c>
      <c r="C50" s="109" t="s">
        <v>67</v>
      </c>
      <c r="D50" s="350"/>
      <c r="E50" s="350"/>
      <c r="F50" s="350"/>
    </row>
    <row r="51" spans="1:6" ht="93" customHeight="1">
      <c r="A51" s="97"/>
      <c r="B51" s="107" t="s">
        <v>81</v>
      </c>
      <c r="C51" s="109" t="s">
        <v>82</v>
      </c>
      <c r="D51" s="350"/>
      <c r="E51" s="350"/>
      <c r="F51" s="350"/>
    </row>
    <row r="52" spans="1:6">
      <c r="A52" s="97"/>
      <c r="B52" s="107" t="s">
        <v>83</v>
      </c>
      <c r="C52" s="109" t="s">
        <v>84</v>
      </c>
      <c r="D52" s="350"/>
      <c r="E52" s="350"/>
      <c r="F52" s="350"/>
    </row>
    <row r="53" spans="1:6" ht="51.75">
      <c r="A53" s="97"/>
      <c r="B53" s="110" t="s">
        <v>85</v>
      </c>
      <c r="C53" s="109" t="s">
        <v>57</v>
      </c>
      <c r="D53" s="350"/>
      <c r="E53" s="350"/>
      <c r="F53" s="350"/>
    </row>
    <row r="54" spans="1:6">
      <c r="A54" s="97"/>
      <c r="B54" s="111"/>
      <c r="C54" s="112" t="s">
        <v>0</v>
      </c>
      <c r="D54" s="350"/>
      <c r="E54" s="350"/>
      <c r="F54" s="350"/>
    </row>
    <row r="55" spans="1:6">
      <c r="A55" s="97"/>
      <c r="B55" s="347" t="s">
        <v>86</v>
      </c>
      <c r="C55" s="347"/>
      <c r="D55" s="113">
        <f>Հ2!G68</f>
        <v>-200000</v>
      </c>
      <c r="E55" s="113">
        <f>Հ2!H68</f>
        <v>-200000</v>
      </c>
      <c r="F55" s="113">
        <f>Հ2!I68</f>
        <v>-200000</v>
      </c>
    </row>
  </sheetData>
  <mergeCells count="16">
    <mergeCell ref="B20:F20"/>
    <mergeCell ref="B5:F5"/>
    <mergeCell ref="B7:F7"/>
    <mergeCell ref="D14:F14"/>
    <mergeCell ref="D16:D19"/>
    <mergeCell ref="E16:E19"/>
    <mergeCell ref="F16:F19"/>
    <mergeCell ref="B39:F39"/>
    <mergeCell ref="B35:C35"/>
    <mergeCell ref="B55:C55"/>
    <mergeCell ref="D29:F29"/>
    <mergeCell ref="D50:D54"/>
    <mergeCell ref="E50:E54"/>
    <mergeCell ref="F50:F54"/>
    <mergeCell ref="D48:F48"/>
    <mergeCell ref="B36:C36"/>
  </mergeCells>
  <pageMargins left="0.70866141732283472" right="0.70866141732283472" top="0.74803149606299213" bottom="0.74803149606299213" header="0.31496062992125984" footer="0.31496062992125984"/>
  <pageSetup paperSize="9" scale="84" orientation="landscape"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dimension ref="A1:G60"/>
  <sheetViews>
    <sheetView zoomScaleNormal="100" workbookViewId="0">
      <selection activeCell="F21" sqref="D21:F21"/>
    </sheetView>
  </sheetViews>
  <sheetFormatPr defaultRowHeight="17.25"/>
  <cols>
    <col min="1" max="1" width="4.7109375" style="77" customWidth="1"/>
    <col min="2" max="2" width="26.140625" style="77" customWidth="1"/>
    <col min="3" max="3" width="67.85546875" style="77" customWidth="1"/>
    <col min="4" max="4" width="16.5703125" style="77" customWidth="1"/>
    <col min="5" max="5" width="16.28515625" style="77" customWidth="1"/>
    <col min="6" max="6" width="18.28515625" style="77" customWidth="1"/>
    <col min="7" max="12" width="9" style="77" customWidth="1"/>
    <col min="13" max="256" width="9.140625" style="77"/>
    <col min="257" max="257" width="4.7109375" style="77" customWidth="1"/>
    <col min="258" max="258" width="19.85546875" style="77" customWidth="1"/>
    <col min="259" max="259" width="72.140625" style="77" customWidth="1"/>
    <col min="260" max="260" width="0" style="77" hidden="1" customWidth="1"/>
    <col min="261" max="261" width="18.28515625" style="77" customWidth="1"/>
    <col min="262" max="262" width="17.5703125" style="77" customWidth="1"/>
    <col min="263" max="268" width="9" style="77" customWidth="1"/>
    <col min="269" max="512" width="9.140625" style="77"/>
    <col min="513" max="513" width="4.7109375" style="77" customWidth="1"/>
    <col min="514" max="514" width="19.85546875" style="77" customWidth="1"/>
    <col min="515" max="515" width="72.140625" style="77" customWidth="1"/>
    <col min="516" max="516" width="0" style="77" hidden="1" customWidth="1"/>
    <col min="517" max="517" width="18.28515625" style="77" customWidth="1"/>
    <col min="518" max="518" width="17.5703125" style="77" customWidth="1"/>
    <col min="519" max="524" width="9" style="77" customWidth="1"/>
    <col min="525" max="768" width="9.140625" style="77"/>
    <col min="769" max="769" width="4.7109375" style="77" customWidth="1"/>
    <col min="770" max="770" width="19.85546875" style="77" customWidth="1"/>
    <col min="771" max="771" width="72.140625" style="77" customWidth="1"/>
    <col min="772" max="772" width="0" style="77" hidden="1" customWidth="1"/>
    <col min="773" max="773" width="18.28515625" style="77" customWidth="1"/>
    <col min="774" max="774" width="17.5703125" style="77" customWidth="1"/>
    <col min="775" max="780" width="9" style="77" customWidth="1"/>
    <col min="781" max="1024" width="9.140625" style="77"/>
    <col min="1025" max="1025" width="4.7109375" style="77" customWidth="1"/>
    <col min="1026" max="1026" width="19.85546875" style="77" customWidth="1"/>
    <col min="1027" max="1027" width="72.140625" style="77" customWidth="1"/>
    <col min="1028" max="1028" width="0" style="77" hidden="1" customWidth="1"/>
    <col min="1029" max="1029" width="18.28515625" style="77" customWidth="1"/>
    <col min="1030" max="1030" width="17.5703125" style="77" customWidth="1"/>
    <col min="1031" max="1036" width="9" style="77" customWidth="1"/>
    <col min="1037" max="1280" width="9.140625" style="77"/>
    <col min="1281" max="1281" width="4.7109375" style="77" customWidth="1"/>
    <col min="1282" max="1282" width="19.85546875" style="77" customWidth="1"/>
    <col min="1283" max="1283" width="72.140625" style="77" customWidth="1"/>
    <col min="1284" max="1284" width="0" style="77" hidden="1" customWidth="1"/>
    <col min="1285" max="1285" width="18.28515625" style="77" customWidth="1"/>
    <col min="1286" max="1286" width="17.5703125" style="77" customWidth="1"/>
    <col min="1287" max="1292" width="9" style="77" customWidth="1"/>
    <col min="1293" max="1536" width="9.140625" style="77"/>
    <col min="1537" max="1537" width="4.7109375" style="77" customWidth="1"/>
    <col min="1538" max="1538" width="19.85546875" style="77" customWidth="1"/>
    <col min="1539" max="1539" width="72.140625" style="77" customWidth="1"/>
    <col min="1540" max="1540" width="0" style="77" hidden="1" customWidth="1"/>
    <col min="1541" max="1541" width="18.28515625" style="77" customWidth="1"/>
    <col min="1542" max="1542" width="17.5703125" style="77" customWidth="1"/>
    <col min="1543" max="1548" width="9" style="77" customWidth="1"/>
    <col min="1549" max="1792" width="9.140625" style="77"/>
    <col min="1793" max="1793" width="4.7109375" style="77" customWidth="1"/>
    <col min="1794" max="1794" width="19.85546875" style="77" customWidth="1"/>
    <col min="1795" max="1795" width="72.140625" style="77" customWidth="1"/>
    <col min="1796" max="1796" width="0" style="77" hidden="1" customWidth="1"/>
    <col min="1797" max="1797" width="18.28515625" style="77" customWidth="1"/>
    <col min="1798" max="1798" width="17.5703125" style="77" customWidth="1"/>
    <col min="1799" max="1804" width="9" style="77" customWidth="1"/>
    <col min="1805" max="2048" width="9.140625" style="77"/>
    <col min="2049" max="2049" width="4.7109375" style="77" customWidth="1"/>
    <col min="2050" max="2050" width="19.85546875" style="77" customWidth="1"/>
    <col min="2051" max="2051" width="72.140625" style="77" customWidth="1"/>
    <col min="2052" max="2052" width="0" style="77" hidden="1" customWidth="1"/>
    <col min="2053" max="2053" width="18.28515625" style="77" customWidth="1"/>
    <col min="2054" max="2054" width="17.5703125" style="77" customWidth="1"/>
    <col min="2055" max="2060" width="9" style="77" customWidth="1"/>
    <col min="2061" max="2304" width="9.140625" style="77"/>
    <col min="2305" max="2305" width="4.7109375" style="77" customWidth="1"/>
    <col min="2306" max="2306" width="19.85546875" style="77" customWidth="1"/>
    <col min="2307" max="2307" width="72.140625" style="77" customWidth="1"/>
    <col min="2308" max="2308" width="0" style="77" hidden="1" customWidth="1"/>
    <col min="2309" max="2309" width="18.28515625" style="77" customWidth="1"/>
    <col min="2310" max="2310" width="17.5703125" style="77" customWidth="1"/>
    <col min="2311" max="2316" width="9" style="77" customWidth="1"/>
    <col min="2317" max="2560" width="9.140625" style="77"/>
    <col min="2561" max="2561" width="4.7109375" style="77" customWidth="1"/>
    <col min="2562" max="2562" width="19.85546875" style="77" customWidth="1"/>
    <col min="2563" max="2563" width="72.140625" style="77" customWidth="1"/>
    <col min="2564" max="2564" width="0" style="77" hidden="1" customWidth="1"/>
    <col min="2565" max="2565" width="18.28515625" style="77" customWidth="1"/>
    <col min="2566" max="2566" width="17.5703125" style="77" customWidth="1"/>
    <col min="2567" max="2572" width="9" style="77" customWidth="1"/>
    <col min="2573" max="2816" width="9.140625" style="77"/>
    <col min="2817" max="2817" width="4.7109375" style="77" customWidth="1"/>
    <col min="2818" max="2818" width="19.85546875" style="77" customWidth="1"/>
    <col min="2819" max="2819" width="72.140625" style="77" customWidth="1"/>
    <col min="2820" max="2820" width="0" style="77" hidden="1" customWidth="1"/>
    <col min="2821" max="2821" width="18.28515625" style="77" customWidth="1"/>
    <col min="2822" max="2822" width="17.5703125" style="77" customWidth="1"/>
    <col min="2823" max="2828" width="9" style="77" customWidth="1"/>
    <col min="2829" max="3072" width="9.140625" style="77"/>
    <col min="3073" max="3073" width="4.7109375" style="77" customWidth="1"/>
    <col min="3074" max="3074" width="19.85546875" style="77" customWidth="1"/>
    <col min="3075" max="3075" width="72.140625" style="77" customWidth="1"/>
    <col min="3076" max="3076" width="0" style="77" hidden="1" customWidth="1"/>
    <col min="3077" max="3077" width="18.28515625" style="77" customWidth="1"/>
    <col min="3078" max="3078" width="17.5703125" style="77" customWidth="1"/>
    <col min="3079" max="3084" width="9" style="77" customWidth="1"/>
    <col min="3085" max="3328" width="9.140625" style="77"/>
    <col min="3329" max="3329" width="4.7109375" style="77" customWidth="1"/>
    <col min="3330" max="3330" width="19.85546875" style="77" customWidth="1"/>
    <col min="3331" max="3331" width="72.140625" style="77" customWidth="1"/>
    <col min="3332" max="3332" width="0" style="77" hidden="1" customWidth="1"/>
    <col min="3333" max="3333" width="18.28515625" style="77" customWidth="1"/>
    <col min="3334" max="3334" width="17.5703125" style="77" customWidth="1"/>
    <col min="3335" max="3340" width="9" style="77" customWidth="1"/>
    <col min="3341" max="3584" width="9.140625" style="77"/>
    <col min="3585" max="3585" width="4.7109375" style="77" customWidth="1"/>
    <col min="3586" max="3586" width="19.85546875" style="77" customWidth="1"/>
    <col min="3587" max="3587" width="72.140625" style="77" customWidth="1"/>
    <col min="3588" max="3588" width="0" style="77" hidden="1" customWidth="1"/>
    <col min="3589" max="3589" width="18.28515625" style="77" customWidth="1"/>
    <col min="3590" max="3590" width="17.5703125" style="77" customWidth="1"/>
    <col min="3591" max="3596" width="9" style="77" customWidth="1"/>
    <col min="3597" max="3840" width="9.140625" style="77"/>
    <col min="3841" max="3841" width="4.7109375" style="77" customWidth="1"/>
    <col min="3842" max="3842" width="19.85546875" style="77" customWidth="1"/>
    <col min="3843" max="3843" width="72.140625" style="77" customWidth="1"/>
    <col min="3844" max="3844" width="0" style="77" hidden="1" customWidth="1"/>
    <col min="3845" max="3845" width="18.28515625" style="77" customWidth="1"/>
    <col min="3846" max="3846" width="17.5703125" style="77" customWidth="1"/>
    <col min="3847" max="3852" width="9" style="77" customWidth="1"/>
    <col min="3853" max="4096" width="9.140625" style="77"/>
    <col min="4097" max="4097" width="4.7109375" style="77" customWidth="1"/>
    <col min="4098" max="4098" width="19.85546875" style="77" customWidth="1"/>
    <col min="4099" max="4099" width="72.140625" style="77" customWidth="1"/>
    <col min="4100" max="4100" width="0" style="77" hidden="1" customWidth="1"/>
    <col min="4101" max="4101" width="18.28515625" style="77" customWidth="1"/>
    <col min="4102" max="4102" width="17.5703125" style="77" customWidth="1"/>
    <col min="4103" max="4108" width="9" style="77" customWidth="1"/>
    <col min="4109" max="4352" width="9.140625" style="77"/>
    <col min="4353" max="4353" width="4.7109375" style="77" customWidth="1"/>
    <col min="4354" max="4354" width="19.85546875" style="77" customWidth="1"/>
    <col min="4355" max="4355" width="72.140625" style="77" customWidth="1"/>
    <col min="4356" max="4356" width="0" style="77" hidden="1" customWidth="1"/>
    <col min="4357" max="4357" width="18.28515625" style="77" customWidth="1"/>
    <col min="4358" max="4358" width="17.5703125" style="77" customWidth="1"/>
    <col min="4359" max="4364" width="9" style="77" customWidth="1"/>
    <col min="4365" max="4608" width="9.140625" style="77"/>
    <col min="4609" max="4609" width="4.7109375" style="77" customWidth="1"/>
    <col min="4610" max="4610" width="19.85546875" style="77" customWidth="1"/>
    <col min="4611" max="4611" width="72.140625" style="77" customWidth="1"/>
    <col min="4612" max="4612" width="0" style="77" hidden="1" customWidth="1"/>
    <col min="4613" max="4613" width="18.28515625" style="77" customWidth="1"/>
    <col min="4614" max="4614" width="17.5703125" style="77" customWidth="1"/>
    <col min="4615" max="4620" width="9" style="77" customWidth="1"/>
    <col min="4621" max="4864" width="9.140625" style="77"/>
    <col min="4865" max="4865" width="4.7109375" style="77" customWidth="1"/>
    <col min="4866" max="4866" width="19.85546875" style="77" customWidth="1"/>
    <col min="4867" max="4867" width="72.140625" style="77" customWidth="1"/>
    <col min="4868" max="4868" width="0" style="77" hidden="1" customWidth="1"/>
    <col min="4869" max="4869" width="18.28515625" style="77" customWidth="1"/>
    <col min="4870" max="4870" width="17.5703125" style="77" customWidth="1"/>
    <col min="4871" max="4876" width="9" style="77" customWidth="1"/>
    <col min="4877" max="5120" width="9.140625" style="77"/>
    <col min="5121" max="5121" width="4.7109375" style="77" customWidth="1"/>
    <col min="5122" max="5122" width="19.85546875" style="77" customWidth="1"/>
    <col min="5123" max="5123" width="72.140625" style="77" customWidth="1"/>
    <col min="5124" max="5124" width="0" style="77" hidden="1" customWidth="1"/>
    <col min="5125" max="5125" width="18.28515625" style="77" customWidth="1"/>
    <col min="5126" max="5126" width="17.5703125" style="77" customWidth="1"/>
    <col min="5127" max="5132" width="9" style="77" customWidth="1"/>
    <col min="5133" max="5376" width="9.140625" style="77"/>
    <col min="5377" max="5377" width="4.7109375" style="77" customWidth="1"/>
    <col min="5378" max="5378" width="19.85546875" style="77" customWidth="1"/>
    <col min="5379" max="5379" width="72.140625" style="77" customWidth="1"/>
    <col min="5380" max="5380" width="0" style="77" hidden="1" customWidth="1"/>
    <col min="5381" max="5381" width="18.28515625" style="77" customWidth="1"/>
    <col min="5382" max="5382" width="17.5703125" style="77" customWidth="1"/>
    <col min="5383" max="5388" width="9" style="77" customWidth="1"/>
    <col min="5389" max="5632" width="9.140625" style="77"/>
    <col min="5633" max="5633" width="4.7109375" style="77" customWidth="1"/>
    <col min="5634" max="5634" width="19.85546875" style="77" customWidth="1"/>
    <col min="5635" max="5635" width="72.140625" style="77" customWidth="1"/>
    <col min="5636" max="5636" width="0" style="77" hidden="1" customWidth="1"/>
    <col min="5637" max="5637" width="18.28515625" style="77" customWidth="1"/>
    <col min="5638" max="5638" width="17.5703125" style="77" customWidth="1"/>
    <col min="5639" max="5644" width="9" style="77" customWidth="1"/>
    <col min="5645" max="5888" width="9.140625" style="77"/>
    <col min="5889" max="5889" width="4.7109375" style="77" customWidth="1"/>
    <col min="5890" max="5890" width="19.85546875" style="77" customWidth="1"/>
    <col min="5891" max="5891" width="72.140625" style="77" customWidth="1"/>
    <col min="5892" max="5892" width="0" style="77" hidden="1" customWidth="1"/>
    <col min="5893" max="5893" width="18.28515625" style="77" customWidth="1"/>
    <col min="5894" max="5894" width="17.5703125" style="77" customWidth="1"/>
    <col min="5895" max="5900" width="9" style="77" customWidth="1"/>
    <col min="5901" max="6144" width="9.140625" style="77"/>
    <col min="6145" max="6145" width="4.7109375" style="77" customWidth="1"/>
    <col min="6146" max="6146" width="19.85546875" style="77" customWidth="1"/>
    <col min="6147" max="6147" width="72.140625" style="77" customWidth="1"/>
    <col min="6148" max="6148" width="0" style="77" hidden="1" customWidth="1"/>
    <col min="6149" max="6149" width="18.28515625" style="77" customWidth="1"/>
    <col min="6150" max="6150" width="17.5703125" style="77" customWidth="1"/>
    <col min="6151" max="6156" width="9" style="77" customWidth="1"/>
    <col min="6157" max="6400" width="9.140625" style="77"/>
    <col min="6401" max="6401" width="4.7109375" style="77" customWidth="1"/>
    <col min="6402" max="6402" width="19.85546875" style="77" customWidth="1"/>
    <col min="6403" max="6403" width="72.140625" style="77" customWidth="1"/>
    <col min="6404" max="6404" width="0" style="77" hidden="1" customWidth="1"/>
    <col min="6405" max="6405" width="18.28515625" style="77" customWidth="1"/>
    <col min="6406" max="6406" width="17.5703125" style="77" customWidth="1"/>
    <col min="6407" max="6412" width="9" style="77" customWidth="1"/>
    <col min="6413" max="6656" width="9.140625" style="77"/>
    <col min="6657" max="6657" width="4.7109375" style="77" customWidth="1"/>
    <col min="6658" max="6658" width="19.85546875" style="77" customWidth="1"/>
    <col min="6659" max="6659" width="72.140625" style="77" customWidth="1"/>
    <col min="6660" max="6660" width="0" style="77" hidden="1" customWidth="1"/>
    <col min="6661" max="6661" width="18.28515625" style="77" customWidth="1"/>
    <col min="6662" max="6662" width="17.5703125" style="77" customWidth="1"/>
    <col min="6663" max="6668" width="9" style="77" customWidth="1"/>
    <col min="6669" max="6912" width="9.140625" style="77"/>
    <col min="6913" max="6913" width="4.7109375" style="77" customWidth="1"/>
    <col min="6914" max="6914" width="19.85546875" style="77" customWidth="1"/>
    <col min="6915" max="6915" width="72.140625" style="77" customWidth="1"/>
    <col min="6916" max="6916" width="0" style="77" hidden="1" customWidth="1"/>
    <col min="6917" max="6917" width="18.28515625" style="77" customWidth="1"/>
    <col min="6918" max="6918" width="17.5703125" style="77" customWidth="1"/>
    <col min="6919" max="6924" width="9" style="77" customWidth="1"/>
    <col min="6925" max="7168" width="9.140625" style="77"/>
    <col min="7169" max="7169" width="4.7109375" style="77" customWidth="1"/>
    <col min="7170" max="7170" width="19.85546875" style="77" customWidth="1"/>
    <col min="7171" max="7171" width="72.140625" style="77" customWidth="1"/>
    <col min="7172" max="7172" width="0" style="77" hidden="1" customWidth="1"/>
    <col min="7173" max="7173" width="18.28515625" style="77" customWidth="1"/>
    <col min="7174" max="7174" width="17.5703125" style="77" customWidth="1"/>
    <col min="7175" max="7180" width="9" style="77" customWidth="1"/>
    <col min="7181" max="7424" width="9.140625" style="77"/>
    <col min="7425" max="7425" width="4.7109375" style="77" customWidth="1"/>
    <col min="7426" max="7426" width="19.85546875" style="77" customWidth="1"/>
    <col min="7427" max="7427" width="72.140625" style="77" customWidth="1"/>
    <col min="7428" max="7428" width="0" style="77" hidden="1" customWidth="1"/>
    <col min="7429" max="7429" width="18.28515625" style="77" customWidth="1"/>
    <col min="7430" max="7430" width="17.5703125" style="77" customWidth="1"/>
    <col min="7431" max="7436" width="9" style="77" customWidth="1"/>
    <col min="7437" max="7680" width="9.140625" style="77"/>
    <col min="7681" max="7681" width="4.7109375" style="77" customWidth="1"/>
    <col min="7682" max="7682" width="19.85546875" style="77" customWidth="1"/>
    <col min="7683" max="7683" width="72.140625" style="77" customWidth="1"/>
    <col min="7684" max="7684" width="0" style="77" hidden="1" customWidth="1"/>
    <col min="7685" max="7685" width="18.28515625" style="77" customWidth="1"/>
    <col min="7686" max="7686" width="17.5703125" style="77" customWidth="1"/>
    <col min="7687" max="7692" width="9" style="77" customWidth="1"/>
    <col min="7693" max="7936" width="9.140625" style="77"/>
    <col min="7937" max="7937" width="4.7109375" style="77" customWidth="1"/>
    <col min="7938" max="7938" width="19.85546875" style="77" customWidth="1"/>
    <col min="7939" max="7939" width="72.140625" style="77" customWidth="1"/>
    <col min="7940" max="7940" width="0" style="77" hidden="1" customWidth="1"/>
    <col min="7941" max="7941" width="18.28515625" style="77" customWidth="1"/>
    <col min="7942" max="7942" width="17.5703125" style="77" customWidth="1"/>
    <col min="7943" max="7948" width="9" style="77" customWidth="1"/>
    <col min="7949" max="8192" width="9.140625" style="77"/>
    <col min="8193" max="8193" width="4.7109375" style="77" customWidth="1"/>
    <col min="8194" max="8194" width="19.85546875" style="77" customWidth="1"/>
    <col min="8195" max="8195" width="72.140625" style="77" customWidth="1"/>
    <col min="8196" max="8196" width="0" style="77" hidden="1" customWidth="1"/>
    <col min="8197" max="8197" width="18.28515625" style="77" customWidth="1"/>
    <col min="8198" max="8198" width="17.5703125" style="77" customWidth="1"/>
    <col min="8199" max="8204" width="9" style="77" customWidth="1"/>
    <col min="8205" max="8448" width="9.140625" style="77"/>
    <col min="8449" max="8449" width="4.7109375" style="77" customWidth="1"/>
    <col min="8450" max="8450" width="19.85546875" style="77" customWidth="1"/>
    <col min="8451" max="8451" width="72.140625" style="77" customWidth="1"/>
    <col min="8452" max="8452" width="0" style="77" hidden="1" customWidth="1"/>
    <col min="8453" max="8453" width="18.28515625" style="77" customWidth="1"/>
    <col min="8454" max="8454" width="17.5703125" style="77" customWidth="1"/>
    <col min="8455" max="8460" width="9" style="77" customWidth="1"/>
    <col min="8461" max="8704" width="9.140625" style="77"/>
    <col min="8705" max="8705" width="4.7109375" style="77" customWidth="1"/>
    <col min="8706" max="8706" width="19.85546875" style="77" customWidth="1"/>
    <col min="8707" max="8707" width="72.140625" style="77" customWidth="1"/>
    <col min="8708" max="8708" width="0" style="77" hidden="1" customWidth="1"/>
    <col min="8709" max="8709" width="18.28515625" style="77" customWidth="1"/>
    <col min="8710" max="8710" width="17.5703125" style="77" customWidth="1"/>
    <col min="8711" max="8716" width="9" style="77" customWidth="1"/>
    <col min="8717" max="8960" width="9.140625" style="77"/>
    <col min="8961" max="8961" width="4.7109375" style="77" customWidth="1"/>
    <col min="8962" max="8962" width="19.85546875" style="77" customWidth="1"/>
    <col min="8963" max="8963" width="72.140625" style="77" customWidth="1"/>
    <col min="8964" max="8964" width="0" style="77" hidden="1" customWidth="1"/>
    <col min="8965" max="8965" width="18.28515625" style="77" customWidth="1"/>
    <col min="8966" max="8966" width="17.5703125" style="77" customWidth="1"/>
    <col min="8967" max="8972" width="9" style="77" customWidth="1"/>
    <col min="8973" max="9216" width="9.140625" style="77"/>
    <col min="9217" max="9217" width="4.7109375" style="77" customWidth="1"/>
    <col min="9218" max="9218" width="19.85546875" style="77" customWidth="1"/>
    <col min="9219" max="9219" width="72.140625" style="77" customWidth="1"/>
    <col min="9220" max="9220" width="0" style="77" hidden="1" customWidth="1"/>
    <col min="9221" max="9221" width="18.28515625" style="77" customWidth="1"/>
    <col min="9222" max="9222" width="17.5703125" style="77" customWidth="1"/>
    <col min="9223" max="9228" width="9" style="77" customWidth="1"/>
    <col min="9229" max="9472" width="9.140625" style="77"/>
    <col min="9473" max="9473" width="4.7109375" style="77" customWidth="1"/>
    <col min="9474" max="9474" width="19.85546875" style="77" customWidth="1"/>
    <col min="9475" max="9475" width="72.140625" style="77" customWidth="1"/>
    <col min="9476" max="9476" width="0" style="77" hidden="1" customWidth="1"/>
    <col min="9477" max="9477" width="18.28515625" style="77" customWidth="1"/>
    <col min="9478" max="9478" width="17.5703125" style="77" customWidth="1"/>
    <col min="9479" max="9484" width="9" style="77" customWidth="1"/>
    <col min="9485" max="9728" width="9.140625" style="77"/>
    <col min="9729" max="9729" width="4.7109375" style="77" customWidth="1"/>
    <col min="9730" max="9730" width="19.85546875" style="77" customWidth="1"/>
    <col min="9731" max="9731" width="72.140625" style="77" customWidth="1"/>
    <col min="9732" max="9732" width="0" style="77" hidden="1" customWidth="1"/>
    <col min="9733" max="9733" width="18.28515625" style="77" customWidth="1"/>
    <col min="9734" max="9734" width="17.5703125" style="77" customWidth="1"/>
    <col min="9735" max="9740" width="9" style="77" customWidth="1"/>
    <col min="9741" max="9984" width="9.140625" style="77"/>
    <col min="9985" max="9985" width="4.7109375" style="77" customWidth="1"/>
    <col min="9986" max="9986" width="19.85546875" style="77" customWidth="1"/>
    <col min="9987" max="9987" width="72.140625" style="77" customWidth="1"/>
    <col min="9988" max="9988" width="0" style="77" hidden="1" customWidth="1"/>
    <col min="9989" max="9989" width="18.28515625" style="77" customWidth="1"/>
    <col min="9990" max="9990" width="17.5703125" style="77" customWidth="1"/>
    <col min="9991" max="9996" width="9" style="77" customWidth="1"/>
    <col min="9997" max="10240" width="9.140625" style="77"/>
    <col min="10241" max="10241" width="4.7109375" style="77" customWidth="1"/>
    <col min="10242" max="10242" width="19.85546875" style="77" customWidth="1"/>
    <col min="10243" max="10243" width="72.140625" style="77" customWidth="1"/>
    <col min="10244" max="10244" width="0" style="77" hidden="1" customWidth="1"/>
    <col min="10245" max="10245" width="18.28515625" style="77" customWidth="1"/>
    <col min="10246" max="10246" width="17.5703125" style="77" customWidth="1"/>
    <col min="10247" max="10252" width="9" style="77" customWidth="1"/>
    <col min="10253" max="10496" width="9.140625" style="77"/>
    <col min="10497" max="10497" width="4.7109375" style="77" customWidth="1"/>
    <col min="10498" max="10498" width="19.85546875" style="77" customWidth="1"/>
    <col min="10499" max="10499" width="72.140625" style="77" customWidth="1"/>
    <col min="10500" max="10500" width="0" style="77" hidden="1" customWidth="1"/>
    <col min="10501" max="10501" width="18.28515625" style="77" customWidth="1"/>
    <col min="10502" max="10502" width="17.5703125" style="77" customWidth="1"/>
    <col min="10503" max="10508" width="9" style="77" customWidth="1"/>
    <col min="10509" max="10752" width="9.140625" style="77"/>
    <col min="10753" max="10753" width="4.7109375" style="77" customWidth="1"/>
    <col min="10754" max="10754" width="19.85546875" style="77" customWidth="1"/>
    <col min="10755" max="10755" width="72.140625" style="77" customWidth="1"/>
    <col min="10756" max="10756" width="0" style="77" hidden="1" customWidth="1"/>
    <col min="10757" max="10757" width="18.28515625" style="77" customWidth="1"/>
    <col min="10758" max="10758" width="17.5703125" style="77" customWidth="1"/>
    <col min="10759" max="10764" width="9" style="77" customWidth="1"/>
    <col min="10765" max="11008" width="9.140625" style="77"/>
    <col min="11009" max="11009" width="4.7109375" style="77" customWidth="1"/>
    <col min="11010" max="11010" width="19.85546875" style="77" customWidth="1"/>
    <col min="11011" max="11011" width="72.140625" style="77" customWidth="1"/>
    <col min="11012" max="11012" width="0" style="77" hidden="1" customWidth="1"/>
    <col min="11013" max="11013" width="18.28515625" style="77" customWidth="1"/>
    <col min="11014" max="11014" width="17.5703125" style="77" customWidth="1"/>
    <col min="11015" max="11020" width="9" style="77" customWidth="1"/>
    <col min="11021" max="11264" width="9.140625" style="77"/>
    <col min="11265" max="11265" width="4.7109375" style="77" customWidth="1"/>
    <col min="11266" max="11266" width="19.85546875" style="77" customWidth="1"/>
    <col min="11267" max="11267" width="72.140625" style="77" customWidth="1"/>
    <col min="11268" max="11268" width="0" style="77" hidden="1" customWidth="1"/>
    <col min="11269" max="11269" width="18.28515625" style="77" customWidth="1"/>
    <col min="11270" max="11270" width="17.5703125" style="77" customWidth="1"/>
    <col min="11271" max="11276" width="9" style="77" customWidth="1"/>
    <col min="11277" max="11520" width="9.140625" style="77"/>
    <col min="11521" max="11521" width="4.7109375" style="77" customWidth="1"/>
    <col min="11522" max="11522" width="19.85546875" style="77" customWidth="1"/>
    <col min="11523" max="11523" width="72.140625" style="77" customWidth="1"/>
    <col min="11524" max="11524" width="0" style="77" hidden="1" customWidth="1"/>
    <col min="11525" max="11525" width="18.28515625" style="77" customWidth="1"/>
    <col min="11526" max="11526" width="17.5703125" style="77" customWidth="1"/>
    <col min="11527" max="11532" width="9" style="77" customWidth="1"/>
    <col min="11533" max="11776" width="9.140625" style="77"/>
    <col min="11777" max="11777" width="4.7109375" style="77" customWidth="1"/>
    <col min="11778" max="11778" width="19.85546875" style="77" customWidth="1"/>
    <col min="11779" max="11779" width="72.140625" style="77" customWidth="1"/>
    <col min="11780" max="11780" width="0" style="77" hidden="1" customWidth="1"/>
    <col min="11781" max="11781" width="18.28515625" style="77" customWidth="1"/>
    <col min="11782" max="11782" width="17.5703125" style="77" customWidth="1"/>
    <col min="11783" max="11788" width="9" style="77" customWidth="1"/>
    <col min="11789" max="12032" width="9.140625" style="77"/>
    <col min="12033" max="12033" width="4.7109375" style="77" customWidth="1"/>
    <col min="12034" max="12034" width="19.85546875" style="77" customWidth="1"/>
    <col min="12035" max="12035" width="72.140625" style="77" customWidth="1"/>
    <col min="12036" max="12036" width="0" style="77" hidden="1" customWidth="1"/>
    <col min="12037" max="12037" width="18.28515625" style="77" customWidth="1"/>
    <col min="12038" max="12038" width="17.5703125" style="77" customWidth="1"/>
    <col min="12039" max="12044" width="9" style="77" customWidth="1"/>
    <col min="12045" max="12288" width="9.140625" style="77"/>
    <col min="12289" max="12289" width="4.7109375" style="77" customWidth="1"/>
    <col min="12290" max="12290" width="19.85546875" style="77" customWidth="1"/>
    <col min="12291" max="12291" width="72.140625" style="77" customWidth="1"/>
    <col min="12292" max="12292" width="0" style="77" hidden="1" customWidth="1"/>
    <col min="12293" max="12293" width="18.28515625" style="77" customWidth="1"/>
    <col min="12294" max="12294" width="17.5703125" style="77" customWidth="1"/>
    <col min="12295" max="12300" width="9" style="77" customWidth="1"/>
    <col min="12301" max="12544" width="9.140625" style="77"/>
    <col min="12545" max="12545" width="4.7109375" style="77" customWidth="1"/>
    <col min="12546" max="12546" width="19.85546875" style="77" customWidth="1"/>
    <col min="12547" max="12547" width="72.140625" style="77" customWidth="1"/>
    <col min="12548" max="12548" width="0" style="77" hidden="1" customWidth="1"/>
    <col min="12549" max="12549" width="18.28515625" style="77" customWidth="1"/>
    <col min="12550" max="12550" width="17.5703125" style="77" customWidth="1"/>
    <col min="12551" max="12556" width="9" style="77" customWidth="1"/>
    <col min="12557" max="12800" width="9.140625" style="77"/>
    <col min="12801" max="12801" width="4.7109375" style="77" customWidth="1"/>
    <col min="12802" max="12802" width="19.85546875" style="77" customWidth="1"/>
    <col min="12803" max="12803" width="72.140625" style="77" customWidth="1"/>
    <col min="12804" max="12804" width="0" style="77" hidden="1" customWidth="1"/>
    <col min="12805" max="12805" width="18.28515625" style="77" customWidth="1"/>
    <col min="12806" max="12806" width="17.5703125" style="77" customWidth="1"/>
    <col min="12807" max="12812" width="9" style="77" customWidth="1"/>
    <col min="12813" max="13056" width="9.140625" style="77"/>
    <col min="13057" max="13057" width="4.7109375" style="77" customWidth="1"/>
    <col min="13058" max="13058" width="19.85546875" style="77" customWidth="1"/>
    <col min="13059" max="13059" width="72.140625" style="77" customWidth="1"/>
    <col min="13060" max="13060" width="0" style="77" hidden="1" customWidth="1"/>
    <col min="13061" max="13061" width="18.28515625" style="77" customWidth="1"/>
    <col min="13062" max="13062" width="17.5703125" style="77" customWidth="1"/>
    <col min="13063" max="13068" width="9" style="77" customWidth="1"/>
    <col min="13069" max="13312" width="9.140625" style="77"/>
    <col min="13313" max="13313" width="4.7109375" style="77" customWidth="1"/>
    <col min="13314" max="13314" width="19.85546875" style="77" customWidth="1"/>
    <col min="13315" max="13315" width="72.140625" style="77" customWidth="1"/>
    <col min="13316" max="13316" width="0" style="77" hidden="1" customWidth="1"/>
    <col min="13317" max="13317" width="18.28515625" style="77" customWidth="1"/>
    <col min="13318" max="13318" width="17.5703125" style="77" customWidth="1"/>
    <col min="13319" max="13324" width="9" style="77" customWidth="1"/>
    <col min="13325" max="13568" width="9.140625" style="77"/>
    <col min="13569" max="13569" width="4.7109375" style="77" customWidth="1"/>
    <col min="13570" max="13570" width="19.85546875" style="77" customWidth="1"/>
    <col min="13571" max="13571" width="72.140625" style="77" customWidth="1"/>
    <col min="13572" max="13572" width="0" style="77" hidden="1" customWidth="1"/>
    <col min="13573" max="13573" width="18.28515625" style="77" customWidth="1"/>
    <col min="13574" max="13574" width="17.5703125" style="77" customWidth="1"/>
    <col min="13575" max="13580" width="9" style="77" customWidth="1"/>
    <col min="13581" max="13824" width="9.140625" style="77"/>
    <col min="13825" max="13825" width="4.7109375" style="77" customWidth="1"/>
    <col min="13826" max="13826" width="19.85546875" style="77" customWidth="1"/>
    <col min="13827" max="13827" width="72.140625" style="77" customWidth="1"/>
    <col min="13828" max="13828" width="0" style="77" hidden="1" customWidth="1"/>
    <col min="13829" max="13829" width="18.28515625" style="77" customWidth="1"/>
    <col min="13830" max="13830" width="17.5703125" style="77" customWidth="1"/>
    <col min="13831" max="13836" width="9" style="77" customWidth="1"/>
    <col min="13837" max="14080" width="9.140625" style="77"/>
    <col min="14081" max="14081" width="4.7109375" style="77" customWidth="1"/>
    <col min="14082" max="14082" width="19.85546875" style="77" customWidth="1"/>
    <col min="14083" max="14083" width="72.140625" style="77" customWidth="1"/>
    <col min="14084" max="14084" width="0" style="77" hidden="1" customWidth="1"/>
    <col min="14085" max="14085" width="18.28515625" style="77" customWidth="1"/>
    <col min="14086" max="14086" width="17.5703125" style="77" customWidth="1"/>
    <col min="14087" max="14092" width="9" style="77" customWidth="1"/>
    <col min="14093" max="14336" width="9.140625" style="77"/>
    <col min="14337" max="14337" width="4.7109375" style="77" customWidth="1"/>
    <col min="14338" max="14338" width="19.85546875" style="77" customWidth="1"/>
    <col min="14339" max="14339" width="72.140625" style="77" customWidth="1"/>
    <col min="14340" max="14340" width="0" style="77" hidden="1" customWidth="1"/>
    <col min="14341" max="14341" width="18.28515625" style="77" customWidth="1"/>
    <col min="14342" max="14342" width="17.5703125" style="77" customWidth="1"/>
    <col min="14343" max="14348" width="9" style="77" customWidth="1"/>
    <col min="14349" max="14592" width="9.140625" style="77"/>
    <col min="14593" max="14593" width="4.7109375" style="77" customWidth="1"/>
    <col min="14594" max="14594" width="19.85546875" style="77" customWidth="1"/>
    <col min="14595" max="14595" width="72.140625" style="77" customWidth="1"/>
    <col min="14596" max="14596" width="0" style="77" hidden="1" customWidth="1"/>
    <col min="14597" max="14597" width="18.28515625" style="77" customWidth="1"/>
    <col min="14598" max="14598" width="17.5703125" style="77" customWidth="1"/>
    <col min="14599" max="14604" width="9" style="77" customWidth="1"/>
    <col min="14605" max="14848" width="9.140625" style="77"/>
    <col min="14849" max="14849" width="4.7109375" style="77" customWidth="1"/>
    <col min="14850" max="14850" width="19.85546875" style="77" customWidth="1"/>
    <col min="14851" max="14851" width="72.140625" style="77" customWidth="1"/>
    <col min="14852" max="14852" width="0" style="77" hidden="1" customWidth="1"/>
    <col min="14853" max="14853" width="18.28515625" style="77" customWidth="1"/>
    <col min="14854" max="14854" width="17.5703125" style="77" customWidth="1"/>
    <col min="14855" max="14860" width="9" style="77" customWidth="1"/>
    <col min="14861" max="15104" width="9.140625" style="77"/>
    <col min="15105" max="15105" width="4.7109375" style="77" customWidth="1"/>
    <col min="15106" max="15106" width="19.85546875" style="77" customWidth="1"/>
    <col min="15107" max="15107" width="72.140625" style="77" customWidth="1"/>
    <col min="15108" max="15108" width="0" style="77" hidden="1" customWidth="1"/>
    <col min="15109" max="15109" width="18.28515625" style="77" customWidth="1"/>
    <col min="15110" max="15110" width="17.5703125" style="77" customWidth="1"/>
    <col min="15111" max="15116" width="9" style="77" customWidth="1"/>
    <col min="15117" max="15360" width="9.140625" style="77"/>
    <col min="15361" max="15361" width="4.7109375" style="77" customWidth="1"/>
    <col min="15362" max="15362" width="19.85546875" style="77" customWidth="1"/>
    <col min="15363" max="15363" width="72.140625" style="77" customWidth="1"/>
    <col min="15364" max="15364" width="0" style="77" hidden="1" customWidth="1"/>
    <col min="15365" max="15365" width="18.28515625" style="77" customWidth="1"/>
    <col min="15366" max="15366" width="17.5703125" style="77" customWidth="1"/>
    <col min="15367" max="15372" width="9" style="77" customWidth="1"/>
    <col min="15373" max="15616" width="9.140625" style="77"/>
    <col min="15617" max="15617" width="4.7109375" style="77" customWidth="1"/>
    <col min="15618" max="15618" width="19.85546875" style="77" customWidth="1"/>
    <col min="15619" max="15619" width="72.140625" style="77" customWidth="1"/>
    <col min="15620" max="15620" width="0" style="77" hidden="1" customWidth="1"/>
    <col min="15621" max="15621" width="18.28515625" style="77" customWidth="1"/>
    <col min="15622" max="15622" width="17.5703125" style="77" customWidth="1"/>
    <col min="15623" max="15628" width="9" style="77" customWidth="1"/>
    <col min="15629" max="15872" width="9.140625" style="77"/>
    <col min="15873" max="15873" width="4.7109375" style="77" customWidth="1"/>
    <col min="15874" max="15874" width="19.85546875" style="77" customWidth="1"/>
    <col min="15875" max="15875" width="72.140625" style="77" customWidth="1"/>
    <col min="15876" max="15876" width="0" style="77" hidden="1" customWidth="1"/>
    <col min="15877" max="15877" width="18.28515625" style="77" customWidth="1"/>
    <col min="15878" max="15878" width="17.5703125" style="77" customWidth="1"/>
    <col min="15879" max="15884" width="9" style="77" customWidth="1"/>
    <col min="15885" max="16128" width="9.140625" style="77"/>
    <col min="16129" max="16129" width="4.7109375" style="77" customWidth="1"/>
    <col min="16130" max="16130" width="19.85546875" style="77" customWidth="1"/>
    <col min="16131" max="16131" width="72.140625" style="77" customWidth="1"/>
    <col min="16132" max="16132" width="0" style="77" hidden="1" customWidth="1"/>
    <col min="16133" max="16133" width="18.28515625" style="77" customWidth="1"/>
    <col min="16134" max="16134" width="17.5703125" style="77" customWidth="1"/>
    <col min="16135" max="16140" width="9" style="77" customWidth="1"/>
    <col min="16141" max="16384" width="9.140625" style="77"/>
  </cols>
  <sheetData>
    <row r="1" spans="2:7">
      <c r="F1" s="78" t="s">
        <v>56</v>
      </c>
    </row>
    <row r="2" spans="2:7" ht="13.5" customHeight="1">
      <c r="F2" s="78" t="s">
        <v>40</v>
      </c>
    </row>
    <row r="3" spans="2:7" ht="13.5" customHeight="1">
      <c r="F3" s="78" t="s">
        <v>1</v>
      </c>
    </row>
    <row r="5" spans="2:7" s="520" customFormat="1" ht="42.75" customHeight="1">
      <c r="B5" s="521" t="s">
        <v>761</v>
      </c>
      <c r="C5" s="521"/>
      <c r="D5" s="521"/>
      <c r="E5" s="521"/>
      <c r="F5" s="521"/>
    </row>
    <row r="6" spans="2:7" s="520" customFormat="1" ht="15.75" customHeight="1"/>
    <row r="7" spans="2:7" s="520" customFormat="1">
      <c r="B7" s="522" t="s">
        <v>762</v>
      </c>
      <c r="C7" s="522"/>
      <c r="D7" s="522"/>
      <c r="E7" s="522"/>
      <c r="F7" s="522"/>
    </row>
    <row r="8" spans="2:7" s="520" customFormat="1" ht="17.25" customHeight="1">
      <c r="B8" s="523" t="s">
        <v>763</v>
      </c>
    </row>
    <row r="9" spans="2:7" s="520" customFormat="1"/>
    <row r="10" spans="2:7" s="520" customFormat="1">
      <c r="B10" s="524" t="s">
        <v>41</v>
      </c>
      <c r="C10" s="524" t="s">
        <v>42</v>
      </c>
    </row>
    <row r="11" spans="2:7" s="520" customFormat="1" ht="36" customHeight="1">
      <c r="B11" s="80">
        <v>1070</v>
      </c>
      <c r="C11" s="81" t="s">
        <v>749</v>
      </c>
    </row>
    <row r="12" spans="2:7" s="520" customFormat="1">
      <c r="B12" s="525"/>
      <c r="C12" s="525"/>
    </row>
    <row r="13" spans="2:7" s="520" customFormat="1">
      <c r="B13" s="83" t="s">
        <v>44</v>
      </c>
      <c r="C13" s="84"/>
    </row>
    <row r="14" spans="2:7" s="520" customFormat="1" ht="54.75" customHeight="1">
      <c r="B14" s="48" t="s">
        <v>45</v>
      </c>
      <c r="C14" s="33" t="s">
        <v>750</v>
      </c>
      <c r="D14" s="526" t="s">
        <v>751</v>
      </c>
      <c r="E14" s="527"/>
      <c r="F14" s="528"/>
      <c r="G14" s="529"/>
    </row>
    <row r="15" spans="2:7" s="520" customFormat="1" ht="39.75" customHeight="1">
      <c r="B15" s="48" t="s">
        <v>47</v>
      </c>
      <c r="C15" s="33" t="s">
        <v>752</v>
      </c>
      <c r="D15" s="530" t="s">
        <v>753</v>
      </c>
      <c r="E15" s="531" t="s">
        <v>754</v>
      </c>
      <c r="F15" s="531" t="s">
        <v>755</v>
      </c>
      <c r="G15" s="529"/>
    </row>
    <row r="16" spans="2:7" s="520" customFormat="1" ht="52.5" customHeight="1">
      <c r="B16" s="48" t="s">
        <v>48</v>
      </c>
      <c r="C16" s="33" t="s">
        <v>756</v>
      </c>
      <c r="D16" s="532"/>
      <c r="E16" s="533"/>
      <c r="F16" s="533"/>
    </row>
    <row r="17" spans="2:7" s="520" customFormat="1" ht="76.5" customHeight="1">
      <c r="B17" s="48" t="s">
        <v>49</v>
      </c>
      <c r="C17" s="33" t="s">
        <v>757</v>
      </c>
      <c r="D17" s="534"/>
      <c r="E17" s="535"/>
      <c r="F17" s="535"/>
    </row>
    <row r="18" spans="2:7" s="520" customFormat="1" ht="15" customHeight="1">
      <c r="B18" s="48" t="s">
        <v>50</v>
      </c>
      <c r="C18" s="33" t="s">
        <v>51</v>
      </c>
      <c r="D18" s="534"/>
      <c r="E18" s="535"/>
      <c r="F18" s="535"/>
    </row>
    <row r="19" spans="2:7" s="520" customFormat="1" ht="51.75">
      <c r="B19" s="48" t="s">
        <v>758</v>
      </c>
      <c r="C19" s="33" t="s">
        <v>759</v>
      </c>
      <c r="D19" s="536"/>
      <c r="E19" s="537"/>
      <c r="F19" s="537"/>
    </row>
    <row r="20" spans="2:7" s="520" customFormat="1" ht="17.25" customHeight="1">
      <c r="B20" s="538" t="s">
        <v>760</v>
      </c>
      <c r="C20" s="539"/>
      <c r="D20" s="539"/>
      <c r="E20" s="539"/>
      <c r="F20" s="540"/>
    </row>
    <row r="21" spans="2:7" s="520" customFormat="1" ht="18.75" customHeight="1">
      <c r="B21" s="543" t="s">
        <v>53</v>
      </c>
      <c r="C21" s="544"/>
      <c r="D21" s="542">
        <f>Հ3!D21</f>
        <v>-300000</v>
      </c>
      <c r="E21" s="542">
        <f>Հ3!E21</f>
        <v>-300000</v>
      </c>
      <c r="F21" s="542">
        <f>Հ3!F21</f>
        <v>-300000</v>
      </c>
    </row>
    <row r="23" spans="2:7" ht="36.75" customHeight="1">
      <c r="B23" s="343" t="s">
        <v>95</v>
      </c>
      <c r="C23" s="343"/>
      <c r="D23" s="343"/>
      <c r="E23" s="343"/>
      <c r="F23" s="343"/>
    </row>
    <row r="25" spans="2:7">
      <c r="B25" s="344" t="s">
        <v>88</v>
      </c>
      <c r="C25" s="344"/>
      <c r="D25" s="344"/>
      <c r="E25" s="344"/>
      <c r="F25" s="344"/>
    </row>
    <row r="26" spans="2:7">
      <c r="B26" s="77" t="s">
        <v>54</v>
      </c>
    </row>
    <row r="28" spans="2:7">
      <c r="B28" s="79" t="s">
        <v>41</v>
      </c>
      <c r="C28" s="79" t="s">
        <v>42</v>
      </c>
      <c r="D28" s="114"/>
      <c r="E28" s="114"/>
    </row>
    <row r="29" spans="2:7">
      <c r="B29" s="115">
        <v>1212</v>
      </c>
      <c r="C29" s="116" t="s">
        <v>43</v>
      </c>
      <c r="D29" s="117"/>
      <c r="E29" s="117"/>
    </row>
    <row r="30" spans="2:7">
      <c r="B30" s="82"/>
      <c r="C30" s="82"/>
      <c r="D30" s="82"/>
      <c r="E30" s="82"/>
    </row>
    <row r="31" spans="2:7">
      <c r="B31" s="83" t="s">
        <v>44</v>
      </c>
      <c r="C31" s="84"/>
      <c r="D31" s="84"/>
      <c r="E31" s="84"/>
    </row>
    <row r="32" spans="2:7" ht="53.25" customHeight="1">
      <c r="B32" s="85" t="s">
        <v>45</v>
      </c>
      <c r="C32" s="87" t="s">
        <v>46</v>
      </c>
      <c r="D32" s="348" t="s">
        <v>104</v>
      </c>
      <c r="E32" s="348"/>
      <c r="F32" s="349"/>
      <c r="G32" s="118"/>
    </row>
    <row r="33" spans="1:7" ht="37.5" customHeight="1">
      <c r="B33" s="85" t="s">
        <v>47</v>
      </c>
      <c r="C33" s="119">
        <v>12022</v>
      </c>
      <c r="D33" s="87" t="s">
        <v>87</v>
      </c>
      <c r="E33" s="87" t="s">
        <v>79</v>
      </c>
      <c r="F33" s="88" t="s">
        <v>90</v>
      </c>
      <c r="G33" s="118"/>
    </row>
    <row r="34" spans="1:7" ht="34.5">
      <c r="B34" s="85" t="s">
        <v>48</v>
      </c>
      <c r="C34" s="87" t="str">
        <f>Հ3!C31</f>
        <v>Առաջնահերթ լուծում պահանջող հիմնախնդիրների լուծում</v>
      </c>
      <c r="D34" s="353"/>
      <c r="E34" s="353"/>
      <c r="F34" s="353"/>
    </row>
    <row r="35" spans="1:7" ht="95.25" customHeight="1">
      <c r="B35" s="122" t="s">
        <v>49</v>
      </c>
      <c r="C35" s="87" t="str">
        <f>Հ3!C32</f>
        <v>Արցախի դեմ պատերազմական գործողությունների հետևանքով Սյունիքի մարզի համայնքներում  առաջնահերթ լուծում պահանջող հիմնախնդիրների լուծման աջակցություն:</v>
      </c>
      <c r="D35" s="354"/>
      <c r="E35" s="354"/>
      <c r="F35" s="354"/>
    </row>
    <row r="36" spans="1:7" ht="34.5">
      <c r="B36" s="90" t="s">
        <v>50</v>
      </c>
      <c r="C36" s="87" t="s">
        <v>51</v>
      </c>
      <c r="D36" s="354"/>
      <c r="E36" s="354"/>
      <c r="F36" s="354"/>
    </row>
    <row r="37" spans="1:7" ht="69">
      <c r="B37" s="90" t="s">
        <v>52</v>
      </c>
      <c r="C37" s="87" t="s">
        <v>100</v>
      </c>
      <c r="D37" s="355"/>
      <c r="E37" s="355"/>
      <c r="F37" s="355"/>
    </row>
    <row r="38" spans="1:7">
      <c r="B38" s="345" t="s">
        <v>0</v>
      </c>
      <c r="C38" s="346"/>
      <c r="D38" s="120"/>
      <c r="E38" s="92"/>
      <c r="F38" s="92"/>
    </row>
    <row r="39" spans="1:7">
      <c r="B39" s="351" t="s">
        <v>706</v>
      </c>
      <c r="C39" s="352"/>
      <c r="D39" s="123">
        <v>37</v>
      </c>
      <c r="E39" s="123">
        <v>37</v>
      </c>
      <c r="F39" s="123">
        <v>37</v>
      </c>
    </row>
    <row r="40" spans="1:7">
      <c r="B40" s="93" t="s">
        <v>53</v>
      </c>
      <c r="C40" s="94"/>
      <c r="D40" s="95">
        <f>+Հ2!G43</f>
        <v>500000</v>
      </c>
      <c r="E40" s="95">
        <f>+Հ2!H43</f>
        <v>500000</v>
      </c>
      <c r="F40" s="95">
        <f>+Հ2!I43</f>
        <v>500000</v>
      </c>
    </row>
    <row r="44" spans="1:7" ht="37.5" customHeight="1">
      <c r="B44" s="343" t="s">
        <v>97</v>
      </c>
      <c r="C44" s="343"/>
      <c r="D44" s="343"/>
      <c r="E44" s="343"/>
      <c r="F44" s="343"/>
    </row>
    <row r="45" spans="1:7">
      <c r="B45" s="96"/>
      <c r="C45" s="96"/>
    </row>
    <row r="46" spans="1:7" ht="23.25" customHeight="1">
      <c r="A46" s="97"/>
      <c r="B46" s="97"/>
      <c r="C46" s="98" t="s">
        <v>57</v>
      </c>
    </row>
    <row r="47" spans="1:7">
      <c r="A47" s="97"/>
      <c r="B47" s="99" t="s">
        <v>73</v>
      </c>
      <c r="C47" s="100"/>
    </row>
    <row r="48" spans="1:7">
      <c r="A48" s="97"/>
      <c r="B48" s="101"/>
      <c r="C48" s="101"/>
      <c r="D48" s="101"/>
      <c r="E48" s="101"/>
    </row>
    <row r="49" spans="1:6">
      <c r="A49" s="97"/>
      <c r="B49" s="102" t="s">
        <v>74</v>
      </c>
      <c r="C49" s="102" t="s">
        <v>75</v>
      </c>
      <c r="D49" s="101"/>
      <c r="E49" s="101"/>
    </row>
    <row r="50" spans="1:6">
      <c r="A50" s="97"/>
      <c r="B50" s="87">
        <v>1139</v>
      </c>
      <c r="C50" s="103" t="s">
        <v>67</v>
      </c>
      <c r="D50" s="104"/>
      <c r="E50" s="104"/>
    </row>
    <row r="51" spans="1:6">
      <c r="A51" s="97"/>
      <c r="B51" s="105"/>
      <c r="C51" s="106"/>
      <c r="D51" s="104"/>
      <c r="E51" s="104"/>
    </row>
    <row r="52" spans="1:6">
      <c r="A52" s="97"/>
      <c r="B52" s="83" t="s">
        <v>76</v>
      </c>
      <c r="C52" s="106"/>
      <c r="D52" s="104"/>
      <c r="E52" s="104"/>
    </row>
    <row r="53" spans="1:6" ht="54" customHeight="1">
      <c r="A53" s="97"/>
      <c r="B53" s="103" t="s">
        <v>77</v>
      </c>
      <c r="C53" s="87">
        <v>1139</v>
      </c>
      <c r="D53" s="316" t="s">
        <v>98</v>
      </c>
      <c r="E53" s="316"/>
      <c r="F53" s="317"/>
    </row>
    <row r="54" spans="1:6" ht="36.75" customHeight="1">
      <c r="A54" s="97"/>
      <c r="B54" s="107" t="s">
        <v>78</v>
      </c>
      <c r="C54" s="108">
        <v>11001</v>
      </c>
      <c r="D54" s="88" t="s">
        <v>87</v>
      </c>
      <c r="E54" s="88" t="s">
        <v>79</v>
      </c>
      <c r="F54" s="88" t="s">
        <v>90</v>
      </c>
    </row>
    <row r="55" spans="1:6" ht="34.5">
      <c r="A55" s="97"/>
      <c r="B55" s="107" t="s">
        <v>80</v>
      </c>
      <c r="C55" s="109" t="s">
        <v>67</v>
      </c>
      <c r="D55" s="350"/>
      <c r="E55" s="350"/>
      <c r="F55" s="350"/>
    </row>
    <row r="56" spans="1:6" ht="69">
      <c r="A56" s="97"/>
      <c r="B56" s="107" t="s">
        <v>81</v>
      </c>
      <c r="C56" s="109" t="s">
        <v>82</v>
      </c>
      <c r="D56" s="350"/>
      <c r="E56" s="350"/>
      <c r="F56" s="350"/>
    </row>
    <row r="57" spans="1:6" ht="34.5">
      <c r="A57" s="97"/>
      <c r="B57" s="107" t="s">
        <v>83</v>
      </c>
      <c r="C57" s="109" t="s">
        <v>84</v>
      </c>
      <c r="D57" s="350"/>
      <c r="E57" s="350"/>
      <c r="F57" s="350"/>
    </row>
    <row r="58" spans="1:6" ht="51.75">
      <c r="A58" s="97"/>
      <c r="B58" s="110" t="s">
        <v>85</v>
      </c>
      <c r="C58" s="109" t="s">
        <v>57</v>
      </c>
      <c r="D58" s="350"/>
      <c r="E58" s="350"/>
      <c r="F58" s="350"/>
    </row>
    <row r="59" spans="1:6">
      <c r="A59" s="97"/>
      <c r="B59" s="111"/>
      <c r="C59" s="112" t="s">
        <v>0</v>
      </c>
      <c r="D59" s="350"/>
      <c r="E59" s="350"/>
      <c r="F59" s="350"/>
    </row>
    <row r="60" spans="1:6">
      <c r="A60" s="97"/>
      <c r="B60" s="347" t="s">
        <v>86</v>
      </c>
      <c r="C60" s="347"/>
      <c r="D60" s="113">
        <f>Հ2!G68</f>
        <v>-200000</v>
      </c>
      <c r="E60" s="113">
        <f>Հ2!H68</f>
        <v>-200000</v>
      </c>
      <c r="F60" s="113">
        <f>Հ2!I68</f>
        <v>-200000</v>
      </c>
    </row>
  </sheetData>
  <mergeCells count="21">
    <mergeCell ref="B20:F20"/>
    <mergeCell ref="B5:F5"/>
    <mergeCell ref="B7:F7"/>
    <mergeCell ref="D14:F14"/>
    <mergeCell ref="D16:D19"/>
    <mergeCell ref="E16:E19"/>
    <mergeCell ref="F16:F19"/>
    <mergeCell ref="B23:F23"/>
    <mergeCell ref="B25:F25"/>
    <mergeCell ref="F34:F37"/>
    <mergeCell ref="B38:C38"/>
    <mergeCell ref="D34:D37"/>
    <mergeCell ref="D32:F32"/>
    <mergeCell ref="E34:E37"/>
    <mergeCell ref="B39:C39"/>
    <mergeCell ref="B60:C60"/>
    <mergeCell ref="B44:F44"/>
    <mergeCell ref="D53:F53"/>
    <mergeCell ref="D55:D59"/>
    <mergeCell ref="E55:E59"/>
    <mergeCell ref="F55:F59"/>
  </mergeCells>
  <pageMargins left="0.23622047244094491" right="0.23622047244094491" top="0.74803149606299213" bottom="0.74803149606299213" header="0.31496062992125984" footer="0.31496062992125984"/>
  <pageSetup paperSize="9" scale="94" orientation="landscape" r:id="rId1"/>
  <rowBreaks count="1" manualBreakCount="1">
    <brk id="41" max="16383" man="1"/>
  </rowBreaks>
</worksheet>
</file>

<file path=xl/worksheets/sheet5.xml><?xml version="1.0" encoding="utf-8"?>
<worksheet xmlns="http://schemas.openxmlformats.org/spreadsheetml/2006/main" xmlns:r="http://schemas.openxmlformats.org/officeDocument/2006/relationships">
  <dimension ref="A1:K687"/>
  <sheetViews>
    <sheetView topLeftCell="C10" zoomScaleNormal="100" workbookViewId="0">
      <selection activeCell="H688" sqref="H688"/>
    </sheetView>
  </sheetViews>
  <sheetFormatPr defaultRowHeight="15.75"/>
  <cols>
    <col min="1" max="1" width="4.42578125" style="124" customWidth="1"/>
    <col min="2" max="2" width="10.85546875" style="124" customWidth="1"/>
    <col min="3" max="3" width="11.140625" style="124" customWidth="1"/>
    <col min="4" max="5" width="9.140625" style="124"/>
    <col min="6" max="6" width="37.28515625" style="124" customWidth="1"/>
    <col min="7" max="7" width="78.140625" style="124" customWidth="1"/>
    <col min="8" max="8" width="34.28515625" style="124" customWidth="1"/>
    <col min="9" max="16384" width="9.140625" style="124"/>
  </cols>
  <sheetData>
    <row r="1" spans="1:11" ht="17.25">
      <c r="H1" s="3"/>
      <c r="I1" s="3" t="s">
        <v>704</v>
      </c>
      <c r="J1" s="3"/>
      <c r="K1" s="125"/>
    </row>
    <row r="2" spans="1:11" ht="17.25">
      <c r="H2" s="3"/>
      <c r="I2" s="3" t="s">
        <v>91</v>
      </c>
      <c r="J2" s="3"/>
      <c r="K2" s="125"/>
    </row>
    <row r="3" spans="1:11" ht="17.25">
      <c r="H3" s="3"/>
      <c r="I3" s="3" t="s">
        <v>1</v>
      </c>
      <c r="J3" s="3"/>
      <c r="K3" s="125"/>
    </row>
    <row r="4" spans="1:11">
      <c r="H4" s="125"/>
      <c r="I4" s="125"/>
      <c r="J4" s="125"/>
      <c r="K4" s="125"/>
    </row>
    <row r="6" spans="1:11" ht="72" customHeight="1">
      <c r="A6" s="309" t="s">
        <v>705</v>
      </c>
      <c r="B6" s="309"/>
      <c r="C6" s="309"/>
      <c r="D6" s="309"/>
      <c r="E6" s="309"/>
      <c r="F6" s="309"/>
      <c r="G6" s="309"/>
      <c r="H6" s="309"/>
    </row>
    <row r="9" spans="1:11" ht="17.25">
      <c r="H9" s="1" t="s">
        <v>55</v>
      </c>
      <c r="I9" s="3"/>
    </row>
    <row r="10" spans="1:11" s="1" customFormat="1" ht="77.25" customHeight="1">
      <c r="B10" s="374" t="s">
        <v>108</v>
      </c>
      <c r="C10" s="375"/>
      <c r="D10" s="376" t="s">
        <v>109</v>
      </c>
      <c r="E10" s="377"/>
      <c r="F10" s="378"/>
      <c r="G10" s="356" t="s">
        <v>110</v>
      </c>
      <c r="H10" s="299" t="s">
        <v>104</v>
      </c>
    </row>
    <row r="11" spans="1:11" s="1" customFormat="1" ht="49.5" customHeight="1">
      <c r="B11" s="126" t="s">
        <v>111</v>
      </c>
      <c r="C11" s="126" t="s">
        <v>112</v>
      </c>
      <c r="D11" s="379"/>
      <c r="E11" s="380"/>
      <c r="F11" s="381"/>
      <c r="G11" s="357"/>
      <c r="H11" s="298" t="s">
        <v>90</v>
      </c>
    </row>
    <row r="12" spans="1:11" s="1" customFormat="1" ht="12.75" customHeight="1">
      <c r="B12" s="127">
        <v>1</v>
      </c>
      <c r="C12" s="127">
        <v>2</v>
      </c>
      <c r="D12" s="358">
        <v>3</v>
      </c>
      <c r="E12" s="359"/>
      <c r="F12" s="360"/>
      <c r="G12" s="127">
        <v>4</v>
      </c>
      <c r="H12" s="128">
        <v>5</v>
      </c>
    </row>
    <row r="13" spans="1:11" s="1" customFormat="1" ht="32.25" hidden="1" customHeight="1">
      <c r="B13" s="361" t="s">
        <v>113</v>
      </c>
      <c r="C13" s="362"/>
      <c r="D13" s="362"/>
      <c r="E13" s="362"/>
      <c r="F13" s="362"/>
      <c r="G13" s="363"/>
      <c r="H13" s="129">
        <f>H14+H19+H24+H31+H36</f>
        <v>2299755.7999999998</v>
      </c>
    </row>
    <row r="14" spans="1:11" s="130" customFormat="1" ht="50.25" hidden="1" customHeight="1">
      <c r="B14" s="131">
        <v>1033</v>
      </c>
      <c r="C14" s="364" t="s">
        <v>114</v>
      </c>
      <c r="D14" s="365"/>
      <c r="E14" s="365"/>
      <c r="F14" s="366"/>
      <c r="G14" s="132"/>
      <c r="H14" s="133">
        <f>H15+H17</f>
        <v>56941</v>
      </c>
    </row>
    <row r="15" spans="1:11" s="130" customFormat="1" ht="35.25" hidden="1" customHeight="1">
      <c r="B15" s="134"/>
      <c r="C15" s="135">
        <v>11003</v>
      </c>
      <c r="D15" s="367" t="s">
        <v>115</v>
      </c>
      <c r="E15" s="367"/>
      <c r="F15" s="367"/>
      <c r="G15" s="135" t="s">
        <v>113</v>
      </c>
      <c r="H15" s="136">
        <f t="shared" ref="H15" si="0">H16</f>
        <v>38941</v>
      </c>
    </row>
    <row r="16" spans="1:11" s="130" customFormat="1" ht="32.25" hidden="1" customHeight="1">
      <c r="B16" s="137"/>
      <c r="C16" s="138"/>
      <c r="D16" s="139"/>
      <c r="E16" s="139"/>
      <c r="F16" s="139"/>
      <c r="G16" s="140" t="s">
        <v>116</v>
      </c>
      <c r="H16" s="141">
        <v>38941</v>
      </c>
    </row>
    <row r="17" spans="2:8" s="130" customFormat="1" ht="32.25" hidden="1" customHeight="1">
      <c r="B17" s="137"/>
      <c r="C17" s="142">
        <v>12003</v>
      </c>
      <c r="D17" s="367" t="s">
        <v>117</v>
      </c>
      <c r="E17" s="367"/>
      <c r="F17" s="367"/>
      <c r="G17" s="135" t="s">
        <v>113</v>
      </c>
      <c r="H17" s="143">
        <f>H18</f>
        <v>18000</v>
      </c>
    </row>
    <row r="18" spans="2:8" s="130" customFormat="1" ht="32.25" hidden="1" customHeight="1">
      <c r="B18" s="137"/>
      <c r="C18" s="144"/>
      <c r="D18" s="145"/>
      <c r="E18" s="145"/>
      <c r="F18" s="146"/>
      <c r="G18" s="140" t="s">
        <v>118</v>
      </c>
      <c r="H18" s="141">
        <v>18000</v>
      </c>
    </row>
    <row r="19" spans="2:8" s="130" customFormat="1" ht="37.5" hidden="1" customHeight="1">
      <c r="B19" s="131">
        <v>1091</v>
      </c>
      <c r="C19" s="364" t="s">
        <v>119</v>
      </c>
      <c r="D19" s="365"/>
      <c r="E19" s="365"/>
      <c r="F19" s="366"/>
      <c r="G19" s="147"/>
      <c r="H19" s="136">
        <f>H20+H22</f>
        <v>963675.8</v>
      </c>
    </row>
    <row r="20" spans="2:8" s="130" customFormat="1" ht="36.75" hidden="1" customHeight="1">
      <c r="B20" s="368"/>
      <c r="C20" s="135">
        <v>11001</v>
      </c>
      <c r="D20" s="367" t="s">
        <v>120</v>
      </c>
      <c r="E20" s="367"/>
      <c r="F20" s="367"/>
      <c r="G20" s="135" t="s">
        <v>113</v>
      </c>
      <c r="H20" s="136">
        <f t="shared" ref="H20" si="1">H21</f>
        <v>751320.8</v>
      </c>
    </row>
    <row r="21" spans="2:8" s="130" customFormat="1" ht="37.5" hidden="1" customHeight="1">
      <c r="B21" s="369"/>
      <c r="C21" s="138"/>
      <c r="D21" s="139"/>
      <c r="E21" s="139"/>
      <c r="F21" s="139"/>
      <c r="G21" s="140" t="s">
        <v>121</v>
      </c>
      <c r="H21" s="141">
        <v>751320.8</v>
      </c>
    </row>
    <row r="22" spans="2:8" s="130" customFormat="1" ht="38.25" hidden="1" customHeight="1">
      <c r="B22" s="369"/>
      <c r="C22" s="135">
        <v>12001</v>
      </c>
      <c r="D22" s="371" t="s">
        <v>122</v>
      </c>
      <c r="E22" s="372"/>
      <c r="F22" s="373"/>
      <c r="G22" s="148" t="s">
        <v>123</v>
      </c>
      <c r="H22" s="136">
        <f t="shared" ref="H22" si="2">H23</f>
        <v>212355</v>
      </c>
    </row>
    <row r="23" spans="2:8" s="130" customFormat="1" ht="54" hidden="1" customHeight="1">
      <c r="B23" s="370"/>
      <c r="C23" s="138"/>
      <c r="D23" s="139"/>
      <c r="E23" s="139"/>
      <c r="F23" s="139"/>
      <c r="G23" s="140" t="s">
        <v>124</v>
      </c>
      <c r="H23" s="141">
        <v>212355</v>
      </c>
    </row>
    <row r="24" spans="2:8" s="1" customFormat="1" ht="32.25" hidden="1" customHeight="1">
      <c r="B24" s="142">
        <v>1136</v>
      </c>
      <c r="C24" s="391" t="s">
        <v>125</v>
      </c>
      <c r="D24" s="391"/>
      <c r="E24" s="391"/>
      <c r="F24" s="391"/>
      <c r="G24" s="149"/>
      <c r="H24" s="150">
        <f>+H29+H27+H25</f>
        <v>1019139</v>
      </c>
    </row>
    <row r="25" spans="2:8" s="1" customFormat="1" ht="36.75" hidden="1" customHeight="1">
      <c r="B25" s="356"/>
      <c r="C25" s="135">
        <v>11005</v>
      </c>
      <c r="D25" s="367" t="s">
        <v>126</v>
      </c>
      <c r="E25" s="367"/>
      <c r="F25" s="367"/>
      <c r="G25" s="135" t="s">
        <v>113</v>
      </c>
      <c r="H25" s="136">
        <f t="shared" ref="H25:H27" si="3">H26</f>
        <v>455714.7</v>
      </c>
    </row>
    <row r="26" spans="2:8" s="1" customFormat="1" ht="37.5" hidden="1" customHeight="1">
      <c r="B26" s="392"/>
      <c r="C26" s="138"/>
      <c r="D26" s="139"/>
      <c r="E26" s="139"/>
      <c r="F26" s="139"/>
      <c r="G26" s="140" t="s">
        <v>127</v>
      </c>
      <c r="H26" s="141">
        <v>455714.7</v>
      </c>
    </row>
    <row r="27" spans="2:8" s="1" customFormat="1" ht="58.5" hidden="1" customHeight="1">
      <c r="B27" s="392"/>
      <c r="C27" s="135">
        <v>11010</v>
      </c>
      <c r="D27" s="367" t="s">
        <v>128</v>
      </c>
      <c r="E27" s="367"/>
      <c r="F27" s="367"/>
      <c r="G27" s="135" t="s">
        <v>113</v>
      </c>
      <c r="H27" s="136">
        <f t="shared" si="3"/>
        <v>471292.3</v>
      </c>
    </row>
    <row r="28" spans="2:8" s="1" customFormat="1" ht="37.5" hidden="1" customHeight="1">
      <c r="B28" s="392"/>
      <c r="C28" s="138"/>
      <c r="D28" s="139"/>
      <c r="E28" s="139"/>
      <c r="F28" s="139"/>
      <c r="G28" s="140" t="s">
        <v>129</v>
      </c>
      <c r="H28" s="141">
        <v>471292.3</v>
      </c>
    </row>
    <row r="29" spans="2:8" s="1" customFormat="1" ht="84.75" hidden="1" customHeight="1">
      <c r="B29" s="392"/>
      <c r="C29" s="135">
        <v>31001</v>
      </c>
      <c r="D29" s="367" t="s">
        <v>130</v>
      </c>
      <c r="E29" s="367"/>
      <c r="F29" s="367"/>
      <c r="G29" s="135" t="s">
        <v>113</v>
      </c>
      <c r="H29" s="136">
        <f t="shared" ref="H29" si="4">+H30</f>
        <v>92132</v>
      </c>
    </row>
    <row r="30" spans="2:8" s="1" customFormat="1" ht="42.75" hidden="1" customHeight="1">
      <c r="B30" s="393"/>
      <c r="C30" s="135"/>
      <c r="D30" s="151"/>
      <c r="E30" s="151"/>
      <c r="F30" s="151"/>
      <c r="G30" s="140" t="s">
        <v>131</v>
      </c>
      <c r="H30" s="152">
        <v>92132</v>
      </c>
    </row>
    <row r="31" spans="2:8" s="1" customFormat="1" ht="41.25" hidden="1" customHeight="1">
      <c r="B31" s="153">
        <v>1156</v>
      </c>
      <c r="C31" s="385" t="s">
        <v>132</v>
      </c>
      <c r="D31" s="386"/>
      <c r="E31" s="386"/>
      <c r="F31" s="387"/>
      <c r="G31" s="154"/>
      <c r="H31" s="150">
        <f>H32+H34</f>
        <v>70000</v>
      </c>
    </row>
    <row r="32" spans="2:8" s="1" customFormat="1" ht="42.75" hidden="1" customHeight="1">
      <c r="B32" s="382"/>
      <c r="C32" s="155">
        <v>11010</v>
      </c>
      <c r="D32" s="367" t="s">
        <v>133</v>
      </c>
      <c r="E32" s="367"/>
      <c r="F32" s="367"/>
      <c r="G32" s="135" t="s">
        <v>113</v>
      </c>
      <c r="H32" s="156">
        <f>H33</f>
        <v>60000</v>
      </c>
    </row>
    <row r="33" spans="2:9" s="1" customFormat="1" ht="27.75" hidden="1" customHeight="1">
      <c r="B33" s="383"/>
      <c r="C33" s="135"/>
      <c r="D33" s="157"/>
      <c r="E33" s="158"/>
      <c r="F33" s="159"/>
      <c r="G33" s="140" t="s">
        <v>121</v>
      </c>
      <c r="H33" s="160">
        <v>60000</v>
      </c>
    </row>
    <row r="34" spans="2:9" s="1" customFormat="1" ht="42.75" hidden="1" customHeight="1">
      <c r="B34" s="383"/>
      <c r="C34" s="155">
        <v>12001</v>
      </c>
      <c r="D34" s="367" t="s">
        <v>134</v>
      </c>
      <c r="E34" s="367"/>
      <c r="F34" s="367"/>
      <c r="G34" s="135" t="s">
        <v>113</v>
      </c>
      <c r="H34" s="156">
        <f>H35</f>
        <v>10000</v>
      </c>
    </row>
    <row r="35" spans="2:9" s="1" customFormat="1" ht="27.75" hidden="1" customHeight="1">
      <c r="B35" s="384"/>
      <c r="C35" s="135"/>
      <c r="D35" s="157"/>
      <c r="E35" s="158"/>
      <c r="F35" s="159"/>
      <c r="G35" s="140" t="s">
        <v>121</v>
      </c>
      <c r="H35" s="160">
        <v>10000</v>
      </c>
    </row>
    <row r="36" spans="2:9" s="162" customFormat="1" ht="37.5" hidden="1" customHeight="1">
      <c r="B36" s="161">
        <v>1221</v>
      </c>
      <c r="C36" s="385" t="s">
        <v>135</v>
      </c>
      <c r="D36" s="386"/>
      <c r="E36" s="386"/>
      <c r="F36" s="387"/>
      <c r="G36" s="154"/>
      <c r="H36" s="150">
        <f>H37+H39</f>
        <v>190000</v>
      </c>
    </row>
    <row r="37" spans="2:9" s="163" customFormat="1" ht="38.25" hidden="1" customHeight="1">
      <c r="B37" s="388"/>
      <c r="C37" s="155">
        <v>11001</v>
      </c>
      <c r="D37" s="371" t="s">
        <v>136</v>
      </c>
      <c r="E37" s="372"/>
      <c r="F37" s="373"/>
      <c r="G37" s="135" t="s">
        <v>113</v>
      </c>
      <c r="H37" s="156">
        <f>H38</f>
        <v>150000</v>
      </c>
    </row>
    <row r="38" spans="2:9" s="163" customFormat="1" ht="27.75" hidden="1" customHeight="1">
      <c r="B38" s="389"/>
      <c r="C38" s="135"/>
      <c r="D38" s="151"/>
      <c r="E38" s="151"/>
      <c r="F38" s="159"/>
      <c r="G38" s="140" t="s">
        <v>116</v>
      </c>
      <c r="H38" s="152">
        <v>150000</v>
      </c>
    </row>
    <row r="39" spans="2:9" s="163" customFormat="1" ht="30.75" hidden="1" customHeight="1">
      <c r="B39" s="389"/>
      <c r="C39" s="155">
        <v>11002</v>
      </c>
      <c r="D39" s="367" t="s">
        <v>137</v>
      </c>
      <c r="E39" s="367"/>
      <c r="F39" s="367"/>
      <c r="G39" s="135" t="s">
        <v>113</v>
      </c>
      <c r="H39" s="156">
        <f>H40</f>
        <v>40000</v>
      </c>
    </row>
    <row r="40" spans="2:9" s="163" customFormat="1" ht="28.5" hidden="1" customHeight="1">
      <c r="B40" s="390"/>
      <c r="C40" s="135"/>
      <c r="D40" s="157"/>
      <c r="E40" s="158"/>
      <c r="F40" s="159"/>
      <c r="G40" s="140" t="s">
        <v>116</v>
      </c>
      <c r="H40" s="160">
        <v>40000</v>
      </c>
    </row>
    <row r="41" spans="2:9" s="1" customFormat="1" ht="31.5" hidden="1" customHeight="1">
      <c r="B41" s="394" t="s">
        <v>138</v>
      </c>
      <c r="C41" s="395"/>
      <c r="D41" s="395"/>
      <c r="E41" s="395"/>
      <c r="F41" s="395"/>
      <c r="G41" s="396"/>
      <c r="H41" s="164">
        <f>H42+H99+H102+H118+H170+H179+H192+H275+H340+H343+H360+H365+H368+H436+H441+H451+H476+H539+H544+H552</f>
        <v>24265630.734663039</v>
      </c>
      <c r="I41" s="165"/>
    </row>
    <row r="42" spans="2:9" s="130" customFormat="1" ht="27.75" hidden="1" customHeight="1">
      <c r="B42" s="131">
        <v>1041</v>
      </c>
      <c r="C42" s="364" t="s">
        <v>139</v>
      </c>
      <c r="D42" s="365"/>
      <c r="E42" s="365"/>
      <c r="F42" s="366"/>
      <c r="G42" s="147"/>
      <c r="H42" s="136">
        <f>H43+H78+H85+H87+H89+H91+H93+H95+H97</f>
        <v>1661337.5999999999</v>
      </c>
    </row>
    <row r="43" spans="2:9" s="130" customFormat="1" ht="67.5" hidden="1" customHeight="1">
      <c r="B43" s="397"/>
      <c r="C43" s="135">
        <v>11001</v>
      </c>
      <c r="D43" s="367" t="s">
        <v>140</v>
      </c>
      <c r="E43" s="367"/>
      <c r="F43" s="367"/>
      <c r="G43" s="148" t="s">
        <v>123</v>
      </c>
      <c r="H43" s="136">
        <f>SUM(H44:H77)</f>
        <v>1198073.8999999999</v>
      </c>
    </row>
    <row r="44" spans="2:9" s="130" customFormat="1" ht="24.75" hidden="1" customHeight="1">
      <c r="B44" s="398"/>
      <c r="C44" s="135"/>
      <c r="D44" s="166"/>
      <c r="E44" s="166"/>
      <c r="F44" s="166"/>
      <c r="G44" s="167" t="s">
        <v>141</v>
      </c>
      <c r="H44" s="168">
        <v>30000</v>
      </c>
    </row>
    <row r="45" spans="2:9" s="130" customFormat="1" ht="19.5" hidden="1" customHeight="1">
      <c r="B45" s="398"/>
      <c r="C45" s="135"/>
      <c r="D45" s="166"/>
      <c r="E45" s="166"/>
      <c r="F45" s="166"/>
      <c r="G45" s="167" t="s">
        <v>142</v>
      </c>
      <c r="H45" s="169">
        <v>29000</v>
      </c>
    </row>
    <row r="46" spans="2:9" s="130" customFormat="1" ht="21.75" hidden="1" customHeight="1">
      <c r="B46" s="398"/>
      <c r="C46" s="135"/>
      <c r="D46" s="166"/>
      <c r="E46" s="166"/>
      <c r="F46" s="166"/>
      <c r="G46" s="167" t="s">
        <v>143</v>
      </c>
      <c r="H46" s="168">
        <v>114500</v>
      </c>
    </row>
    <row r="47" spans="2:9" s="130" customFormat="1" ht="24" hidden="1" customHeight="1">
      <c r="B47" s="398"/>
      <c r="C47" s="135"/>
      <c r="D47" s="166"/>
      <c r="E47" s="166"/>
      <c r="F47" s="166"/>
      <c r="G47" s="167" t="s">
        <v>144</v>
      </c>
      <c r="H47" s="169">
        <v>10000</v>
      </c>
    </row>
    <row r="48" spans="2:9" s="130" customFormat="1" ht="18.75" hidden="1" customHeight="1">
      <c r="B48" s="398"/>
      <c r="C48" s="135"/>
      <c r="D48" s="166"/>
      <c r="E48" s="166"/>
      <c r="F48" s="166"/>
      <c r="G48" s="167" t="s">
        <v>145</v>
      </c>
      <c r="H48" s="168">
        <v>12000</v>
      </c>
    </row>
    <row r="49" spans="2:8" s="130" customFormat="1" ht="21" hidden="1" customHeight="1">
      <c r="B49" s="398"/>
      <c r="C49" s="135"/>
      <c r="D49" s="166"/>
      <c r="E49" s="166"/>
      <c r="F49" s="166"/>
      <c r="G49" s="167" t="s">
        <v>146</v>
      </c>
      <c r="H49" s="169">
        <v>338320</v>
      </c>
    </row>
    <row r="50" spans="2:8" s="130" customFormat="1" ht="21.75" hidden="1" customHeight="1">
      <c r="B50" s="398"/>
      <c r="C50" s="135"/>
      <c r="D50" s="166"/>
      <c r="E50" s="166"/>
      <c r="F50" s="166"/>
      <c r="G50" s="167" t="s">
        <v>147</v>
      </c>
      <c r="H50" s="168">
        <v>19000</v>
      </c>
    </row>
    <row r="51" spans="2:8" s="130" customFormat="1" ht="22.5" hidden="1" customHeight="1">
      <c r="B51" s="398"/>
      <c r="C51" s="135"/>
      <c r="D51" s="166"/>
      <c r="E51" s="166"/>
      <c r="F51" s="166"/>
      <c r="G51" s="167" t="s">
        <v>148</v>
      </c>
      <c r="H51" s="168">
        <v>9000</v>
      </c>
    </row>
    <row r="52" spans="2:8" s="130" customFormat="1" ht="27" hidden="1" customHeight="1">
      <c r="B52" s="398"/>
      <c r="C52" s="135"/>
      <c r="D52" s="166"/>
      <c r="E52" s="166"/>
      <c r="F52" s="166"/>
      <c r="G52" s="167" t="s">
        <v>149</v>
      </c>
      <c r="H52" s="168">
        <v>11000</v>
      </c>
    </row>
    <row r="53" spans="2:8" s="130" customFormat="1" ht="23.25" hidden="1" customHeight="1">
      <c r="B53" s="398"/>
      <c r="C53" s="135"/>
      <c r="D53" s="166"/>
      <c r="E53" s="166"/>
      <c r="F53" s="166"/>
      <c r="G53" s="167" t="s">
        <v>150</v>
      </c>
      <c r="H53" s="168">
        <v>16000</v>
      </c>
    </row>
    <row r="54" spans="2:8" s="130" customFormat="1" ht="21.75" hidden="1" customHeight="1">
      <c r="B54" s="398"/>
      <c r="C54" s="135"/>
      <c r="D54" s="166"/>
      <c r="E54" s="166"/>
      <c r="F54" s="166"/>
      <c r="G54" s="167" t="s">
        <v>151</v>
      </c>
      <c r="H54" s="168">
        <v>200000</v>
      </c>
    </row>
    <row r="55" spans="2:8" s="130" customFormat="1" ht="21.75" hidden="1" customHeight="1">
      <c r="B55" s="398"/>
      <c r="C55" s="135"/>
      <c r="D55" s="166"/>
      <c r="E55" s="166"/>
      <c r="F55" s="166"/>
      <c r="G55" s="167" t="s">
        <v>152</v>
      </c>
      <c r="H55" s="168">
        <v>16000</v>
      </c>
    </row>
    <row r="56" spans="2:8" s="130" customFormat="1" ht="25.5" hidden="1" customHeight="1">
      <c r="B56" s="398"/>
      <c r="C56" s="135"/>
      <c r="D56" s="166"/>
      <c r="E56" s="166"/>
      <c r="F56" s="166"/>
      <c r="G56" s="167" t="s">
        <v>153</v>
      </c>
      <c r="H56" s="168">
        <v>16000</v>
      </c>
    </row>
    <row r="57" spans="2:8" s="130" customFormat="1" ht="27.75" hidden="1" customHeight="1">
      <c r="B57" s="398"/>
      <c r="C57" s="135"/>
      <c r="D57" s="166"/>
      <c r="E57" s="166"/>
      <c r="F57" s="166"/>
      <c r="G57" s="167" t="s">
        <v>154</v>
      </c>
      <c r="H57" s="168">
        <v>46000</v>
      </c>
    </row>
    <row r="58" spans="2:8" s="130" customFormat="1" ht="22.5" hidden="1" customHeight="1">
      <c r="B58" s="398"/>
      <c r="C58" s="135"/>
      <c r="D58" s="166"/>
      <c r="E58" s="166"/>
      <c r="F58" s="166"/>
      <c r="G58" s="167" t="s">
        <v>155</v>
      </c>
      <c r="H58" s="168">
        <v>3000</v>
      </c>
    </row>
    <row r="59" spans="2:8" s="130" customFormat="1" ht="21" hidden="1" customHeight="1">
      <c r="B59" s="398"/>
      <c r="C59" s="135"/>
      <c r="D59" s="166"/>
      <c r="E59" s="166"/>
      <c r="F59" s="166"/>
      <c r="G59" s="167" t="s">
        <v>156</v>
      </c>
      <c r="H59" s="168">
        <v>68000</v>
      </c>
    </row>
    <row r="60" spans="2:8" s="130" customFormat="1" ht="21.75" hidden="1" customHeight="1">
      <c r="B60" s="398"/>
      <c r="C60" s="135"/>
      <c r="D60" s="166"/>
      <c r="E60" s="166"/>
      <c r="F60" s="166"/>
      <c r="G60" s="167" t="s">
        <v>157</v>
      </c>
      <c r="H60" s="168">
        <v>63507.9</v>
      </c>
    </row>
    <row r="61" spans="2:8" s="130" customFormat="1" ht="21.75" hidden="1" customHeight="1">
      <c r="B61" s="398"/>
      <c r="C61" s="135"/>
      <c r="D61" s="166"/>
      <c r="E61" s="166"/>
      <c r="F61" s="166"/>
      <c r="G61" s="167" t="s">
        <v>158</v>
      </c>
      <c r="H61" s="168">
        <v>11000</v>
      </c>
    </row>
    <row r="62" spans="2:8" s="130" customFormat="1" ht="24.75" hidden="1" customHeight="1">
      <c r="B62" s="398"/>
      <c r="C62" s="135"/>
      <c r="D62" s="166"/>
      <c r="E62" s="166"/>
      <c r="F62" s="166"/>
      <c r="G62" s="167" t="s">
        <v>159</v>
      </c>
      <c r="H62" s="168">
        <v>61350</v>
      </c>
    </row>
    <row r="63" spans="2:8" s="130" customFormat="1" ht="24" hidden="1" customHeight="1">
      <c r="B63" s="398"/>
      <c r="C63" s="135"/>
      <c r="D63" s="166"/>
      <c r="E63" s="166"/>
      <c r="F63" s="166"/>
      <c r="G63" s="167" t="s">
        <v>160</v>
      </c>
      <c r="H63" s="168">
        <v>16000</v>
      </c>
    </row>
    <row r="64" spans="2:8" s="130" customFormat="1" ht="24" hidden="1" customHeight="1">
      <c r="B64" s="398"/>
      <c r="C64" s="135"/>
      <c r="D64" s="166"/>
      <c r="E64" s="166"/>
      <c r="F64" s="166"/>
      <c r="G64" s="167" t="s">
        <v>161</v>
      </c>
      <c r="H64" s="168">
        <v>24000</v>
      </c>
    </row>
    <row r="65" spans="2:8" s="130" customFormat="1" ht="22.5" hidden="1" customHeight="1">
      <c r="B65" s="398"/>
      <c r="C65" s="135"/>
      <c r="D65" s="166"/>
      <c r="E65" s="166"/>
      <c r="F65" s="166"/>
      <c r="G65" s="167" t="s">
        <v>162</v>
      </c>
      <c r="H65" s="168">
        <v>10000</v>
      </c>
    </row>
    <row r="66" spans="2:8" s="130" customFormat="1" ht="22.5" hidden="1" customHeight="1">
      <c r="B66" s="398"/>
      <c r="C66" s="135"/>
      <c r="D66" s="166"/>
      <c r="E66" s="166"/>
      <c r="F66" s="166"/>
      <c r="G66" s="167" t="s">
        <v>163</v>
      </c>
      <c r="H66" s="168">
        <v>15000</v>
      </c>
    </row>
    <row r="67" spans="2:8" s="130" customFormat="1" ht="20.25" hidden="1" customHeight="1">
      <c r="B67" s="398"/>
      <c r="C67" s="135"/>
      <c r="D67" s="166"/>
      <c r="E67" s="166"/>
      <c r="F67" s="166"/>
      <c r="G67" s="167" t="s">
        <v>164</v>
      </c>
      <c r="H67" s="168">
        <v>13396</v>
      </c>
    </row>
    <row r="68" spans="2:8" s="130" customFormat="1" ht="24" hidden="1" customHeight="1">
      <c r="B68" s="398"/>
      <c r="C68" s="135"/>
      <c r="D68" s="166"/>
      <c r="E68" s="166"/>
      <c r="F68" s="166"/>
      <c r="G68" s="167" t="s">
        <v>165</v>
      </c>
      <c r="H68" s="168">
        <v>9000</v>
      </c>
    </row>
    <row r="69" spans="2:8" s="130" customFormat="1" ht="20.25" hidden="1" customHeight="1">
      <c r="B69" s="398"/>
      <c r="C69" s="135"/>
      <c r="D69" s="166"/>
      <c r="E69" s="166"/>
      <c r="F69" s="166"/>
      <c r="G69" s="167" t="s">
        <v>166</v>
      </c>
      <c r="H69" s="168">
        <v>9000</v>
      </c>
    </row>
    <row r="70" spans="2:8" s="130" customFormat="1" ht="21" hidden="1" customHeight="1">
      <c r="B70" s="398"/>
      <c r="C70" s="135"/>
      <c r="D70" s="166"/>
      <c r="E70" s="166"/>
      <c r="F70" s="166"/>
      <c r="G70" s="167" t="s">
        <v>167</v>
      </c>
      <c r="H70" s="168">
        <v>6000</v>
      </c>
    </row>
    <row r="71" spans="2:8" s="130" customFormat="1" ht="21.75" hidden="1" customHeight="1">
      <c r="B71" s="398"/>
      <c r="C71" s="135"/>
      <c r="D71" s="166"/>
      <c r="E71" s="166"/>
      <c r="F71" s="166"/>
      <c r="G71" s="167" t="s">
        <v>168</v>
      </c>
      <c r="H71" s="168">
        <v>4000</v>
      </c>
    </row>
    <row r="72" spans="2:8" s="130" customFormat="1" ht="20.25" hidden="1" customHeight="1">
      <c r="B72" s="398"/>
      <c r="C72" s="135"/>
      <c r="D72" s="166"/>
      <c r="E72" s="166"/>
      <c r="F72" s="166"/>
      <c r="G72" s="167" t="s">
        <v>169</v>
      </c>
      <c r="H72" s="168">
        <v>5000</v>
      </c>
    </row>
    <row r="73" spans="2:8" s="130" customFormat="1" ht="18.75" hidden="1" customHeight="1">
      <c r="B73" s="398"/>
      <c r="C73" s="135"/>
      <c r="D73" s="166"/>
      <c r="E73" s="166"/>
      <c r="F73" s="166"/>
      <c r="G73" s="170" t="s">
        <v>170</v>
      </c>
      <c r="H73" s="168">
        <v>4000</v>
      </c>
    </row>
    <row r="74" spans="2:8" s="130" customFormat="1" ht="22.5" hidden="1" customHeight="1">
      <c r="B74" s="398"/>
      <c r="C74" s="135"/>
      <c r="D74" s="166"/>
      <c r="E74" s="166"/>
      <c r="F74" s="166"/>
      <c r="G74" s="170" t="s">
        <v>171</v>
      </c>
      <c r="H74" s="168">
        <v>3000</v>
      </c>
    </row>
    <row r="75" spans="2:8" s="130" customFormat="1" ht="26.25" hidden="1" customHeight="1">
      <c r="B75" s="398"/>
      <c r="C75" s="135"/>
      <c r="D75" s="166"/>
      <c r="E75" s="166"/>
      <c r="F75" s="166"/>
      <c r="G75" s="170" t="s">
        <v>172</v>
      </c>
      <c r="H75" s="168">
        <v>3000</v>
      </c>
    </row>
    <row r="76" spans="2:8" s="130" customFormat="1" ht="29.25" hidden="1" customHeight="1">
      <c r="B76" s="398"/>
      <c r="C76" s="135"/>
      <c r="D76" s="166"/>
      <c r="E76" s="166"/>
      <c r="F76" s="166"/>
      <c r="G76" s="167" t="s">
        <v>173</v>
      </c>
      <c r="H76" s="168">
        <v>1500</v>
      </c>
    </row>
    <row r="77" spans="2:8" s="130" customFormat="1" ht="21.75" hidden="1" customHeight="1">
      <c r="B77" s="398"/>
      <c r="C77" s="135"/>
      <c r="D77" s="166"/>
      <c r="E77" s="166"/>
      <c r="F77" s="166"/>
      <c r="G77" s="167" t="s">
        <v>174</v>
      </c>
      <c r="H77" s="168">
        <v>1500</v>
      </c>
    </row>
    <row r="78" spans="2:8" s="130" customFormat="1" ht="39.75" hidden="1" customHeight="1">
      <c r="B78" s="398"/>
      <c r="C78" s="135">
        <v>11003</v>
      </c>
      <c r="D78" s="367" t="s">
        <v>175</v>
      </c>
      <c r="E78" s="367"/>
      <c r="F78" s="367"/>
      <c r="G78" s="148" t="s">
        <v>123</v>
      </c>
      <c r="H78" s="136">
        <f>SUM(H79:H84)</f>
        <v>104080.2</v>
      </c>
    </row>
    <row r="79" spans="2:8" s="130" customFormat="1" ht="20.25" hidden="1" customHeight="1">
      <c r="B79" s="398"/>
      <c r="C79" s="135"/>
      <c r="D79" s="166"/>
      <c r="E79" s="166"/>
      <c r="F79" s="166"/>
      <c r="G79" s="171" t="s">
        <v>176</v>
      </c>
      <c r="H79" s="172">
        <v>1975</v>
      </c>
    </row>
    <row r="80" spans="2:8" s="130" customFormat="1" ht="20.25" hidden="1" customHeight="1">
      <c r="B80" s="398"/>
      <c r="C80" s="135"/>
      <c r="D80" s="166"/>
      <c r="E80" s="166"/>
      <c r="F80" s="166"/>
      <c r="G80" s="171" t="s">
        <v>177</v>
      </c>
      <c r="H80" s="172">
        <v>40306.1</v>
      </c>
    </row>
    <row r="81" spans="2:8" s="130" customFormat="1" ht="22.5" hidden="1" customHeight="1">
      <c r="B81" s="398"/>
      <c r="C81" s="135"/>
      <c r="D81" s="166"/>
      <c r="E81" s="166"/>
      <c r="F81" s="166"/>
      <c r="G81" s="171" t="s">
        <v>178</v>
      </c>
      <c r="H81" s="172">
        <v>27852.3</v>
      </c>
    </row>
    <row r="82" spans="2:8" s="130" customFormat="1" ht="24" hidden="1" customHeight="1">
      <c r="B82" s="398"/>
      <c r="C82" s="135"/>
      <c r="D82" s="173"/>
      <c r="E82" s="174"/>
      <c r="F82" s="174"/>
      <c r="G82" s="171" t="s">
        <v>179</v>
      </c>
      <c r="H82" s="172">
        <v>2000</v>
      </c>
    </row>
    <row r="83" spans="2:8" s="130" customFormat="1" ht="35.25" hidden="1" customHeight="1">
      <c r="B83" s="398"/>
      <c r="C83" s="135"/>
      <c r="D83" s="173"/>
      <c r="E83" s="174"/>
      <c r="F83" s="174"/>
      <c r="G83" s="140" t="s">
        <v>180</v>
      </c>
      <c r="H83" s="172">
        <v>31571.599999999999</v>
      </c>
    </row>
    <row r="84" spans="2:8" s="130" customFormat="1" ht="27.75" hidden="1" customHeight="1">
      <c r="B84" s="398"/>
      <c r="C84" s="135"/>
      <c r="D84" s="173"/>
      <c r="E84" s="174"/>
      <c r="F84" s="174"/>
      <c r="G84" s="140" t="s">
        <v>181</v>
      </c>
      <c r="H84" s="172">
        <v>375.2</v>
      </c>
    </row>
    <row r="85" spans="2:8" s="130" customFormat="1" ht="39.75" hidden="1" customHeight="1">
      <c r="B85" s="398"/>
      <c r="C85" s="135">
        <v>11005</v>
      </c>
      <c r="D85" s="367" t="s">
        <v>182</v>
      </c>
      <c r="E85" s="367"/>
      <c r="F85" s="367"/>
      <c r="G85" s="175" t="s">
        <v>183</v>
      </c>
      <c r="H85" s="136">
        <f t="shared" ref="H85" si="5">H86</f>
        <v>13022.199999999999</v>
      </c>
    </row>
    <row r="86" spans="2:8" s="130" customFormat="1" ht="24" hidden="1" customHeight="1">
      <c r="B86" s="398"/>
      <c r="C86" s="135"/>
      <c r="D86" s="173"/>
      <c r="E86" s="174"/>
      <c r="F86" s="174"/>
      <c r="G86" s="171" t="s">
        <v>184</v>
      </c>
      <c r="H86" s="172">
        <f>10324.8+2697.4</f>
        <v>13022.199999999999</v>
      </c>
    </row>
    <row r="87" spans="2:8" s="130" customFormat="1" ht="39.75" hidden="1" customHeight="1">
      <c r="B87" s="398"/>
      <c r="C87" s="135">
        <v>11006</v>
      </c>
      <c r="D87" s="367" t="s">
        <v>185</v>
      </c>
      <c r="E87" s="367"/>
      <c r="F87" s="400"/>
      <c r="G87" s="175" t="s">
        <v>183</v>
      </c>
      <c r="H87" s="136">
        <f t="shared" ref="H87" si="6">H88</f>
        <v>5075.1000000000004</v>
      </c>
    </row>
    <row r="88" spans="2:8" s="130" customFormat="1" ht="26.25" hidden="1" customHeight="1">
      <c r="B88" s="398"/>
      <c r="C88" s="135"/>
      <c r="D88" s="173"/>
      <c r="E88" s="174"/>
      <c r="F88" s="174"/>
      <c r="G88" s="140" t="s">
        <v>186</v>
      </c>
      <c r="H88" s="172">
        <v>5075.1000000000004</v>
      </c>
    </row>
    <row r="89" spans="2:8" s="130" customFormat="1" ht="39.75" hidden="1" customHeight="1">
      <c r="B89" s="398"/>
      <c r="C89" s="135">
        <v>11007</v>
      </c>
      <c r="D89" s="367" t="s">
        <v>187</v>
      </c>
      <c r="E89" s="367"/>
      <c r="F89" s="367"/>
      <c r="G89" s="175" t="s">
        <v>183</v>
      </c>
      <c r="H89" s="136">
        <f t="shared" ref="H89" si="7">H90</f>
        <v>163438.5</v>
      </c>
    </row>
    <row r="90" spans="2:8" s="130" customFormat="1" ht="28.5" hidden="1" customHeight="1">
      <c r="B90" s="398"/>
      <c r="C90" s="176"/>
      <c r="D90" s="173"/>
      <c r="E90" s="173"/>
      <c r="F90" s="173"/>
      <c r="G90" s="140" t="s">
        <v>188</v>
      </c>
      <c r="H90" s="172">
        <v>163438.5</v>
      </c>
    </row>
    <row r="91" spans="2:8" s="130" customFormat="1" ht="59.25" hidden="1" customHeight="1">
      <c r="B91" s="398"/>
      <c r="C91" s="135">
        <v>11010</v>
      </c>
      <c r="D91" s="367" t="s">
        <v>189</v>
      </c>
      <c r="E91" s="367"/>
      <c r="F91" s="367"/>
      <c r="G91" s="175" t="s">
        <v>183</v>
      </c>
      <c r="H91" s="136">
        <f t="shared" ref="H91:H93" si="8">H92</f>
        <v>94774.7</v>
      </c>
    </row>
    <row r="92" spans="2:8" s="130" customFormat="1" ht="25.5" hidden="1" customHeight="1">
      <c r="B92" s="398"/>
      <c r="C92" s="135"/>
      <c r="D92" s="173"/>
      <c r="E92" s="174"/>
      <c r="F92" s="174"/>
      <c r="G92" s="140" t="s">
        <v>190</v>
      </c>
      <c r="H92" s="172">
        <v>94774.7</v>
      </c>
    </row>
    <row r="93" spans="2:8" s="130" customFormat="1" ht="38.25" hidden="1" customHeight="1">
      <c r="B93" s="398"/>
      <c r="C93" s="135">
        <v>11012</v>
      </c>
      <c r="D93" s="367" t="s">
        <v>191</v>
      </c>
      <c r="E93" s="367"/>
      <c r="F93" s="367"/>
      <c r="G93" s="175" t="s">
        <v>183</v>
      </c>
      <c r="H93" s="136">
        <f t="shared" si="8"/>
        <v>27678.1</v>
      </c>
    </row>
    <row r="94" spans="2:8" s="130" customFormat="1" ht="24.75" hidden="1" customHeight="1">
      <c r="B94" s="398"/>
      <c r="C94" s="135"/>
      <c r="D94" s="173"/>
      <c r="E94" s="174"/>
      <c r="F94" s="174"/>
      <c r="G94" s="140" t="s">
        <v>190</v>
      </c>
      <c r="H94" s="172">
        <v>27678.1</v>
      </c>
    </row>
    <row r="95" spans="2:8" s="130" customFormat="1" ht="55.5" hidden="1" customHeight="1">
      <c r="B95" s="398"/>
      <c r="C95" s="135">
        <v>11022</v>
      </c>
      <c r="D95" s="367" t="s">
        <v>192</v>
      </c>
      <c r="E95" s="367"/>
      <c r="F95" s="367"/>
      <c r="G95" s="175" t="s">
        <v>183</v>
      </c>
      <c r="H95" s="136">
        <f t="shared" ref="H95" si="9">H96</f>
        <v>571.20000000000005</v>
      </c>
    </row>
    <row r="96" spans="2:8" s="130" customFormat="1" ht="24" hidden="1" customHeight="1">
      <c r="B96" s="399"/>
      <c r="C96" s="135"/>
      <c r="D96" s="173"/>
      <c r="E96" s="174"/>
      <c r="F96" s="174"/>
      <c r="G96" s="140" t="s">
        <v>190</v>
      </c>
      <c r="H96" s="172">
        <v>571.20000000000005</v>
      </c>
    </row>
    <row r="97" spans="2:8" s="130" customFormat="1" ht="40.5" hidden="1" customHeight="1">
      <c r="B97" s="177"/>
      <c r="C97" s="135">
        <v>11026</v>
      </c>
      <c r="D97" s="371" t="s">
        <v>193</v>
      </c>
      <c r="E97" s="372"/>
      <c r="F97" s="401"/>
      <c r="G97" s="148" t="s">
        <v>123</v>
      </c>
      <c r="H97" s="136">
        <f>H98</f>
        <v>54623.7</v>
      </c>
    </row>
    <row r="98" spans="2:8" s="130" customFormat="1" ht="28.5" hidden="1" customHeight="1">
      <c r="B98" s="177"/>
      <c r="C98" s="135"/>
      <c r="D98" s="173"/>
      <c r="E98" s="174"/>
      <c r="F98" s="174"/>
      <c r="G98" s="178" t="s">
        <v>194</v>
      </c>
      <c r="H98" s="172">
        <v>54623.7</v>
      </c>
    </row>
    <row r="99" spans="2:8" s="130" customFormat="1" ht="39.75" hidden="1" customHeight="1">
      <c r="B99" s="179">
        <v>1045</v>
      </c>
      <c r="C99" s="402" t="s">
        <v>195</v>
      </c>
      <c r="D99" s="403"/>
      <c r="E99" s="403"/>
      <c r="F99" s="404"/>
      <c r="G99" s="148"/>
      <c r="H99" s="136">
        <f>H100</f>
        <v>23846</v>
      </c>
    </row>
    <row r="100" spans="2:8" s="130" customFormat="1" ht="55.5" hidden="1" customHeight="1">
      <c r="B100" s="177"/>
      <c r="C100" s="147">
        <v>11002</v>
      </c>
      <c r="D100" s="400" t="s">
        <v>196</v>
      </c>
      <c r="E100" s="400"/>
      <c r="F100" s="400"/>
      <c r="G100" s="148" t="s">
        <v>123</v>
      </c>
      <c r="H100" s="136">
        <f t="shared" ref="H100" si="10">H101</f>
        <v>23846</v>
      </c>
    </row>
    <row r="101" spans="2:8" s="130" customFormat="1" ht="39.75" hidden="1" customHeight="1">
      <c r="B101" s="177"/>
      <c r="C101" s="147"/>
      <c r="D101" s="166"/>
      <c r="E101" s="166"/>
      <c r="F101" s="166"/>
      <c r="G101" s="140" t="s">
        <v>197</v>
      </c>
      <c r="H101" s="180">
        <v>23846</v>
      </c>
    </row>
    <row r="102" spans="2:8" s="1" customFormat="1" ht="27" hidden="1" customHeight="1">
      <c r="B102" s="181">
        <v>1056</v>
      </c>
      <c r="C102" s="385" t="s">
        <v>198</v>
      </c>
      <c r="D102" s="386"/>
      <c r="E102" s="386"/>
      <c r="F102" s="387"/>
      <c r="G102" s="182"/>
      <c r="H102" s="136">
        <f>H103+H106+H109+H111+H113</f>
        <v>710481</v>
      </c>
    </row>
    <row r="103" spans="2:8" s="1" customFormat="1" ht="39" hidden="1" customHeight="1">
      <c r="B103" s="356"/>
      <c r="C103" s="135">
        <v>11001</v>
      </c>
      <c r="D103" s="371" t="s">
        <v>199</v>
      </c>
      <c r="E103" s="372"/>
      <c r="F103" s="373"/>
      <c r="G103" s="148" t="s">
        <v>123</v>
      </c>
      <c r="H103" s="136">
        <f>H104+H105</f>
        <v>407471.2</v>
      </c>
    </row>
    <row r="104" spans="2:8" s="1" customFormat="1" ht="35.25" hidden="1" customHeight="1">
      <c r="B104" s="392"/>
      <c r="C104" s="135"/>
      <c r="D104" s="166"/>
      <c r="E104" s="166"/>
      <c r="F104" s="166"/>
      <c r="G104" s="140" t="s">
        <v>200</v>
      </c>
      <c r="H104" s="183">
        <f>263463.2+99720</f>
        <v>363183.2</v>
      </c>
    </row>
    <row r="105" spans="2:8" s="1" customFormat="1" ht="34.5" hidden="1" customHeight="1">
      <c r="B105" s="392"/>
      <c r="C105" s="135"/>
      <c r="D105" s="166"/>
      <c r="E105" s="166"/>
      <c r="F105" s="166"/>
      <c r="G105" s="140" t="s">
        <v>201</v>
      </c>
      <c r="H105" s="172">
        <v>44288</v>
      </c>
    </row>
    <row r="106" spans="2:8" s="1" customFormat="1" ht="39" hidden="1" customHeight="1">
      <c r="B106" s="392"/>
      <c r="C106" s="135">
        <v>11002</v>
      </c>
      <c r="D106" s="371" t="s">
        <v>202</v>
      </c>
      <c r="E106" s="372"/>
      <c r="F106" s="373"/>
      <c r="G106" s="148" t="s">
        <v>123</v>
      </c>
      <c r="H106" s="136">
        <f>H107+H108</f>
        <v>6494.6</v>
      </c>
    </row>
    <row r="107" spans="2:8" s="1" customFormat="1" ht="36.75" hidden="1" customHeight="1">
      <c r="B107" s="392"/>
      <c r="C107" s="135"/>
      <c r="D107" s="166"/>
      <c r="E107" s="166"/>
      <c r="F107" s="166"/>
      <c r="G107" s="140" t="s">
        <v>200</v>
      </c>
      <c r="H107" s="172">
        <v>2577.6</v>
      </c>
    </row>
    <row r="108" spans="2:8" s="1" customFormat="1" ht="30.75" hidden="1" customHeight="1">
      <c r="B108" s="392"/>
      <c r="C108" s="135"/>
      <c r="D108" s="166"/>
      <c r="E108" s="166"/>
      <c r="F108" s="166"/>
      <c r="G108" s="140" t="s">
        <v>201</v>
      </c>
      <c r="H108" s="172">
        <v>3917</v>
      </c>
    </row>
    <row r="109" spans="2:8" s="1" customFormat="1" ht="36.75" hidden="1" customHeight="1">
      <c r="B109" s="392"/>
      <c r="C109" s="135">
        <v>11003</v>
      </c>
      <c r="D109" s="184" t="s">
        <v>203</v>
      </c>
      <c r="E109" s="184"/>
      <c r="F109" s="185"/>
      <c r="G109" s="148" t="s">
        <v>123</v>
      </c>
      <c r="H109" s="136">
        <f>H110</f>
        <v>157980.1</v>
      </c>
    </row>
    <row r="110" spans="2:8" s="1" customFormat="1" ht="36.75" hidden="1" customHeight="1">
      <c r="B110" s="392"/>
      <c r="C110" s="135"/>
      <c r="D110" s="166"/>
      <c r="E110" s="166"/>
      <c r="F110" s="166"/>
      <c r="G110" s="171" t="s">
        <v>200</v>
      </c>
      <c r="H110" s="172">
        <v>157980.1</v>
      </c>
    </row>
    <row r="111" spans="2:8" s="1" customFormat="1" ht="36.75" hidden="1" customHeight="1">
      <c r="B111" s="392"/>
      <c r="C111" s="135">
        <v>11004</v>
      </c>
      <c r="D111" s="371" t="s">
        <v>204</v>
      </c>
      <c r="E111" s="372"/>
      <c r="F111" s="373"/>
      <c r="G111" s="148" t="s">
        <v>123</v>
      </c>
      <c r="H111" s="136">
        <f>H112</f>
        <v>46535.1</v>
      </c>
    </row>
    <row r="112" spans="2:8" s="1" customFormat="1" ht="36.75" hidden="1" customHeight="1">
      <c r="B112" s="392"/>
      <c r="C112" s="135"/>
      <c r="D112" s="166"/>
      <c r="E112" s="166"/>
      <c r="F112" s="166"/>
      <c r="G112" s="171" t="s">
        <v>201</v>
      </c>
      <c r="H112" s="172">
        <v>46535.1</v>
      </c>
    </row>
    <row r="113" spans="2:8" s="1" customFormat="1" ht="27" hidden="1" customHeight="1">
      <c r="B113" s="392"/>
      <c r="C113" s="135">
        <v>11005</v>
      </c>
      <c r="D113" s="367" t="s">
        <v>205</v>
      </c>
      <c r="E113" s="367"/>
      <c r="F113" s="367"/>
      <c r="G113" s="148"/>
      <c r="H113" s="136">
        <f>H115</f>
        <v>92000</v>
      </c>
    </row>
    <row r="114" spans="2:8" s="1" customFormat="1" ht="21" hidden="1" customHeight="1">
      <c r="B114" s="392"/>
      <c r="C114" s="176"/>
      <c r="D114" s="174"/>
      <c r="E114" s="405" t="s">
        <v>206</v>
      </c>
      <c r="F114" s="406"/>
      <c r="G114" s="186"/>
      <c r="H114" s="172"/>
    </row>
    <row r="115" spans="2:8" s="1" customFormat="1" ht="38.25" hidden="1" customHeight="1">
      <c r="B115" s="392"/>
      <c r="C115" s="176"/>
      <c r="D115" s="187"/>
      <c r="E115" s="187"/>
      <c r="F115" s="188"/>
      <c r="G115" s="148" t="s">
        <v>123</v>
      </c>
      <c r="H115" s="136">
        <f>H116+H117</f>
        <v>92000</v>
      </c>
    </row>
    <row r="116" spans="2:8" s="1" customFormat="1" ht="57" hidden="1" customHeight="1">
      <c r="B116" s="392"/>
      <c r="C116" s="176"/>
      <c r="D116" s="187"/>
      <c r="E116" s="187"/>
      <c r="F116" s="174" t="s">
        <v>207</v>
      </c>
      <c r="G116" s="167" t="s">
        <v>208</v>
      </c>
      <c r="H116" s="189">
        <v>10000</v>
      </c>
    </row>
    <row r="117" spans="2:8" s="1" customFormat="1" ht="37.5" hidden="1" customHeight="1">
      <c r="B117" s="393"/>
      <c r="C117" s="176"/>
      <c r="D117" s="187"/>
      <c r="E117" s="187"/>
      <c r="F117" s="174" t="s">
        <v>209</v>
      </c>
      <c r="G117" s="140" t="s">
        <v>116</v>
      </c>
      <c r="H117" s="189">
        <v>82000</v>
      </c>
    </row>
    <row r="118" spans="2:8" s="1" customFormat="1" ht="26.25" hidden="1" customHeight="1">
      <c r="B118" s="126">
        <v>1075</v>
      </c>
      <c r="C118" s="402" t="s">
        <v>210</v>
      </c>
      <c r="D118" s="403"/>
      <c r="E118" s="403"/>
      <c r="F118" s="404"/>
      <c r="G118" s="190"/>
      <c r="H118" s="136">
        <f>H119+H121+H123+H125+H166</f>
        <v>2616818.2999999998</v>
      </c>
    </row>
    <row r="119" spans="2:8" s="1" customFormat="1" ht="47.25" hidden="1" customHeight="1">
      <c r="B119" s="356"/>
      <c r="C119" s="135">
        <v>11001</v>
      </c>
      <c r="D119" s="371" t="s">
        <v>211</v>
      </c>
      <c r="E119" s="372"/>
      <c r="F119" s="373"/>
      <c r="G119" s="148" t="s">
        <v>123</v>
      </c>
      <c r="H119" s="136">
        <f>H120</f>
        <v>97677.2</v>
      </c>
    </row>
    <row r="120" spans="2:8" s="1" customFormat="1" ht="39" hidden="1" customHeight="1">
      <c r="B120" s="392"/>
      <c r="C120" s="148"/>
      <c r="D120" s="148"/>
      <c r="E120" s="148"/>
      <c r="F120" s="148"/>
      <c r="G120" s="171" t="s">
        <v>212</v>
      </c>
      <c r="H120" s="172">
        <v>97677.2</v>
      </c>
    </row>
    <row r="121" spans="2:8" s="1" customFormat="1" ht="41.25" hidden="1" customHeight="1">
      <c r="B121" s="392"/>
      <c r="C121" s="135">
        <v>11002</v>
      </c>
      <c r="D121" s="371" t="s">
        <v>213</v>
      </c>
      <c r="E121" s="372"/>
      <c r="F121" s="373"/>
      <c r="G121" s="148" t="s">
        <v>123</v>
      </c>
      <c r="H121" s="136">
        <f>H122</f>
        <v>33563.599999999999</v>
      </c>
    </row>
    <row r="122" spans="2:8" s="1" customFormat="1" ht="33.75" hidden="1" customHeight="1">
      <c r="B122" s="392"/>
      <c r="C122" s="148"/>
      <c r="D122" s="148"/>
      <c r="E122" s="148"/>
      <c r="F122" s="148"/>
      <c r="G122" s="171" t="s">
        <v>214</v>
      </c>
      <c r="H122" s="172">
        <v>33563.599999999999</v>
      </c>
    </row>
    <row r="123" spans="2:8" s="1" customFormat="1" ht="45.75" hidden="1" customHeight="1">
      <c r="B123" s="392"/>
      <c r="C123" s="135">
        <v>11003</v>
      </c>
      <c r="D123" s="367" t="s">
        <v>215</v>
      </c>
      <c r="E123" s="367"/>
      <c r="F123" s="367"/>
      <c r="G123" s="148" t="s">
        <v>123</v>
      </c>
      <c r="H123" s="136">
        <f t="shared" ref="H123" si="11">H124</f>
        <v>58966.5</v>
      </c>
    </row>
    <row r="124" spans="2:8" s="1" customFormat="1" ht="30" hidden="1" customHeight="1">
      <c r="B124" s="392"/>
      <c r="C124" s="135"/>
      <c r="D124" s="166"/>
      <c r="E124" s="166"/>
      <c r="F124" s="166"/>
      <c r="G124" s="140" t="s">
        <v>216</v>
      </c>
      <c r="H124" s="172">
        <v>58966.5</v>
      </c>
    </row>
    <row r="125" spans="2:8" s="1" customFormat="1" ht="34.5" hidden="1" customHeight="1">
      <c r="B125" s="392"/>
      <c r="C125" s="135">
        <v>11004</v>
      </c>
      <c r="D125" s="367" t="s">
        <v>217</v>
      </c>
      <c r="E125" s="367"/>
      <c r="F125" s="367"/>
      <c r="G125" s="148"/>
      <c r="H125" s="136">
        <f>H127+H150+H152+H155+H157+H159+H162+H164</f>
        <v>2388211</v>
      </c>
    </row>
    <row r="126" spans="2:8" s="1" customFormat="1" ht="16.5" hidden="1" customHeight="1">
      <c r="B126" s="392"/>
      <c r="C126" s="176"/>
      <c r="D126" s="174"/>
      <c r="E126" s="405" t="s">
        <v>206</v>
      </c>
      <c r="F126" s="406"/>
      <c r="G126" s="186"/>
      <c r="H126" s="172"/>
    </row>
    <row r="127" spans="2:8" s="1" customFormat="1" ht="34.5" hidden="1" customHeight="1">
      <c r="B127" s="392"/>
      <c r="C127" s="176"/>
      <c r="D127" s="174"/>
      <c r="E127" s="191"/>
      <c r="F127" s="192"/>
      <c r="G127" s="148" t="s">
        <v>123</v>
      </c>
      <c r="H127" s="136">
        <f>SUM(H128:H149)</f>
        <v>2169550.9</v>
      </c>
    </row>
    <row r="128" spans="2:8" s="1" customFormat="1" ht="34.5" hidden="1" customHeight="1">
      <c r="B128" s="392"/>
      <c r="C128" s="176"/>
      <c r="D128" s="187"/>
      <c r="E128" s="187"/>
      <c r="F128" s="193"/>
      <c r="G128" s="194" t="s">
        <v>218</v>
      </c>
      <c r="H128" s="189">
        <v>442546.2</v>
      </c>
    </row>
    <row r="129" spans="2:8" s="1" customFormat="1" ht="34.5" hidden="1" customHeight="1">
      <c r="B129" s="392"/>
      <c r="C129" s="176"/>
      <c r="D129" s="187"/>
      <c r="E129" s="187"/>
      <c r="F129" s="193"/>
      <c r="G129" s="194" t="s">
        <v>219</v>
      </c>
      <c r="H129" s="189">
        <v>172628.4</v>
      </c>
    </row>
    <row r="130" spans="2:8" s="1" customFormat="1" ht="37.5" hidden="1" customHeight="1">
      <c r="B130" s="392"/>
      <c r="C130" s="176"/>
      <c r="D130" s="187"/>
      <c r="E130" s="187"/>
      <c r="F130" s="193"/>
      <c r="G130" s="194" t="s">
        <v>220</v>
      </c>
      <c r="H130" s="189">
        <v>163046.39999999999</v>
      </c>
    </row>
    <row r="131" spans="2:8" s="1" customFormat="1" ht="47.25" hidden="1" customHeight="1">
      <c r="B131" s="392"/>
      <c r="C131" s="176"/>
      <c r="D131" s="187"/>
      <c r="E131" s="187"/>
      <c r="F131" s="193"/>
      <c r="G131" s="194" t="s">
        <v>221</v>
      </c>
      <c r="H131" s="189">
        <v>121899.8</v>
      </c>
    </row>
    <row r="132" spans="2:8" s="1" customFormat="1" ht="42.75" hidden="1" customHeight="1">
      <c r="B132" s="392"/>
      <c r="C132" s="176"/>
      <c r="D132" s="187"/>
      <c r="E132" s="187"/>
      <c r="F132" s="193"/>
      <c r="G132" s="194" t="s">
        <v>222</v>
      </c>
      <c r="H132" s="189">
        <v>25525.4</v>
      </c>
    </row>
    <row r="133" spans="2:8" s="1" customFormat="1" ht="34.5" hidden="1" customHeight="1">
      <c r="B133" s="392"/>
      <c r="C133" s="176"/>
      <c r="D133" s="187"/>
      <c r="E133" s="187"/>
      <c r="F133" s="193"/>
      <c r="G133" s="194" t="s">
        <v>223</v>
      </c>
      <c r="H133" s="189">
        <v>37644.699999999997</v>
      </c>
    </row>
    <row r="134" spans="2:8" s="1" customFormat="1" ht="26.25" hidden="1" customHeight="1">
      <c r="B134" s="392"/>
      <c r="C134" s="176"/>
      <c r="D134" s="187"/>
      <c r="E134" s="187"/>
      <c r="F134" s="193"/>
      <c r="G134" s="194" t="s">
        <v>224</v>
      </c>
      <c r="H134" s="189">
        <v>41149.1</v>
      </c>
    </row>
    <row r="135" spans="2:8" s="1" customFormat="1" ht="34.5" hidden="1" customHeight="1">
      <c r="B135" s="392"/>
      <c r="C135" s="176"/>
      <c r="D135" s="187"/>
      <c r="E135" s="187"/>
      <c r="F135" s="193"/>
      <c r="G135" s="194" t="s">
        <v>225</v>
      </c>
      <c r="H135" s="189">
        <v>24529.8</v>
      </c>
    </row>
    <row r="136" spans="2:8" s="1" customFormat="1" ht="34.5" hidden="1" customHeight="1">
      <c r="B136" s="392"/>
      <c r="C136" s="176"/>
      <c r="D136" s="187"/>
      <c r="E136" s="187"/>
      <c r="F136" s="193"/>
      <c r="G136" s="194" t="s">
        <v>226</v>
      </c>
      <c r="H136" s="189">
        <v>21583.9</v>
      </c>
    </row>
    <row r="137" spans="2:8" s="1" customFormat="1" ht="34.5" hidden="1" customHeight="1">
      <c r="B137" s="392"/>
      <c r="C137" s="176"/>
      <c r="D137" s="187"/>
      <c r="E137" s="187"/>
      <c r="F137" s="193"/>
      <c r="G137" s="194" t="s">
        <v>227</v>
      </c>
      <c r="H137" s="189">
        <v>31666.9</v>
      </c>
    </row>
    <row r="138" spans="2:8" s="1" customFormat="1" ht="34.5" hidden="1" customHeight="1">
      <c r="B138" s="392"/>
      <c r="C138" s="176"/>
      <c r="D138" s="187"/>
      <c r="E138" s="187"/>
      <c r="F138" s="193"/>
      <c r="G138" s="194" t="s">
        <v>228</v>
      </c>
      <c r="H138" s="189">
        <v>50848.2</v>
      </c>
    </row>
    <row r="139" spans="2:8" s="1" customFormat="1" ht="34.5" hidden="1" customHeight="1">
      <c r="B139" s="392"/>
      <c r="C139" s="176"/>
      <c r="D139" s="187"/>
      <c r="E139" s="187"/>
      <c r="F139" s="193"/>
      <c r="G139" s="194" t="s">
        <v>229</v>
      </c>
      <c r="H139" s="189">
        <v>21336.6</v>
      </c>
    </row>
    <row r="140" spans="2:8" s="1" customFormat="1" ht="30.75" hidden="1" customHeight="1">
      <c r="B140" s="392"/>
      <c r="C140" s="176"/>
      <c r="D140" s="187"/>
      <c r="E140" s="187"/>
      <c r="F140" s="193"/>
      <c r="G140" s="194" t="s">
        <v>230</v>
      </c>
      <c r="H140" s="189">
        <v>26334.6</v>
      </c>
    </row>
    <row r="141" spans="2:8" s="1" customFormat="1" ht="28.5" hidden="1" customHeight="1">
      <c r="B141" s="392"/>
      <c r="C141" s="176"/>
      <c r="D141" s="187"/>
      <c r="E141" s="187"/>
      <c r="F141" s="193"/>
      <c r="G141" s="194" t="s">
        <v>231</v>
      </c>
      <c r="H141" s="189">
        <v>24954.7</v>
      </c>
    </row>
    <row r="142" spans="2:8" s="1" customFormat="1" ht="34.5" hidden="1" customHeight="1">
      <c r="B142" s="392"/>
      <c r="C142" s="176"/>
      <c r="D142" s="187"/>
      <c r="E142" s="187"/>
      <c r="F142" s="193"/>
      <c r="G142" s="194" t="s">
        <v>232</v>
      </c>
      <c r="H142" s="189">
        <v>13315.4</v>
      </c>
    </row>
    <row r="143" spans="2:8" s="1" customFormat="1" ht="34.5" hidden="1" customHeight="1">
      <c r="B143" s="392"/>
      <c r="C143" s="176"/>
      <c r="D143" s="187"/>
      <c r="E143" s="187"/>
      <c r="F143" s="193"/>
      <c r="G143" s="194" t="s">
        <v>233</v>
      </c>
      <c r="H143" s="189">
        <v>19262.099999999999</v>
      </c>
    </row>
    <row r="144" spans="2:8" s="1" customFormat="1" ht="34.5" hidden="1" customHeight="1">
      <c r="B144" s="392"/>
      <c r="C144" s="176"/>
      <c r="D144" s="187"/>
      <c r="E144" s="187"/>
      <c r="F144" s="193"/>
      <c r="G144" s="194" t="s">
        <v>234</v>
      </c>
      <c r="H144" s="189">
        <v>11995.6</v>
      </c>
    </row>
    <row r="145" spans="2:8" s="1" customFormat="1" ht="42.75" hidden="1" customHeight="1">
      <c r="B145" s="392"/>
      <c r="C145" s="176"/>
      <c r="D145" s="187"/>
      <c r="E145" s="187"/>
      <c r="F145" s="193"/>
      <c r="G145" s="194" t="s">
        <v>235</v>
      </c>
      <c r="H145" s="189">
        <v>439774.8</v>
      </c>
    </row>
    <row r="146" spans="2:8" s="1" customFormat="1" ht="34.5" hidden="1" customHeight="1">
      <c r="B146" s="392"/>
      <c r="C146" s="176"/>
      <c r="D146" s="187"/>
      <c r="E146" s="187"/>
      <c r="F146" s="193"/>
      <c r="G146" s="194" t="s">
        <v>236</v>
      </c>
      <c r="H146" s="189">
        <v>174911.2</v>
      </c>
    </row>
    <row r="147" spans="2:8" s="1" customFormat="1" ht="34.5" hidden="1" customHeight="1">
      <c r="B147" s="392"/>
      <c r="C147" s="176"/>
      <c r="D147" s="187"/>
      <c r="E147" s="187"/>
      <c r="F147" s="193"/>
      <c r="G147" s="194" t="s">
        <v>237</v>
      </c>
      <c r="H147" s="189">
        <v>34669.4</v>
      </c>
    </row>
    <row r="148" spans="2:8" s="1" customFormat="1" ht="62.25" hidden="1" customHeight="1">
      <c r="B148" s="392"/>
      <c r="C148" s="176"/>
      <c r="D148" s="187"/>
      <c r="E148" s="187"/>
      <c r="F148" s="193"/>
      <c r="G148" s="194" t="s">
        <v>238</v>
      </c>
      <c r="H148" s="189">
        <v>233927.7</v>
      </c>
    </row>
    <row r="149" spans="2:8" s="1" customFormat="1" ht="62.25" hidden="1" customHeight="1">
      <c r="B149" s="392"/>
      <c r="C149" s="176"/>
      <c r="D149" s="187"/>
      <c r="E149" s="187"/>
      <c r="F149" s="193" t="s">
        <v>239</v>
      </c>
      <c r="G149" s="140" t="s">
        <v>116</v>
      </c>
      <c r="H149" s="189">
        <v>36000</v>
      </c>
    </row>
    <row r="150" spans="2:8" s="1" customFormat="1" ht="27.75" hidden="1" customHeight="1">
      <c r="B150" s="392"/>
      <c r="C150" s="195"/>
      <c r="D150" s="196"/>
      <c r="E150" s="196"/>
      <c r="F150" s="193"/>
      <c r="G150" s="197" t="s">
        <v>240</v>
      </c>
      <c r="H150" s="136">
        <f>H151</f>
        <v>54697.1</v>
      </c>
    </row>
    <row r="151" spans="2:8" s="1" customFormat="1" ht="40.5" hidden="1" customHeight="1">
      <c r="B151" s="392"/>
      <c r="C151" s="195"/>
      <c r="D151" s="196"/>
      <c r="E151" s="196"/>
      <c r="F151" s="193"/>
      <c r="G151" s="194" t="s">
        <v>241</v>
      </c>
      <c r="H151" s="189">
        <v>54697.1</v>
      </c>
    </row>
    <row r="152" spans="2:8" s="1" customFormat="1" ht="26.25" hidden="1" customHeight="1">
      <c r="B152" s="392"/>
      <c r="C152" s="195"/>
      <c r="D152" s="196"/>
      <c r="E152" s="196"/>
      <c r="F152" s="193"/>
      <c r="G152" s="197" t="s">
        <v>242</v>
      </c>
      <c r="H152" s="136">
        <f>H153+H154</f>
        <v>21735</v>
      </c>
    </row>
    <row r="153" spans="2:8" s="1" customFormat="1" ht="34.5" hidden="1" customHeight="1">
      <c r="B153" s="392"/>
      <c r="C153" s="195"/>
      <c r="D153" s="196"/>
      <c r="E153" s="196"/>
      <c r="F153" s="193"/>
      <c r="G153" s="194" t="s">
        <v>243</v>
      </c>
      <c r="H153" s="172">
        <v>12452.9</v>
      </c>
    </row>
    <row r="154" spans="2:8" s="1" customFormat="1" ht="34.5" hidden="1" customHeight="1">
      <c r="B154" s="392"/>
      <c r="C154" s="195"/>
      <c r="D154" s="196"/>
      <c r="E154" s="196"/>
      <c r="F154" s="193"/>
      <c r="G154" s="194" t="s">
        <v>244</v>
      </c>
      <c r="H154" s="172">
        <v>9282.1</v>
      </c>
    </row>
    <row r="155" spans="2:8" s="1" customFormat="1" ht="27" hidden="1" customHeight="1">
      <c r="B155" s="392"/>
      <c r="C155" s="195"/>
      <c r="D155" s="196"/>
      <c r="E155" s="196"/>
      <c r="F155" s="193"/>
      <c r="G155" s="197" t="s">
        <v>245</v>
      </c>
      <c r="H155" s="136">
        <f t="shared" ref="H155" si="12">H156</f>
        <v>20420.2</v>
      </c>
    </row>
    <row r="156" spans="2:8" s="1" customFormat="1" ht="34.5" hidden="1" customHeight="1">
      <c r="B156" s="392"/>
      <c r="C156" s="195"/>
      <c r="D156" s="196"/>
      <c r="E156" s="196"/>
      <c r="F156" s="193"/>
      <c r="G156" s="194" t="s">
        <v>246</v>
      </c>
      <c r="H156" s="189">
        <v>20420.2</v>
      </c>
    </row>
    <row r="157" spans="2:8" s="1" customFormat="1" ht="26.25" hidden="1" customHeight="1">
      <c r="B157" s="392"/>
      <c r="C157" s="195"/>
      <c r="D157" s="196"/>
      <c r="E157" s="196"/>
      <c r="F157" s="193"/>
      <c r="G157" s="197" t="s">
        <v>247</v>
      </c>
      <c r="H157" s="136">
        <f t="shared" ref="H157" si="13">H158</f>
        <v>19486.3</v>
      </c>
    </row>
    <row r="158" spans="2:8" s="1" customFormat="1" ht="34.5" hidden="1" customHeight="1">
      <c r="B158" s="392"/>
      <c r="C158" s="195"/>
      <c r="D158" s="196"/>
      <c r="E158" s="196"/>
      <c r="F158" s="193"/>
      <c r="G158" s="194" t="s">
        <v>248</v>
      </c>
      <c r="H158" s="189">
        <v>19486.3</v>
      </c>
    </row>
    <row r="159" spans="2:8" s="1" customFormat="1" ht="26.25" hidden="1" customHeight="1">
      <c r="B159" s="392"/>
      <c r="C159" s="195"/>
      <c r="D159" s="196"/>
      <c r="E159" s="196"/>
      <c r="F159" s="193"/>
      <c r="G159" s="197" t="s">
        <v>249</v>
      </c>
      <c r="H159" s="136">
        <f t="shared" ref="H159" si="14">H160+H161</f>
        <v>70408</v>
      </c>
    </row>
    <row r="160" spans="2:8" s="1" customFormat="1" ht="47.25" hidden="1" customHeight="1">
      <c r="B160" s="392"/>
      <c r="C160" s="195"/>
      <c r="D160" s="196"/>
      <c r="E160" s="196"/>
      <c r="F160" s="193"/>
      <c r="G160" s="194" t="s">
        <v>250</v>
      </c>
      <c r="H160" s="172">
        <v>46440.9</v>
      </c>
    </row>
    <row r="161" spans="2:8" s="1" customFormat="1" ht="33.75" hidden="1" customHeight="1">
      <c r="B161" s="392"/>
      <c r="C161" s="195"/>
      <c r="D161" s="196"/>
      <c r="E161" s="196"/>
      <c r="F161" s="193"/>
      <c r="G161" s="194" t="s">
        <v>251</v>
      </c>
      <c r="H161" s="172">
        <v>23967.1</v>
      </c>
    </row>
    <row r="162" spans="2:8" s="1" customFormat="1" ht="24" hidden="1" customHeight="1">
      <c r="B162" s="392"/>
      <c r="C162" s="195"/>
      <c r="D162" s="196"/>
      <c r="E162" s="196"/>
      <c r="F162" s="193"/>
      <c r="G162" s="197" t="s">
        <v>89</v>
      </c>
      <c r="H162" s="136">
        <f t="shared" ref="H162" si="15">H163</f>
        <v>14914.5</v>
      </c>
    </row>
    <row r="163" spans="2:8" s="1" customFormat="1" ht="34.5" hidden="1" customHeight="1">
      <c r="B163" s="392"/>
      <c r="C163" s="195"/>
      <c r="D163" s="196"/>
      <c r="E163" s="196"/>
      <c r="F163" s="193"/>
      <c r="G163" s="194" t="s">
        <v>252</v>
      </c>
      <c r="H163" s="189">
        <v>14914.5</v>
      </c>
    </row>
    <row r="164" spans="2:8" s="1" customFormat="1" ht="25.5" hidden="1" customHeight="1">
      <c r="B164" s="392"/>
      <c r="C164" s="195"/>
      <c r="D164" s="196"/>
      <c r="E164" s="196"/>
      <c r="F164" s="193"/>
      <c r="G164" s="197" t="s">
        <v>253</v>
      </c>
      <c r="H164" s="136">
        <f t="shared" ref="H164" si="16">H165</f>
        <v>16999</v>
      </c>
    </row>
    <row r="165" spans="2:8" s="1" customFormat="1" ht="34.5" hidden="1" customHeight="1">
      <c r="B165" s="392"/>
      <c r="C165" s="195"/>
      <c r="D165" s="196"/>
      <c r="E165" s="196"/>
      <c r="F165" s="193"/>
      <c r="G165" s="171" t="s">
        <v>254</v>
      </c>
      <c r="H165" s="189">
        <v>16999</v>
      </c>
    </row>
    <row r="166" spans="2:8" s="1" customFormat="1" ht="39.75" hidden="1" customHeight="1">
      <c r="B166" s="392"/>
      <c r="C166" s="142">
        <v>11005</v>
      </c>
      <c r="D166" s="367" t="s">
        <v>255</v>
      </c>
      <c r="E166" s="367"/>
      <c r="F166" s="367"/>
      <c r="G166" s="148" t="s">
        <v>123</v>
      </c>
      <c r="H166" s="136">
        <f>H168+H169</f>
        <v>38400</v>
      </c>
    </row>
    <row r="167" spans="2:8" s="1" customFormat="1" ht="18.75" hidden="1" customHeight="1">
      <c r="B167" s="392"/>
      <c r="C167" s="142"/>
      <c r="D167" s="174"/>
      <c r="E167" s="405" t="s">
        <v>206</v>
      </c>
      <c r="F167" s="406"/>
      <c r="G167" s="198"/>
      <c r="H167" s="136"/>
    </row>
    <row r="168" spans="2:8" s="1" customFormat="1" ht="85.5" hidden="1" customHeight="1">
      <c r="B168" s="392"/>
      <c r="C168" s="195"/>
      <c r="D168" s="187"/>
      <c r="E168" s="187"/>
      <c r="F168" s="174" t="s">
        <v>256</v>
      </c>
      <c r="G168" s="140" t="s">
        <v>116</v>
      </c>
      <c r="H168" s="189">
        <v>32600</v>
      </c>
    </row>
    <row r="169" spans="2:8" s="1" customFormat="1" ht="208.5" hidden="1" customHeight="1">
      <c r="B169" s="393"/>
      <c r="C169" s="195"/>
      <c r="D169" s="187"/>
      <c r="E169" s="187"/>
      <c r="F169" s="174" t="s">
        <v>257</v>
      </c>
      <c r="G169" s="140" t="s">
        <v>258</v>
      </c>
      <c r="H169" s="189">
        <v>5800</v>
      </c>
    </row>
    <row r="170" spans="2:8" s="130" customFormat="1" ht="38.25" hidden="1" customHeight="1">
      <c r="B170" s="179">
        <v>1111</v>
      </c>
      <c r="C170" s="402" t="s">
        <v>259</v>
      </c>
      <c r="D170" s="403"/>
      <c r="E170" s="403"/>
      <c r="F170" s="404"/>
      <c r="G170" s="176"/>
      <c r="H170" s="136">
        <f>H171+H173+H175+H177</f>
        <v>241996.6</v>
      </c>
    </row>
    <row r="171" spans="2:8" s="130" customFormat="1" ht="37.5" hidden="1" customHeight="1">
      <c r="B171" s="412"/>
      <c r="C171" s="199">
        <v>11001</v>
      </c>
      <c r="D171" s="415" t="s">
        <v>260</v>
      </c>
      <c r="E171" s="415"/>
      <c r="F171" s="415"/>
      <c r="G171" s="148" t="s">
        <v>123</v>
      </c>
      <c r="H171" s="136">
        <f>H172</f>
        <v>46862.5</v>
      </c>
    </row>
    <row r="172" spans="2:8" s="130" customFormat="1" ht="39.75" hidden="1" customHeight="1">
      <c r="B172" s="413"/>
      <c r="C172" s="135"/>
      <c r="D172" s="151"/>
      <c r="E172" s="151"/>
      <c r="F172" s="151"/>
      <c r="G172" s="140" t="s">
        <v>261</v>
      </c>
      <c r="H172" s="172">
        <v>46862.5</v>
      </c>
    </row>
    <row r="173" spans="2:8" s="130" customFormat="1" ht="39.75" hidden="1" customHeight="1">
      <c r="B173" s="413"/>
      <c r="C173" s="147">
        <v>11003</v>
      </c>
      <c r="D173" s="367" t="s">
        <v>262</v>
      </c>
      <c r="E173" s="367"/>
      <c r="F173" s="367"/>
      <c r="G173" s="148" t="s">
        <v>123</v>
      </c>
      <c r="H173" s="136">
        <f>H174</f>
        <v>63796.1</v>
      </c>
    </row>
    <row r="174" spans="2:8" s="130" customFormat="1" ht="39.75" hidden="1" customHeight="1">
      <c r="B174" s="413"/>
      <c r="C174" s="147"/>
      <c r="D174" s="200"/>
      <c r="E174" s="200"/>
      <c r="F174" s="200"/>
      <c r="G174" s="140" t="s">
        <v>197</v>
      </c>
      <c r="H174" s="172">
        <v>63796.1</v>
      </c>
    </row>
    <row r="175" spans="2:8" s="130" customFormat="1" ht="51" hidden="1" customHeight="1">
      <c r="B175" s="413"/>
      <c r="C175" s="147">
        <v>12007</v>
      </c>
      <c r="D175" s="400" t="s">
        <v>263</v>
      </c>
      <c r="E175" s="400"/>
      <c r="F175" s="400"/>
      <c r="G175" s="148" t="s">
        <v>123</v>
      </c>
      <c r="H175" s="136">
        <f>H176</f>
        <v>37338</v>
      </c>
    </row>
    <row r="176" spans="2:8" s="130" customFormat="1" ht="36.75" hidden="1" customHeight="1">
      <c r="B176" s="413"/>
      <c r="C176" s="147"/>
      <c r="D176" s="151"/>
      <c r="E176" s="151"/>
      <c r="F176" s="151"/>
      <c r="G176" s="140" t="s">
        <v>116</v>
      </c>
      <c r="H176" s="172">
        <v>37338</v>
      </c>
    </row>
    <row r="177" spans="2:8" s="130" customFormat="1" ht="36" hidden="1" customHeight="1">
      <c r="B177" s="413"/>
      <c r="C177" s="147">
        <v>12009</v>
      </c>
      <c r="D177" s="400" t="s">
        <v>264</v>
      </c>
      <c r="E177" s="400"/>
      <c r="F177" s="400"/>
      <c r="G177" s="148" t="s">
        <v>123</v>
      </c>
      <c r="H177" s="136">
        <f>H178</f>
        <v>94000</v>
      </c>
    </row>
    <row r="178" spans="2:8" s="130" customFormat="1" ht="24.75" hidden="1" customHeight="1">
      <c r="B178" s="414"/>
      <c r="C178" s="147"/>
      <c r="D178" s="151"/>
      <c r="E178" s="151"/>
      <c r="F178" s="151"/>
      <c r="G178" s="140" t="s">
        <v>707</v>
      </c>
      <c r="H178" s="172">
        <v>94000</v>
      </c>
    </row>
    <row r="179" spans="2:8" s="130" customFormat="1" ht="35.25" hidden="1" customHeight="1">
      <c r="B179" s="201">
        <v>1115</v>
      </c>
      <c r="C179" s="402" t="s">
        <v>265</v>
      </c>
      <c r="D179" s="403"/>
      <c r="E179" s="403"/>
      <c r="F179" s="404"/>
      <c r="G179" s="188"/>
      <c r="H179" s="136">
        <f>H180+H188+H190</f>
        <v>166488</v>
      </c>
    </row>
    <row r="180" spans="2:8" s="130" customFormat="1" ht="56.25" hidden="1" customHeight="1">
      <c r="B180" s="397"/>
      <c r="C180" s="202">
        <v>11001</v>
      </c>
      <c r="D180" s="367" t="s">
        <v>266</v>
      </c>
      <c r="E180" s="367"/>
      <c r="F180" s="367"/>
      <c r="G180" s="175" t="s">
        <v>183</v>
      </c>
      <c r="H180" s="136">
        <f>SUM(H182:H187)</f>
        <v>109632</v>
      </c>
    </row>
    <row r="181" spans="2:8" s="130" customFormat="1" ht="16.5" hidden="1" customHeight="1">
      <c r="B181" s="398"/>
      <c r="C181" s="202"/>
      <c r="D181" s="166"/>
      <c r="E181" s="407" t="s">
        <v>267</v>
      </c>
      <c r="F181" s="408"/>
      <c r="G181" s="148"/>
      <c r="H181" s="136"/>
    </row>
    <row r="182" spans="2:8" s="130" customFormat="1" ht="46.5" hidden="1" customHeight="1">
      <c r="B182" s="398"/>
      <c r="C182" s="135"/>
      <c r="D182" s="176"/>
      <c r="E182" s="176"/>
      <c r="F182" s="174" t="s">
        <v>268</v>
      </c>
      <c r="G182" s="140" t="s">
        <v>269</v>
      </c>
      <c r="H182" s="172">
        <v>63600</v>
      </c>
    </row>
    <row r="183" spans="2:8" s="130" customFormat="1" ht="38.25" hidden="1" customHeight="1">
      <c r="B183" s="398"/>
      <c r="C183" s="135"/>
      <c r="D183" s="176"/>
      <c r="E183" s="176"/>
      <c r="F183" s="174" t="s">
        <v>270</v>
      </c>
      <c r="G183" s="140" t="s">
        <v>271</v>
      </c>
      <c r="H183" s="172">
        <v>14928</v>
      </c>
    </row>
    <row r="184" spans="2:8" s="130" customFormat="1" ht="49.5" hidden="1" customHeight="1">
      <c r="B184" s="398"/>
      <c r="C184" s="135"/>
      <c r="D184" s="176"/>
      <c r="E184" s="176"/>
      <c r="F184" s="174" t="s">
        <v>272</v>
      </c>
      <c r="G184" s="140" t="s">
        <v>116</v>
      </c>
      <c r="H184" s="172">
        <v>7800</v>
      </c>
    </row>
    <row r="185" spans="2:8" s="130" customFormat="1" ht="36" hidden="1" customHeight="1">
      <c r="B185" s="398"/>
      <c r="C185" s="135"/>
      <c r="D185" s="176"/>
      <c r="E185" s="176"/>
      <c r="F185" s="174" t="s">
        <v>273</v>
      </c>
      <c r="G185" s="140" t="s">
        <v>116</v>
      </c>
      <c r="H185" s="172">
        <v>6000</v>
      </c>
    </row>
    <row r="186" spans="2:8" s="130" customFormat="1" ht="27" hidden="1" customHeight="1">
      <c r="B186" s="398"/>
      <c r="C186" s="135"/>
      <c r="D186" s="176"/>
      <c r="E186" s="176"/>
      <c r="F186" s="174" t="s">
        <v>274</v>
      </c>
      <c r="G186" s="140" t="s">
        <v>116</v>
      </c>
      <c r="H186" s="172">
        <v>4200</v>
      </c>
    </row>
    <row r="187" spans="2:8" s="130" customFormat="1" ht="36.75" hidden="1" customHeight="1">
      <c r="B187" s="398"/>
      <c r="C187" s="135"/>
      <c r="D187" s="176"/>
      <c r="E187" s="176"/>
      <c r="F187" s="174" t="s">
        <v>275</v>
      </c>
      <c r="G187" s="140" t="s">
        <v>269</v>
      </c>
      <c r="H187" s="172">
        <v>13104</v>
      </c>
    </row>
    <row r="188" spans="2:8" s="130" customFormat="1" ht="48.75" hidden="1" customHeight="1">
      <c r="B188" s="398"/>
      <c r="C188" s="135">
        <v>11002</v>
      </c>
      <c r="D188" s="367" t="s">
        <v>276</v>
      </c>
      <c r="E188" s="367"/>
      <c r="F188" s="367"/>
      <c r="G188" s="175" t="s">
        <v>183</v>
      </c>
      <c r="H188" s="136">
        <f>H189</f>
        <v>4212</v>
      </c>
    </row>
    <row r="189" spans="2:8" s="130" customFormat="1" ht="26.25" hidden="1" customHeight="1">
      <c r="B189" s="399"/>
      <c r="C189" s="135"/>
      <c r="D189" s="176"/>
      <c r="E189" s="176"/>
      <c r="F189" s="203" t="s">
        <v>277</v>
      </c>
      <c r="G189" s="140" t="s">
        <v>278</v>
      </c>
      <c r="H189" s="172">
        <v>4212</v>
      </c>
    </row>
    <row r="190" spans="2:8" s="130" customFormat="1" ht="32.25" hidden="1" customHeight="1">
      <c r="B190" s="177"/>
      <c r="C190" s="135">
        <v>32001</v>
      </c>
      <c r="D190" s="409" t="s">
        <v>279</v>
      </c>
      <c r="E190" s="410"/>
      <c r="F190" s="411"/>
      <c r="G190" s="175" t="s">
        <v>183</v>
      </c>
      <c r="H190" s="136">
        <f>H191</f>
        <v>52644</v>
      </c>
    </row>
    <row r="191" spans="2:8" s="130" customFormat="1" ht="34.5" hidden="1" customHeight="1">
      <c r="B191" s="177"/>
      <c r="C191" s="135"/>
      <c r="D191" s="176"/>
      <c r="E191" s="176"/>
      <c r="F191" s="203"/>
      <c r="G191" s="140" t="s">
        <v>269</v>
      </c>
      <c r="H191" s="172">
        <v>52644</v>
      </c>
    </row>
    <row r="192" spans="2:8" s="130" customFormat="1" ht="34.5" hidden="1" customHeight="1">
      <c r="B192" s="201">
        <v>1124</v>
      </c>
      <c r="C192" s="416" t="s">
        <v>280</v>
      </c>
      <c r="D192" s="417"/>
      <c r="E192" s="417"/>
      <c r="F192" s="418"/>
      <c r="G192" s="204"/>
      <c r="H192" s="136">
        <f>H193+H217+H258+H271</f>
        <v>1670161.3000000003</v>
      </c>
    </row>
    <row r="193" spans="2:8" s="130" customFormat="1" ht="45" hidden="1" customHeight="1">
      <c r="B193" s="419"/>
      <c r="C193" s="135">
        <v>11002</v>
      </c>
      <c r="D193" s="422" t="s">
        <v>281</v>
      </c>
      <c r="E193" s="423"/>
      <c r="F193" s="424"/>
      <c r="G193" s="175" t="s">
        <v>183</v>
      </c>
      <c r="H193" s="205">
        <f>H195+H198+H201+H204</f>
        <v>31551.7</v>
      </c>
    </row>
    <row r="194" spans="2:8" s="130" customFormat="1" ht="34.5" hidden="1" customHeight="1">
      <c r="B194" s="420"/>
      <c r="C194" s="176"/>
      <c r="D194" s="187"/>
      <c r="E194" s="425" t="s">
        <v>282</v>
      </c>
      <c r="F194" s="407"/>
      <c r="G194" s="186"/>
      <c r="H194" s="205"/>
    </row>
    <row r="195" spans="2:8" s="130" customFormat="1" ht="34.5" hidden="1" customHeight="1">
      <c r="B195" s="420"/>
      <c r="C195" s="176"/>
      <c r="D195" s="187"/>
      <c r="E195" s="187"/>
      <c r="F195" s="206" t="s">
        <v>283</v>
      </c>
      <c r="G195" s="207"/>
      <c r="H195" s="208">
        <f>H197</f>
        <v>5865.3</v>
      </c>
    </row>
    <row r="196" spans="2:8" s="130" customFormat="1" ht="18" hidden="1" customHeight="1">
      <c r="B196" s="420"/>
      <c r="C196" s="176"/>
      <c r="D196" s="187"/>
      <c r="E196" s="187"/>
      <c r="F196" s="209" t="s">
        <v>284</v>
      </c>
      <c r="G196" s="210"/>
      <c r="H196" s="211"/>
    </row>
    <row r="197" spans="2:8" s="130" customFormat="1" ht="34.5" hidden="1" customHeight="1">
      <c r="B197" s="420"/>
      <c r="C197" s="176"/>
      <c r="D197" s="187"/>
      <c r="E197" s="187"/>
      <c r="F197" s="207" t="s">
        <v>283</v>
      </c>
      <c r="G197" s="210" t="s">
        <v>285</v>
      </c>
      <c r="H197" s="211">
        <v>5865.3</v>
      </c>
    </row>
    <row r="198" spans="2:8" s="130" customFormat="1" ht="34.5" hidden="1" customHeight="1">
      <c r="B198" s="420"/>
      <c r="C198" s="176"/>
      <c r="D198" s="187"/>
      <c r="E198" s="187"/>
      <c r="F198" s="206" t="s">
        <v>286</v>
      </c>
      <c r="G198" s="212"/>
      <c r="H198" s="205">
        <f>H200</f>
        <v>5868.2</v>
      </c>
    </row>
    <row r="199" spans="2:8" s="130" customFormat="1" ht="34.5" hidden="1" customHeight="1">
      <c r="B199" s="420"/>
      <c r="C199" s="176"/>
      <c r="D199" s="187"/>
      <c r="E199" s="187"/>
      <c r="F199" s="209" t="s">
        <v>284</v>
      </c>
      <c r="G199" s="210"/>
      <c r="H199" s="189"/>
    </row>
    <row r="200" spans="2:8" s="130" customFormat="1" ht="34.5" hidden="1" customHeight="1">
      <c r="B200" s="420"/>
      <c r="C200" s="176"/>
      <c r="D200" s="187"/>
      <c r="E200" s="187"/>
      <c r="F200" s="207" t="s">
        <v>286</v>
      </c>
      <c r="G200" s="210" t="s">
        <v>285</v>
      </c>
      <c r="H200" s="189">
        <v>5868.2</v>
      </c>
    </row>
    <row r="201" spans="2:8" s="130" customFormat="1" ht="34.5" hidden="1" customHeight="1">
      <c r="B201" s="420"/>
      <c r="C201" s="176"/>
      <c r="D201" s="187"/>
      <c r="E201" s="187"/>
      <c r="F201" s="206" t="s">
        <v>287</v>
      </c>
      <c r="G201" s="210"/>
      <c r="H201" s="205">
        <f>H203</f>
        <v>5868.2</v>
      </c>
    </row>
    <row r="202" spans="2:8" s="130" customFormat="1" ht="21.75" hidden="1" customHeight="1">
      <c r="B202" s="420"/>
      <c r="C202" s="176"/>
      <c r="D202" s="187"/>
      <c r="E202" s="187"/>
      <c r="F202" s="209" t="s">
        <v>284</v>
      </c>
      <c r="G202" s="210"/>
      <c r="H202" s="189"/>
    </row>
    <row r="203" spans="2:8" s="130" customFormat="1" ht="34.5" hidden="1" customHeight="1">
      <c r="B203" s="420"/>
      <c r="C203" s="176"/>
      <c r="D203" s="187"/>
      <c r="E203" s="187"/>
      <c r="F203" s="207" t="s">
        <v>287</v>
      </c>
      <c r="G203" s="210" t="s">
        <v>285</v>
      </c>
      <c r="H203" s="189">
        <v>5868.2</v>
      </c>
    </row>
    <row r="204" spans="2:8" s="130" customFormat="1" ht="45" hidden="1" customHeight="1">
      <c r="B204" s="420"/>
      <c r="C204" s="176"/>
      <c r="D204" s="187"/>
      <c r="E204" s="187"/>
      <c r="F204" s="206" t="s">
        <v>288</v>
      </c>
      <c r="G204" s="210"/>
      <c r="H204" s="205">
        <f>SUM(H206:H216)</f>
        <v>13950</v>
      </c>
    </row>
    <row r="205" spans="2:8" s="130" customFormat="1" ht="21" hidden="1" customHeight="1">
      <c r="B205" s="420"/>
      <c r="C205" s="176"/>
      <c r="D205" s="187"/>
      <c r="E205" s="187"/>
      <c r="F205" s="209" t="s">
        <v>284</v>
      </c>
      <c r="G205" s="210"/>
      <c r="H205" s="208"/>
    </row>
    <row r="206" spans="2:8" s="130" customFormat="1" ht="34.5" hidden="1" customHeight="1">
      <c r="B206" s="420"/>
      <c r="C206" s="176"/>
      <c r="D206" s="187"/>
      <c r="E206" s="187"/>
      <c r="F206" s="207" t="s">
        <v>708</v>
      </c>
      <c r="G206" s="210" t="s">
        <v>285</v>
      </c>
      <c r="H206" s="172">
        <f>1320*120%</f>
        <v>1584</v>
      </c>
    </row>
    <row r="207" spans="2:8" s="130" customFormat="1" ht="34.5" hidden="1" customHeight="1">
      <c r="B207" s="420"/>
      <c r="C207" s="176"/>
      <c r="D207" s="187"/>
      <c r="E207" s="187"/>
      <c r="F207" s="207" t="s">
        <v>709</v>
      </c>
      <c r="G207" s="210" t="s">
        <v>285</v>
      </c>
      <c r="H207" s="172">
        <f>630*120%</f>
        <v>756</v>
      </c>
    </row>
    <row r="208" spans="2:8" s="130" customFormat="1" ht="34.5" hidden="1" customHeight="1">
      <c r="B208" s="420"/>
      <c r="C208" s="176"/>
      <c r="D208" s="187"/>
      <c r="E208" s="187"/>
      <c r="F208" s="207" t="s">
        <v>710</v>
      </c>
      <c r="G208" s="210" t="s">
        <v>285</v>
      </c>
      <c r="H208" s="172">
        <f>1630*120%</f>
        <v>1956</v>
      </c>
    </row>
    <row r="209" spans="2:8" s="130" customFormat="1" ht="47.25" hidden="1" customHeight="1">
      <c r="B209" s="420"/>
      <c r="C209" s="176"/>
      <c r="D209" s="187"/>
      <c r="E209" s="187"/>
      <c r="F209" s="207" t="s">
        <v>711</v>
      </c>
      <c r="G209" s="210" t="s">
        <v>285</v>
      </c>
      <c r="H209" s="172">
        <f>900*120%</f>
        <v>1080</v>
      </c>
    </row>
    <row r="210" spans="2:8" s="130" customFormat="1" ht="52.5" hidden="1" customHeight="1">
      <c r="B210" s="420"/>
      <c r="C210" s="176"/>
      <c r="D210" s="187"/>
      <c r="E210" s="187"/>
      <c r="F210" s="207" t="s">
        <v>712</v>
      </c>
      <c r="G210" s="210" t="s">
        <v>285</v>
      </c>
      <c r="H210" s="172">
        <f>1125*120%</f>
        <v>1350</v>
      </c>
    </row>
    <row r="211" spans="2:8" s="130" customFormat="1" ht="34.5" hidden="1" customHeight="1">
      <c r="B211" s="420"/>
      <c r="C211" s="176"/>
      <c r="D211" s="187"/>
      <c r="E211" s="187"/>
      <c r="F211" s="207" t="s">
        <v>713</v>
      </c>
      <c r="G211" s="210" t="s">
        <v>285</v>
      </c>
      <c r="H211" s="172">
        <f>1000*120%</f>
        <v>1200</v>
      </c>
    </row>
    <row r="212" spans="2:8" s="130" customFormat="1" ht="34.5" hidden="1" customHeight="1">
      <c r="B212" s="420"/>
      <c r="C212" s="176"/>
      <c r="D212" s="187"/>
      <c r="E212" s="187"/>
      <c r="F212" s="207" t="s">
        <v>714</v>
      </c>
      <c r="G212" s="210" t="s">
        <v>285</v>
      </c>
      <c r="H212" s="172">
        <f>1100*120%</f>
        <v>1320</v>
      </c>
    </row>
    <row r="213" spans="2:8" s="130" customFormat="1" ht="45" hidden="1" customHeight="1">
      <c r="B213" s="420"/>
      <c r="C213" s="176"/>
      <c r="D213" s="187"/>
      <c r="E213" s="187"/>
      <c r="F213" s="207" t="s">
        <v>715</v>
      </c>
      <c r="G213" s="210" t="s">
        <v>285</v>
      </c>
      <c r="H213" s="172">
        <f>1825*120%</f>
        <v>2190</v>
      </c>
    </row>
    <row r="214" spans="2:8" s="130" customFormat="1" ht="34.5" hidden="1" customHeight="1">
      <c r="B214" s="420"/>
      <c r="C214" s="176"/>
      <c r="D214" s="187"/>
      <c r="E214" s="187"/>
      <c r="F214" s="207" t="s">
        <v>716</v>
      </c>
      <c r="G214" s="210" t="s">
        <v>285</v>
      </c>
      <c r="H214" s="172">
        <f>700*120%</f>
        <v>840</v>
      </c>
    </row>
    <row r="215" spans="2:8" s="130" customFormat="1" ht="34.5" hidden="1" customHeight="1">
      <c r="B215" s="420"/>
      <c r="C215" s="176"/>
      <c r="D215" s="187"/>
      <c r="E215" s="187"/>
      <c r="F215" s="207" t="s">
        <v>717</v>
      </c>
      <c r="G215" s="210" t="s">
        <v>285</v>
      </c>
      <c r="H215" s="172">
        <f>750*120%</f>
        <v>900</v>
      </c>
    </row>
    <row r="216" spans="2:8" s="130" customFormat="1" ht="34.5" hidden="1" customHeight="1">
      <c r="B216" s="420"/>
      <c r="C216" s="176"/>
      <c r="D216" s="187"/>
      <c r="E216" s="187"/>
      <c r="F216" s="207" t="s">
        <v>718</v>
      </c>
      <c r="G216" s="210" t="s">
        <v>285</v>
      </c>
      <c r="H216" s="172">
        <f>645*120%</f>
        <v>774</v>
      </c>
    </row>
    <row r="217" spans="2:8" s="130" customFormat="1" ht="34.5" hidden="1" customHeight="1">
      <c r="B217" s="420"/>
      <c r="C217" s="135">
        <v>11003</v>
      </c>
      <c r="D217" s="422" t="s">
        <v>289</v>
      </c>
      <c r="E217" s="423"/>
      <c r="F217" s="424"/>
      <c r="G217" s="175" t="s">
        <v>183</v>
      </c>
      <c r="H217" s="205">
        <f>H219+H229+H242</f>
        <v>76176</v>
      </c>
    </row>
    <row r="218" spans="2:8" s="130" customFormat="1" ht="34.5" hidden="1" customHeight="1">
      <c r="B218" s="420"/>
      <c r="C218" s="135"/>
      <c r="D218" s="213"/>
      <c r="E218" s="426" t="s">
        <v>206</v>
      </c>
      <c r="F218" s="426"/>
      <c r="G218" s="147"/>
      <c r="H218" s="205"/>
    </row>
    <row r="219" spans="2:8" s="130" customFormat="1" ht="53.25" hidden="1" customHeight="1">
      <c r="B219" s="420"/>
      <c r="C219" s="135"/>
      <c r="D219" s="213"/>
      <c r="E219" s="214"/>
      <c r="F219" s="166" t="s">
        <v>290</v>
      </c>
      <c r="G219" s="166"/>
      <c r="H219" s="215">
        <f>SUM(H221:H228)</f>
        <v>8000</v>
      </c>
    </row>
    <row r="220" spans="2:8" s="130" customFormat="1" ht="34.5" hidden="1" customHeight="1">
      <c r="B220" s="420"/>
      <c r="C220" s="135"/>
      <c r="D220" s="213"/>
      <c r="E220" s="214"/>
      <c r="F220" s="209" t="s">
        <v>284</v>
      </c>
      <c r="G220" s="209"/>
      <c r="H220" s="136"/>
    </row>
    <row r="221" spans="2:8" s="130" customFormat="1" ht="34.5" hidden="1" customHeight="1">
      <c r="B221" s="420"/>
      <c r="C221" s="135"/>
      <c r="D221" s="213"/>
      <c r="E221" s="214"/>
      <c r="F221" s="203" t="s">
        <v>719</v>
      </c>
      <c r="G221" s="171" t="s">
        <v>291</v>
      </c>
      <c r="H221" s="189">
        <v>1000</v>
      </c>
    </row>
    <row r="222" spans="2:8" s="130" customFormat="1" ht="34.5" hidden="1" customHeight="1">
      <c r="B222" s="420"/>
      <c r="C222" s="135"/>
      <c r="D222" s="213"/>
      <c r="E222" s="214"/>
      <c r="F222" s="174" t="s">
        <v>720</v>
      </c>
      <c r="G222" s="171" t="s">
        <v>292</v>
      </c>
      <c r="H222" s="189">
        <v>1000</v>
      </c>
    </row>
    <row r="223" spans="2:8" s="130" customFormat="1" ht="34.5" hidden="1" customHeight="1">
      <c r="B223" s="420"/>
      <c r="C223" s="135"/>
      <c r="D223" s="213"/>
      <c r="E223" s="214"/>
      <c r="F223" s="203" t="s">
        <v>721</v>
      </c>
      <c r="G223" s="171" t="s">
        <v>293</v>
      </c>
      <c r="H223" s="189">
        <v>1000</v>
      </c>
    </row>
    <row r="224" spans="2:8" s="130" customFormat="1" ht="34.5" hidden="1" customHeight="1">
      <c r="B224" s="420"/>
      <c r="C224" s="135"/>
      <c r="D224" s="213"/>
      <c r="E224" s="214"/>
      <c r="F224" s="203" t="s">
        <v>722</v>
      </c>
      <c r="G224" s="171" t="s">
        <v>294</v>
      </c>
      <c r="H224" s="189">
        <v>1000</v>
      </c>
    </row>
    <row r="225" spans="2:8" s="130" customFormat="1" ht="34.5" hidden="1" customHeight="1">
      <c r="B225" s="420"/>
      <c r="C225" s="135"/>
      <c r="D225" s="213"/>
      <c r="E225" s="214"/>
      <c r="F225" s="203" t="s">
        <v>723</v>
      </c>
      <c r="G225" s="171" t="s">
        <v>295</v>
      </c>
      <c r="H225" s="189">
        <v>1000</v>
      </c>
    </row>
    <row r="226" spans="2:8" s="130" customFormat="1" ht="34.5" hidden="1" customHeight="1">
      <c r="B226" s="420"/>
      <c r="C226" s="135"/>
      <c r="D226" s="213"/>
      <c r="E226" s="214"/>
      <c r="F226" s="174" t="s">
        <v>724</v>
      </c>
      <c r="G226" s="171" t="s">
        <v>296</v>
      </c>
      <c r="H226" s="189">
        <v>1000</v>
      </c>
    </row>
    <row r="227" spans="2:8" s="130" customFormat="1" ht="34.5" hidden="1" customHeight="1">
      <c r="B227" s="420"/>
      <c r="C227" s="135"/>
      <c r="D227" s="213"/>
      <c r="E227" s="214"/>
      <c r="F227" s="203" t="s">
        <v>725</v>
      </c>
      <c r="G227" s="171" t="s">
        <v>297</v>
      </c>
      <c r="H227" s="189">
        <v>1000</v>
      </c>
    </row>
    <row r="228" spans="2:8" s="130" customFormat="1" ht="34.5" hidden="1" customHeight="1">
      <c r="B228" s="420"/>
      <c r="C228" s="135"/>
      <c r="D228" s="213"/>
      <c r="E228" s="214"/>
      <c r="F228" s="174" t="s">
        <v>726</v>
      </c>
      <c r="G228" s="171" t="s">
        <v>298</v>
      </c>
      <c r="H228" s="189">
        <v>1000</v>
      </c>
    </row>
    <row r="229" spans="2:8" s="130" customFormat="1" ht="34.5" hidden="1" customHeight="1">
      <c r="B229" s="420"/>
      <c r="C229" s="135"/>
      <c r="D229" s="213"/>
      <c r="E229" s="214"/>
      <c r="F229" s="166" t="s">
        <v>299</v>
      </c>
      <c r="G229" s="166"/>
      <c r="H229" s="215">
        <f>SUM(H231:H241)</f>
        <v>29840</v>
      </c>
    </row>
    <row r="230" spans="2:8" s="130" customFormat="1" ht="34.5" hidden="1" customHeight="1">
      <c r="B230" s="420"/>
      <c r="C230" s="135"/>
      <c r="D230" s="213"/>
      <c r="E230" s="214"/>
      <c r="F230" s="209" t="s">
        <v>284</v>
      </c>
      <c r="G230" s="209"/>
      <c r="H230" s="136"/>
    </row>
    <row r="231" spans="2:8" s="130" customFormat="1" ht="34.5" hidden="1" customHeight="1">
      <c r="B231" s="420"/>
      <c r="C231" s="135"/>
      <c r="D231" s="213"/>
      <c r="E231" s="214"/>
      <c r="F231" s="203" t="s">
        <v>727</v>
      </c>
      <c r="G231" s="171" t="s">
        <v>300</v>
      </c>
      <c r="H231" s="189">
        <v>3600</v>
      </c>
    </row>
    <row r="232" spans="2:8" s="130" customFormat="1" ht="34.5" hidden="1" customHeight="1">
      <c r="B232" s="420"/>
      <c r="C232" s="135"/>
      <c r="D232" s="213"/>
      <c r="E232" s="214"/>
      <c r="F232" s="203" t="s">
        <v>301</v>
      </c>
      <c r="G232" s="171" t="s">
        <v>302</v>
      </c>
      <c r="H232" s="189">
        <v>3600</v>
      </c>
    </row>
    <row r="233" spans="2:8" s="130" customFormat="1" ht="34.5" hidden="1" customHeight="1">
      <c r="B233" s="420"/>
      <c r="C233" s="135"/>
      <c r="D233" s="213"/>
      <c r="E233" s="214"/>
      <c r="F233" s="203" t="s">
        <v>303</v>
      </c>
      <c r="G233" s="171" t="s">
        <v>304</v>
      </c>
      <c r="H233" s="189">
        <v>4000</v>
      </c>
    </row>
    <row r="234" spans="2:8" s="130" customFormat="1" ht="34.5" hidden="1" customHeight="1">
      <c r="B234" s="420"/>
      <c r="C234" s="135"/>
      <c r="D234" s="213"/>
      <c r="E234" s="214"/>
      <c r="F234" s="203" t="s">
        <v>305</v>
      </c>
      <c r="G234" s="171" t="s">
        <v>306</v>
      </c>
      <c r="H234" s="189">
        <v>2640</v>
      </c>
    </row>
    <row r="235" spans="2:8" s="130" customFormat="1" ht="34.5" hidden="1" customHeight="1">
      <c r="B235" s="420"/>
      <c r="C235" s="135"/>
      <c r="D235" s="213"/>
      <c r="E235" s="214"/>
      <c r="F235" s="174" t="s">
        <v>307</v>
      </c>
      <c r="G235" s="171" t="s">
        <v>308</v>
      </c>
      <c r="H235" s="189">
        <v>2640</v>
      </c>
    </row>
    <row r="236" spans="2:8" s="130" customFormat="1" ht="34.5" hidden="1" customHeight="1">
      <c r="B236" s="420"/>
      <c r="C236" s="135"/>
      <c r="D236" s="213"/>
      <c r="E236" s="214"/>
      <c r="F236" s="203" t="s">
        <v>309</v>
      </c>
      <c r="G236" s="171" t="s">
        <v>310</v>
      </c>
      <c r="H236" s="189">
        <v>1800</v>
      </c>
    </row>
    <row r="237" spans="2:8" s="130" customFormat="1" ht="34.5" hidden="1" customHeight="1">
      <c r="B237" s="420"/>
      <c r="C237" s="135"/>
      <c r="D237" s="213"/>
      <c r="E237" s="214"/>
      <c r="F237" s="173" t="s">
        <v>311</v>
      </c>
      <c r="G237" s="216" t="s">
        <v>312</v>
      </c>
      <c r="H237" s="172">
        <v>4560</v>
      </c>
    </row>
    <row r="238" spans="2:8" s="130" customFormat="1" ht="34.5" hidden="1" customHeight="1">
      <c r="B238" s="420"/>
      <c r="C238" s="135"/>
      <c r="D238" s="213"/>
      <c r="E238" s="214"/>
      <c r="F238" s="217" t="s">
        <v>313</v>
      </c>
      <c r="G238" s="171" t="s">
        <v>314</v>
      </c>
      <c r="H238" s="172">
        <v>1000</v>
      </c>
    </row>
    <row r="239" spans="2:8" s="130" customFormat="1" ht="34.5" hidden="1" customHeight="1">
      <c r="B239" s="420"/>
      <c r="C239" s="135"/>
      <c r="D239" s="213"/>
      <c r="E239" s="214"/>
      <c r="F239" s="217" t="s">
        <v>315</v>
      </c>
      <c r="G239" s="216" t="s">
        <v>316</v>
      </c>
      <c r="H239" s="172">
        <v>3600</v>
      </c>
    </row>
    <row r="240" spans="2:8" s="130" customFormat="1" ht="34.5" hidden="1" customHeight="1">
      <c r="B240" s="420"/>
      <c r="C240" s="135"/>
      <c r="D240" s="213"/>
      <c r="E240" s="214"/>
      <c r="F240" s="217" t="s">
        <v>317</v>
      </c>
      <c r="G240" s="216" t="s">
        <v>318</v>
      </c>
      <c r="H240" s="172">
        <v>1000</v>
      </c>
    </row>
    <row r="241" spans="2:8" s="130" customFormat="1" ht="34.5" hidden="1" customHeight="1">
      <c r="B241" s="420"/>
      <c r="C241" s="135"/>
      <c r="D241" s="213"/>
      <c r="E241" s="214"/>
      <c r="F241" s="217" t="s">
        <v>319</v>
      </c>
      <c r="G241" s="216" t="s">
        <v>320</v>
      </c>
      <c r="H241" s="172">
        <v>1400</v>
      </c>
    </row>
    <row r="242" spans="2:8" s="130" customFormat="1" ht="34.5" hidden="1" customHeight="1">
      <c r="B242" s="420"/>
      <c r="C242" s="135"/>
      <c r="D242" s="213"/>
      <c r="E242" s="214"/>
      <c r="F242" s="166" t="s">
        <v>321</v>
      </c>
      <c r="G242" s="166"/>
      <c r="H242" s="215">
        <f>SUM(H244:H257)</f>
        <v>38336</v>
      </c>
    </row>
    <row r="243" spans="2:8" s="130" customFormat="1" ht="34.5" hidden="1" customHeight="1">
      <c r="B243" s="420"/>
      <c r="C243" s="135"/>
      <c r="D243" s="213"/>
      <c r="E243" s="214"/>
      <c r="F243" s="209" t="s">
        <v>284</v>
      </c>
      <c r="G243" s="209"/>
      <c r="H243" s="136"/>
    </row>
    <row r="244" spans="2:8" s="130" customFormat="1" ht="34.5" hidden="1" customHeight="1">
      <c r="B244" s="420"/>
      <c r="C244" s="135"/>
      <c r="D244" s="213"/>
      <c r="E244" s="214"/>
      <c r="F244" s="174" t="s">
        <v>322</v>
      </c>
      <c r="G244" s="171" t="s">
        <v>323</v>
      </c>
      <c r="H244" s="172">
        <v>4800</v>
      </c>
    </row>
    <row r="245" spans="2:8" s="130" customFormat="1" ht="34.5" hidden="1" customHeight="1">
      <c r="B245" s="420"/>
      <c r="C245" s="135"/>
      <c r="D245" s="213"/>
      <c r="E245" s="214"/>
      <c r="F245" s="174" t="s">
        <v>324</v>
      </c>
      <c r="G245" s="171" t="s">
        <v>325</v>
      </c>
      <c r="H245" s="172">
        <v>3600</v>
      </c>
    </row>
    <row r="246" spans="2:8" s="130" customFormat="1" ht="34.5" hidden="1" customHeight="1">
      <c r="B246" s="420"/>
      <c r="C246" s="135"/>
      <c r="D246" s="213"/>
      <c r="E246" s="214"/>
      <c r="F246" s="203" t="s">
        <v>326</v>
      </c>
      <c r="G246" s="171" t="s">
        <v>327</v>
      </c>
      <c r="H246" s="189">
        <v>3000</v>
      </c>
    </row>
    <row r="247" spans="2:8" s="130" customFormat="1" ht="34.5" hidden="1" customHeight="1">
      <c r="B247" s="420"/>
      <c r="C247" s="135"/>
      <c r="D247" s="213"/>
      <c r="E247" s="214"/>
      <c r="F247" s="174" t="s">
        <v>328</v>
      </c>
      <c r="G247" s="171" t="s">
        <v>329</v>
      </c>
      <c r="H247" s="172">
        <v>1200</v>
      </c>
    </row>
    <row r="248" spans="2:8" s="130" customFormat="1" ht="34.5" hidden="1" customHeight="1">
      <c r="B248" s="420"/>
      <c r="C248" s="135"/>
      <c r="D248" s="213"/>
      <c r="E248" s="214"/>
      <c r="F248" s="174" t="s">
        <v>330</v>
      </c>
      <c r="G248" s="171" t="s">
        <v>331</v>
      </c>
      <c r="H248" s="172">
        <v>4800</v>
      </c>
    </row>
    <row r="249" spans="2:8" s="130" customFormat="1" ht="34.5" hidden="1" customHeight="1">
      <c r="B249" s="420"/>
      <c r="C249" s="135"/>
      <c r="D249" s="213"/>
      <c r="E249" s="214"/>
      <c r="F249" s="203" t="s">
        <v>332</v>
      </c>
      <c r="G249" s="216" t="s">
        <v>333</v>
      </c>
      <c r="H249" s="172">
        <v>3600</v>
      </c>
    </row>
    <row r="250" spans="2:8" s="130" customFormat="1" ht="34.5" hidden="1" customHeight="1">
      <c r="B250" s="420"/>
      <c r="C250" s="135"/>
      <c r="D250" s="213"/>
      <c r="E250" s="214"/>
      <c r="F250" s="203" t="s">
        <v>334</v>
      </c>
      <c r="G250" s="159" t="s">
        <v>335</v>
      </c>
      <c r="H250" s="172">
        <v>2336</v>
      </c>
    </row>
    <row r="251" spans="2:8" s="130" customFormat="1" ht="34.5" hidden="1" customHeight="1">
      <c r="B251" s="420"/>
      <c r="C251" s="135"/>
      <c r="D251" s="213"/>
      <c r="E251" s="214"/>
      <c r="F251" s="174" t="s">
        <v>336</v>
      </c>
      <c r="G251" s="171" t="s">
        <v>337</v>
      </c>
      <c r="H251" s="172">
        <v>3600</v>
      </c>
    </row>
    <row r="252" spans="2:8" s="130" customFormat="1" ht="34.5" hidden="1" customHeight="1">
      <c r="B252" s="420"/>
      <c r="C252" s="135"/>
      <c r="D252" s="213"/>
      <c r="E252" s="214"/>
      <c r="F252" s="174" t="s">
        <v>338</v>
      </c>
      <c r="G252" s="171" t="s">
        <v>339</v>
      </c>
      <c r="H252" s="172">
        <v>3600</v>
      </c>
    </row>
    <row r="253" spans="2:8" s="130" customFormat="1" ht="34.5" hidden="1" customHeight="1">
      <c r="B253" s="420"/>
      <c r="C253" s="135"/>
      <c r="D253" s="213"/>
      <c r="E253" s="214"/>
      <c r="F253" s="203" t="s">
        <v>340</v>
      </c>
      <c r="G253" s="216" t="s">
        <v>341</v>
      </c>
      <c r="H253" s="172">
        <v>1200</v>
      </c>
    </row>
    <row r="254" spans="2:8" s="130" customFormat="1" ht="34.5" hidden="1" customHeight="1">
      <c r="B254" s="420"/>
      <c r="C254" s="135"/>
      <c r="D254" s="213"/>
      <c r="E254" s="214"/>
      <c r="F254" s="174" t="s">
        <v>342</v>
      </c>
      <c r="G254" s="216" t="s">
        <v>343</v>
      </c>
      <c r="H254" s="172">
        <v>2200</v>
      </c>
    </row>
    <row r="255" spans="2:8" s="130" customFormat="1" ht="34.5" hidden="1" customHeight="1">
      <c r="B255" s="420"/>
      <c r="C255" s="135"/>
      <c r="D255" s="213"/>
      <c r="E255" s="214"/>
      <c r="F255" s="174" t="s">
        <v>344</v>
      </c>
      <c r="G255" s="216" t="s">
        <v>345</v>
      </c>
      <c r="H255" s="172">
        <v>2400</v>
      </c>
    </row>
    <row r="256" spans="2:8" s="130" customFormat="1" ht="34.5" hidden="1" customHeight="1">
      <c r="B256" s="420"/>
      <c r="C256" s="135"/>
      <c r="D256" s="213"/>
      <c r="E256" s="214"/>
      <c r="F256" s="174" t="s">
        <v>346</v>
      </c>
      <c r="G256" s="171" t="s">
        <v>347</v>
      </c>
      <c r="H256" s="172">
        <v>1000</v>
      </c>
    </row>
    <row r="257" spans="2:8" s="130" customFormat="1" ht="34.5" hidden="1" customHeight="1">
      <c r="B257" s="420"/>
      <c r="C257" s="135"/>
      <c r="D257" s="218"/>
      <c r="E257" s="218"/>
      <c r="F257" s="203" t="s">
        <v>348</v>
      </c>
      <c r="G257" s="171" t="s">
        <v>349</v>
      </c>
      <c r="H257" s="172">
        <v>1000</v>
      </c>
    </row>
    <row r="258" spans="2:8" s="1" customFormat="1" ht="39" hidden="1" customHeight="1">
      <c r="B258" s="420"/>
      <c r="C258" s="142">
        <v>11004</v>
      </c>
      <c r="D258" s="422" t="s">
        <v>350</v>
      </c>
      <c r="E258" s="423"/>
      <c r="F258" s="424"/>
      <c r="G258" s="205" t="s">
        <v>183</v>
      </c>
      <c r="H258" s="205">
        <f>SUM(H259:H270)</f>
        <v>1522677.5000000002</v>
      </c>
    </row>
    <row r="259" spans="2:8" s="223" customFormat="1" ht="30" hidden="1" customHeight="1">
      <c r="B259" s="420"/>
      <c r="C259" s="219"/>
      <c r="D259" s="220"/>
      <c r="E259" s="220"/>
      <c r="F259" s="220"/>
      <c r="G259" s="221" t="s">
        <v>285</v>
      </c>
      <c r="H259" s="222">
        <v>644087.30000000005</v>
      </c>
    </row>
    <row r="260" spans="2:8" s="1" customFormat="1" ht="36.75" hidden="1" customHeight="1">
      <c r="B260" s="420"/>
      <c r="C260" s="142"/>
      <c r="D260" s="218"/>
      <c r="E260" s="218"/>
      <c r="F260" s="218"/>
      <c r="G260" s="171" t="s">
        <v>351</v>
      </c>
      <c r="H260" s="189">
        <v>216303.9</v>
      </c>
    </row>
    <row r="261" spans="2:8" s="1" customFormat="1" ht="36" hidden="1" customHeight="1">
      <c r="B261" s="420"/>
      <c r="C261" s="142"/>
      <c r="D261" s="218"/>
      <c r="E261" s="218"/>
      <c r="F261" s="218"/>
      <c r="G261" s="171" t="s">
        <v>352</v>
      </c>
      <c r="H261" s="189">
        <v>47495.5</v>
      </c>
    </row>
    <row r="262" spans="2:8" s="1" customFormat="1" ht="34.5" hidden="1" customHeight="1">
      <c r="B262" s="420"/>
      <c r="C262" s="142"/>
      <c r="D262" s="218"/>
      <c r="E262" s="218"/>
      <c r="F262" s="218"/>
      <c r="G262" s="171" t="s">
        <v>353</v>
      </c>
      <c r="H262" s="189">
        <v>46129.9</v>
      </c>
    </row>
    <row r="263" spans="2:8" s="1" customFormat="1" ht="30" hidden="1" customHeight="1">
      <c r="B263" s="420"/>
      <c r="C263" s="142"/>
      <c r="D263" s="218"/>
      <c r="E263" s="218"/>
      <c r="F263" s="218"/>
      <c r="G263" s="171" t="s">
        <v>354</v>
      </c>
      <c r="H263" s="189">
        <v>56284.4</v>
      </c>
    </row>
    <row r="264" spans="2:8" s="1" customFormat="1" ht="40.5" hidden="1" customHeight="1">
      <c r="B264" s="420"/>
      <c r="C264" s="142"/>
      <c r="D264" s="218"/>
      <c r="E264" s="218"/>
      <c r="F264" s="218"/>
      <c r="G264" s="171" t="s">
        <v>355</v>
      </c>
      <c r="H264" s="189">
        <v>55549.8</v>
      </c>
    </row>
    <row r="265" spans="2:8" s="1" customFormat="1" ht="30" hidden="1" customHeight="1">
      <c r="B265" s="420"/>
      <c r="C265" s="142"/>
      <c r="D265" s="218"/>
      <c r="E265" s="218"/>
      <c r="F265" s="218"/>
      <c r="G265" s="171" t="s">
        <v>356</v>
      </c>
      <c r="H265" s="189">
        <v>49848.3</v>
      </c>
    </row>
    <row r="266" spans="2:8" s="1" customFormat="1" ht="30" hidden="1" customHeight="1">
      <c r="B266" s="420"/>
      <c r="C266" s="142"/>
      <c r="D266" s="218"/>
      <c r="E266" s="218"/>
      <c r="F266" s="218"/>
      <c r="G266" s="171" t="s">
        <v>357</v>
      </c>
      <c r="H266" s="189">
        <v>131060.9</v>
      </c>
    </row>
    <row r="267" spans="2:8" s="1" customFormat="1" ht="30" hidden="1" customHeight="1">
      <c r="B267" s="420"/>
      <c r="C267" s="142"/>
      <c r="D267" s="218"/>
      <c r="E267" s="218"/>
      <c r="F267" s="218"/>
      <c r="G267" s="171" t="s">
        <v>358</v>
      </c>
      <c r="H267" s="189">
        <v>64461.599999999999</v>
      </c>
    </row>
    <row r="268" spans="2:8" s="1" customFormat="1" ht="30" hidden="1" customHeight="1">
      <c r="B268" s="420"/>
      <c r="C268" s="142"/>
      <c r="D268" s="218"/>
      <c r="E268" s="218"/>
      <c r="F268" s="218"/>
      <c r="G268" s="171" t="s">
        <v>359</v>
      </c>
      <c r="H268" s="189">
        <v>40006.300000000003</v>
      </c>
    </row>
    <row r="269" spans="2:8" s="1" customFormat="1" ht="30" hidden="1" customHeight="1">
      <c r="B269" s="420"/>
      <c r="C269" s="142"/>
      <c r="D269" s="218"/>
      <c r="E269" s="218"/>
      <c r="F269" s="218"/>
      <c r="G269" s="171" t="s">
        <v>360</v>
      </c>
      <c r="H269" s="189">
        <v>132496.6</v>
      </c>
    </row>
    <row r="270" spans="2:8" s="1" customFormat="1" ht="32.25" hidden="1" customHeight="1">
      <c r="B270" s="420"/>
      <c r="C270" s="142"/>
      <c r="D270" s="218"/>
      <c r="E270" s="218"/>
      <c r="F270" s="218"/>
      <c r="G270" s="171" t="s">
        <v>361</v>
      </c>
      <c r="H270" s="189">
        <v>38953</v>
      </c>
    </row>
    <row r="271" spans="2:8" s="130" customFormat="1" ht="66.75" hidden="1" customHeight="1">
      <c r="B271" s="420"/>
      <c r="C271" s="135">
        <v>11005</v>
      </c>
      <c r="D271" s="367" t="s">
        <v>362</v>
      </c>
      <c r="E271" s="367"/>
      <c r="F271" s="367"/>
      <c r="G271" s="175" t="s">
        <v>183</v>
      </c>
      <c r="H271" s="136">
        <f t="shared" ref="H271" si="17">H273+H274</f>
        <v>39756.1</v>
      </c>
    </row>
    <row r="272" spans="2:8" s="130" customFormat="1" ht="17.25" hidden="1" customHeight="1">
      <c r="B272" s="420"/>
      <c r="C272" s="135"/>
      <c r="D272" s="166"/>
      <c r="E272" s="425" t="s">
        <v>206</v>
      </c>
      <c r="F272" s="407"/>
      <c r="G272" s="135"/>
      <c r="H272" s="136"/>
    </row>
    <row r="273" spans="2:8" s="130" customFormat="1" ht="45.75" hidden="1" customHeight="1">
      <c r="B273" s="420"/>
      <c r="C273" s="176"/>
      <c r="D273" s="187"/>
      <c r="E273" s="187"/>
      <c r="F273" s="174" t="s">
        <v>363</v>
      </c>
      <c r="G273" s="210" t="s">
        <v>364</v>
      </c>
      <c r="H273" s="189">
        <v>19756.099999999999</v>
      </c>
    </row>
    <row r="274" spans="2:8" s="130" customFormat="1" ht="48.75" hidden="1" customHeight="1">
      <c r="B274" s="421"/>
      <c r="C274" s="138"/>
      <c r="D274" s="139"/>
      <c r="E274" s="139"/>
      <c r="F274" s="193" t="s">
        <v>365</v>
      </c>
      <c r="G274" s="140" t="s">
        <v>116</v>
      </c>
      <c r="H274" s="189">
        <v>20000</v>
      </c>
    </row>
    <row r="275" spans="2:8" s="130" customFormat="1" ht="35.25" hidden="1" customHeight="1">
      <c r="B275" s="179">
        <v>1146</v>
      </c>
      <c r="C275" s="402" t="s">
        <v>366</v>
      </c>
      <c r="D275" s="403"/>
      <c r="E275" s="403"/>
      <c r="F275" s="404"/>
      <c r="G275" s="148"/>
      <c r="H275" s="136">
        <f>H276+H278+H280+H282+H284+H286+H288+H290+H313+H338</f>
        <v>2421216.1</v>
      </c>
    </row>
    <row r="276" spans="2:8" s="130" customFormat="1" ht="48.75" hidden="1" customHeight="1">
      <c r="B276" s="427"/>
      <c r="C276" s="147">
        <v>11014</v>
      </c>
      <c r="D276" s="400" t="s">
        <v>367</v>
      </c>
      <c r="E276" s="400"/>
      <c r="F276" s="400"/>
      <c r="G276" s="148" t="s">
        <v>123</v>
      </c>
      <c r="H276" s="136">
        <f>H277</f>
        <v>126383.6</v>
      </c>
    </row>
    <row r="277" spans="2:8" s="130" customFormat="1" ht="40.5" hidden="1" customHeight="1">
      <c r="B277" s="428"/>
      <c r="C277" s="147"/>
      <c r="D277" s="166"/>
      <c r="E277" s="166"/>
      <c r="F277" s="157"/>
      <c r="G277" s="140" t="s">
        <v>368</v>
      </c>
      <c r="H277" s="152">
        <v>126383.6</v>
      </c>
    </row>
    <row r="278" spans="2:8" s="130" customFormat="1" ht="48.75" hidden="1" customHeight="1">
      <c r="B278" s="428"/>
      <c r="C278" s="147">
        <v>11015</v>
      </c>
      <c r="D278" s="400" t="s">
        <v>369</v>
      </c>
      <c r="E278" s="400"/>
      <c r="F278" s="400"/>
      <c r="G278" s="148" t="s">
        <v>123</v>
      </c>
      <c r="H278" s="136">
        <f>H279</f>
        <v>52000</v>
      </c>
    </row>
    <row r="279" spans="2:8" s="130" customFormat="1" ht="43.5" hidden="1" customHeight="1">
      <c r="B279" s="428"/>
      <c r="C279" s="147"/>
      <c r="D279" s="166"/>
      <c r="E279" s="166"/>
      <c r="F279" s="157"/>
      <c r="G279" s="140" t="s">
        <v>370</v>
      </c>
      <c r="H279" s="152">
        <v>52000</v>
      </c>
    </row>
    <row r="280" spans="2:8" s="130" customFormat="1" ht="48.75" hidden="1" customHeight="1">
      <c r="B280" s="428"/>
      <c r="C280" s="147">
        <v>11018</v>
      </c>
      <c r="D280" s="400" t="s">
        <v>371</v>
      </c>
      <c r="E280" s="400"/>
      <c r="F280" s="400"/>
      <c r="G280" s="148" t="s">
        <v>123</v>
      </c>
      <c r="H280" s="136">
        <f>H281</f>
        <v>767059.4</v>
      </c>
    </row>
    <row r="281" spans="2:8" s="130" customFormat="1" ht="42.75" hidden="1" customHeight="1">
      <c r="B281" s="428"/>
      <c r="C281" s="147"/>
      <c r="D281" s="166"/>
      <c r="E281" s="166"/>
      <c r="F281" s="157"/>
      <c r="G281" s="140" t="s">
        <v>372</v>
      </c>
      <c r="H281" s="152">
        <v>767059.4</v>
      </c>
    </row>
    <row r="282" spans="2:8" s="130" customFormat="1" ht="54" hidden="1" customHeight="1">
      <c r="B282" s="428"/>
      <c r="C282" s="147">
        <v>11019</v>
      </c>
      <c r="D282" s="400" t="s">
        <v>373</v>
      </c>
      <c r="E282" s="400"/>
      <c r="F282" s="400"/>
      <c r="G282" s="148" t="s">
        <v>123</v>
      </c>
      <c r="H282" s="136">
        <f>H283</f>
        <v>7701.3</v>
      </c>
    </row>
    <row r="283" spans="2:8" s="130" customFormat="1" ht="45" hidden="1" customHeight="1">
      <c r="B283" s="428"/>
      <c r="C283" s="147"/>
      <c r="D283" s="166"/>
      <c r="E283" s="166"/>
      <c r="F283" s="157"/>
      <c r="G283" s="140" t="s">
        <v>374</v>
      </c>
      <c r="H283" s="152">
        <v>7701.3</v>
      </c>
    </row>
    <row r="284" spans="2:8" s="130" customFormat="1" ht="48.75" hidden="1" customHeight="1">
      <c r="B284" s="428"/>
      <c r="C284" s="147">
        <v>11021</v>
      </c>
      <c r="D284" s="400" t="s">
        <v>375</v>
      </c>
      <c r="E284" s="400"/>
      <c r="F284" s="400"/>
      <c r="G284" s="148" t="s">
        <v>123</v>
      </c>
      <c r="H284" s="136">
        <f>H285</f>
        <v>20800</v>
      </c>
    </row>
    <row r="285" spans="2:8" s="130" customFormat="1" ht="42" hidden="1" customHeight="1">
      <c r="B285" s="428"/>
      <c r="C285" s="147"/>
      <c r="D285" s="166"/>
      <c r="E285" s="166"/>
      <c r="F285" s="157"/>
      <c r="G285" s="140" t="s">
        <v>376</v>
      </c>
      <c r="H285" s="152">
        <v>20800</v>
      </c>
    </row>
    <row r="286" spans="2:8" s="130" customFormat="1" ht="48.75" hidden="1" customHeight="1">
      <c r="B286" s="428"/>
      <c r="C286" s="147">
        <v>11024</v>
      </c>
      <c r="D286" s="400" t="s">
        <v>377</v>
      </c>
      <c r="E286" s="400"/>
      <c r="F286" s="400"/>
      <c r="G286" s="148" t="s">
        <v>123</v>
      </c>
      <c r="H286" s="136">
        <f>H287</f>
        <v>33452</v>
      </c>
    </row>
    <row r="287" spans="2:8" s="130" customFormat="1" ht="38.25" hidden="1" customHeight="1">
      <c r="B287" s="428"/>
      <c r="C287" s="147"/>
      <c r="D287" s="166"/>
      <c r="E287" s="166"/>
      <c r="F287" s="157"/>
      <c r="G287" s="140" t="s">
        <v>378</v>
      </c>
      <c r="H287" s="152">
        <v>33452</v>
      </c>
    </row>
    <row r="288" spans="2:8" s="130" customFormat="1" ht="39.75" hidden="1" customHeight="1">
      <c r="B288" s="428"/>
      <c r="C288" s="147">
        <v>11025</v>
      </c>
      <c r="D288" s="400" t="s">
        <v>379</v>
      </c>
      <c r="E288" s="400"/>
      <c r="F288" s="400"/>
      <c r="G288" s="148" t="s">
        <v>123</v>
      </c>
      <c r="H288" s="136">
        <f t="shared" ref="H288" si="18">H289</f>
        <v>562980.9</v>
      </c>
    </row>
    <row r="289" spans="2:8" s="130" customFormat="1" ht="39.75" hidden="1" customHeight="1">
      <c r="B289" s="428"/>
      <c r="C289" s="147"/>
      <c r="D289" s="151"/>
      <c r="E289" s="151"/>
      <c r="F289" s="151"/>
      <c r="G289" s="140" t="s">
        <v>380</v>
      </c>
      <c r="H289" s="172">
        <v>562980.9</v>
      </c>
    </row>
    <row r="290" spans="2:8" s="130" customFormat="1" ht="57" hidden="1" customHeight="1">
      <c r="B290" s="428"/>
      <c r="C290" s="147">
        <v>12002</v>
      </c>
      <c r="D290" s="371" t="s">
        <v>381</v>
      </c>
      <c r="E290" s="372"/>
      <c r="F290" s="373"/>
      <c r="G290" s="148" t="s">
        <v>382</v>
      </c>
      <c r="H290" s="136">
        <f>SUM(H291,H293,H295,H297,H299,H301,H303,H305,H307,H309,H311)</f>
        <v>332259.10000000003</v>
      </c>
    </row>
    <row r="291" spans="2:8" s="130" customFormat="1" ht="40.5" hidden="1" customHeight="1">
      <c r="B291" s="428"/>
      <c r="C291" s="147"/>
      <c r="D291" s="166"/>
      <c r="E291" s="166"/>
      <c r="F291" s="166"/>
      <c r="G291" s="148" t="s">
        <v>123</v>
      </c>
      <c r="H291" s="136">
        <f>H292</f>
        <v>31060.5</v>
      </c>
    </row>
    <row r="292" spans="2:8" s="130" customFormat="1" ht="48.75" hidden="1" customHeight="1">
      <c r="B292" s="428"/>
      <c r="C292" s="147"/>
      <c r="D292" s="166"/>
      <c r="E292" s="166"/>
      <c r="F292" s="166"/>
      <c r="G292" s="140" t="s">
        <v>383</v>
      </c>
      <c r="H292" s="180">
        <v>31060.5</v>
      </c>
    </row>
    <row r="293" spans="2:8" s="130" customFormat="1" ht="34.5" hidden="1" customHeight="1">
      <c r="B293" s="428"/>
      <c r="C293" s="147"/>
      <c r="D293" s="166"/>
      <c r="E293" s="166"/>
      <c r="F293" s="166"/>
      <c r="G293" s="148" t="s">
        <v>384</v>
      </c>
      <c r="H293" s="224">
        <f>H294</f>
        <v>18382.5</v>
      </c>
    </row>
    <row r="294" spans="2:8" s="130" customFormat="1" ht="41.25" hidden="1" customHeight="1">
      <c r="B294" s="428"/>
      <c r="C294" s="147"/>
      <c r="D294" s="166"/>
      <c r="E294" s="166"/>
      <c r="F294" s="166"/>
      <c r="G294" s="140" t="s">
        <v>383</v>
      </c>
      <c r="H294" s="180">
        <v>18382.5</v>
      </c>
    </row>
    <row r="295" spans="2:8" s="130" customFormat="1" ht="32.25" hidden="1" customHeight="1">
      <c r="B295" s="428"/>
      <c r="C295" s="147"/>
      <c r="D295" s="166"/>
      <c r="E295" s="166"/>
      <c r="F295" s="166"/>
      <c r="G295" s="148" t="s">
        <v>385</v>
      </c>
      <c r="H295" s="224">
        <f>H296</f>
        <v>45793.8</v>
      </c>
    </row>
    <row r="296" spans="2:8" s="130" customFormat="1" ht="48.75" hidden="1" customHeight="1">
      <c r="B296" s="428"/>
      <c r="C296" s="147"/>
      <c r="D296" s="166"/>
      <c r="E296" s="166"/>
      <c r="F296" s="166"/>
      <c r="G296" s="140" t="s">
        <v>383</v>
      </c>
      <c r="H296" s="180">
        <v>45793.8</v>
      </c>
    </row>
    <row r="297" spans="2:8" s="130" customFormat="1" ht="24" hidden="1" customHeight="1">
      <c r="B297" s="428"/>
      <c r="C297" s="147"/>
      <c r="D297" s="166"/>
      <c r="E297" s="166"/>
      <c r="F297" s="166"/>
      <c r="G297" s="148" t="s">
        <v>386</v>
      </c>
      <c r="H297" s="224">
        <f>H298</f>
        <v>18723.3</v>
      </c>
    </row>
    <row r="298" spans="2:8" s="130" customFormat="1" ht="48.75" hidden="1" customHeight="1">
      <c r="B298" s="428"/>
      <c r="C298" s="147"/>
      <c r="D298" s="166"/>
      <c r="E298" s="166"/>
      <c r="F298" s="166"/>
      <c r="G298" s="140" t="s">
        <v>383</v>
      </c>
      <c r="H298" s="180">
        <v>18723.3</v>
      </c>
    </row>
    <row r="299" spans="2:8" s="130" customFormat="1" ht="30" hidden="1" customHeight="1">
      <c r="B299" s="428"/>
      <c r="C299" s="147"/>
      <c r="D299" s="166"/>
      <c r="E299" s="166"/>
      <c r="F299" s="166"/>
      <c r="G299" s="148" t="s">
        <v>387</v>
      </c>
      <c r="H299" s="136">
        <f>H300</f>
        <v>14680.6</v>
      </c>
    </row>
    <row r="300" spans="2:8" s="130" customFormat="1" ht="48.75" hidden="1" customHeight="1">
      <c r="B300" s="428"/>
      <c r="C300" s="147"/>
      <c r="D300" s="166"/>
      <c r="E300" s="166"/>
      <c r="F300" s="166"/>
      <c r="G300" s="140" t="s">
        <v>383</v>
      </c>
      <c r="H300" s="180">
        <v>14680.6</v>
      </c>
    </row>
    <row r="301" spans="2:8" s="130" customFormat="1" ht="32.25" hidden="1" customHeight="1">
      <c r="B301" s="428"/>
      <c r="C301" s="147"/>
      <c r="D301" s="166"/>
      <c r="E301" s="166"/>
      <c r="F301" s="166"/>
      <c r="G301" s="148" t="s">
        <v>388</v>
      </c>
      <c r="H301" s="136">
        <f>H302</f>
        <v>51736.2</v>
      </c>
    </row>
    <row r="302" spans="2:8" s="130" customFormat="1" ht="48.75" hidden="1" customHeight="1">
      <c r="B302" s="428"/>
      <c r="C302" s="147"/>
      <c r="D302" s="166"/>
      <c r="E302" s="166"/>
      <c r="F302" s="166"/>
      <c r="G302" s="140" t="s">
        <v>383</v>
      </c>
      <c r="H302" s="180">
        <v>51736.2</v>
      </c>
    </row>
    <row r="303" spans="2:8" s="130" customFormat="1" ht="36" hidden="1" customHeight="1">
      <c r="B303" s="428"/>
      <c r="C303" s="147"/>
      <c r="D303" s="166"/>
      <c r="E303" s="166"/>
      <c r="F303" s="166"/>
      <c r="G303" s="148" t="s">
        <v>389</v>
      </c>
      <c r="H303" s="136">
        <f>H304</f>
        <v>38595.800000000003</v>
      </c>
    </row>
    <row r="304" spans="2:8" s="130" customFormat="1" ht="48.75" hidden="1" customHeight="1">
      <c r="B304" s="428"/>
      <c r="C304" s="147"/>
      <c r="D304" s="166"/>
      <c r="E304" s="166"/>
      <c r="F304" s="166"/>
      <c r="G304" s="140" t="s">
        <v>383</v>
      </c>
      <c r="H304" s="180">
        <v>38595.800000000003</v>
      </c>
    </row>
    <row r="305" spans="2:8" s="130" customFormat="1" ht="36" hidden="1" customHeight="1">
      <c r="B305" s="428"/>
      <c r="C305" s="147"/>
      <c r="D305" s="166"/>
      <c r="E305" s="166"/>
      <c r="F305" s="166"/>
      <c r="G305" s="148" t="s">
        <v>390</v>
      </c>
      <c r="H305" s="136">
        <f>H306</f>
        <v>50004.4</v>
      </c>
    </row>
    <row r="306" spans="2:8" s="130" customFormat="1" ht="48.75" hidden="1" customHeight="1">
      <c r="B306" s="428"/>
      <c r="C306" s="147"/>
      <c r="D306" s="166"/>
      <c r="E306" s="166"/>
      <c r="F306" s="166"/>
      <c r="G306" s="140" t="s">
        <v>383</v>
      </c>
      <c r="H306" s="180">
        <v>50004.4</v>
      </c>
    </row>
    <row r="307" spans="2:8" s="130" customFormat="1" ht="31.5" hidden="1" customHeight="1">
      <c r="B307" s="428"/>
      <c r="C307" s="147"/>
      <c r="D307" s="166"/>
      <c r="E307" s="166"/>
      <c r="F307" s="166"/>
      <c r="G307" s="148" t="s">
        <v>391</v>
      </c>
      <c r="H307" s="136">
        <f>H308</f>
        <v>22430.400000000001</v>
      </c>
    </row>
    <row r="308" spans="2:8" s="130" customFormat="1" ht="37.5" hidden="1" customHeight="1">
      <c r="B308" s="428"/>
      <c r="C308" s="147"/>
      <c r="D308" s="166"/>
      <c r="E308" s="166"/>
      <c r="F308" s="166"/>
      <c r="G308" s="140" t="s">
        <v>383</v>
      </c>
      <c r="H308" s="180">
        <v>22430.400000000001</v>
      </c>
    </row>
    <row r="309" spans="2:8" s="130" customFormat="1" ht="37.5" hidden="1" customHeight="1">
      <c r="B309" s="428"/>
      <c r="C309" s="147"/>
      <c r="D309" s="166"/>
      <c r="E309" s="166"/>
      <c r="F309" s="166"/>
      <c r="G309" s="148" t="s">
        <v>392</v>
      </c>
      <c r="H309" s="136">
        <f>H310</f>
        <v>24972</v>
      </c>
    </row>
    <row r="310" spans="2:8" s="130" customFormat="1" ht="48.75" hidden="1" customHeight="1">
      <c r="B310" s="428"/>
      <c r="C310" s="147"/>
      <c r="D310" s="166"/>
      <c r="E310" s="166"/>
      <c r="F310" s="166"/>
      <c r="G310" s="140" t="s">
        <v>383</v>
      </c>
      <c r="H310" s="180">
        <v>24972</v>
      </c>
    </row>
    <row r="311" spans="2:8" s="130" customFormat="1" ht="33.75" hidden="1" customHeight="1">
      <c r="B311" s="428"/>
      <c r="C311" s="147"/>
      <c r="D311" s="166"/>
      <c r="E311" s="166"/>
      <c r="F311" s="166"/>
      <c r="G311" s="148" t="s">
        <v>393</v>
      </c>
      <c r="H311" s="215">
        <f t="shared" ref="H311" si="19">H312</f>
        <v>15879.6</v>
      </c>
    </row>
    <row r="312" spans="2:8" s="130" customFormat="1" ht="48.75" hidden="1" customHeight="1">
      <c r="B312" s="428"/>
      <c r="C312" s="147"/>
      <c r="D312" s="166"/>
      <c r="E312" s="166"/>
      <c r="F312" s="166"/>
      <c r="G312" s="140" t="s">
        <v>383</v>
      </c>
      <c r="H312" s="225">
        <v>15879.6</v>
      </c>
    </row>
    <row r="313" spans="2:8" s="130" customFormat="1" ht="56.25" hidden="1" customHeight="1">
      <c r="B313" s="428"/>
      <c r="C313" s="147">
        <v>12004</v>
      </c>
      <c r="D313" s="400" t="s">
        <v>394</v>
      </c>
      <c r="E313" s="400"/>
      <c r="F313" s="400"/>
      <c r="G313" s="148" t="s">
        <v>382</v>
      </c>
      <c r="H313" s="136">
        <f t="shared" ref="H313" si="20">H314+H316+H318+H320+H322+H324+H326+H328+H330+H332+H334+H336</f>
        <v>363677.79999999993</v>
      </c>
    </row>
    <row r="314" spans="2:8" s="130" customFormat="1" ht="41.25" hidden="1" customHeight="1">
      <c r="B314" s="428"/>
      <c r="C314" s="147"/>
      <c r="D314" s="166"/>
      <c r="E314" s="166"/>
      <c r="F314" s="166"/>
      <c r="G314" s="148" t="s">
        <v>123</v>
      </c>
      <c r="H314" s="136">
        <f t="shared" ref="H314" si="21">H315</f>
        <v>158891.4</v>
      </c>
    </row>
    <row r="315" spans="2:8" s="130" customFormat="1" ht="36.75" hidden="1" customHeight="1">
      <c r="B315" s="428"/>
      <c r="C315" s="147"/>
      <c r="D315" s="166"/>
      <c r="E315" s="166"/>
      <c r="F315" s="166"/>
      <c r="G315" s="226" t="s">
        <v>395</v>
      </c>
      <c r="H315" s="180">
        <v>158891.4</v>
      </c>
    </row>
    <row r="316" spans="2:8" s="130" customFormat="1" ht="38.25" hidden="1" customHeight="1">
      <c r="B316" s="428"/>
      <c r="C316" s="135"/>
      <c r="D316" s="166"/>
      <c r="E316" s="166"/>
      <c r="F316" s="166"/>
      <c r="G316" s="148" t="s">
        <v>34</v>
      </c>
      <c r="H316" s="136">
        <f t="shared" ref="H316" si="22">H317</f>
        <v>37662.199999999997</v>
      </c>
    </row>
    <row r="317" spans="2:8" s="130" customFormat="1" ht="48.75" hidden="1" customHeight="1">
      <c r="B317" s="428"/>
      <c r="C317" s="147"/>
      <c r="D317" s="166"/>
      <c r="E317" s="166"/>
      <c r="F317" s="166"/>
      <c r="G317" s="226" t="s">
        <v>395</v>
      </c>
      <c r="H317" s="180">
        <v>37662.199999999997</v>
      </c>
    </row>
    <row r="318" spans="2:8" s="130" customFormat="1" ht="38.25" hidden="1" customHeight="1">
      <c r="B318" s="428"/>
      <c r="C318" s="135"/>
      <c r="D318" s="166"/>
      <c r="E318" s="166"/>
      <c r="F318" s="166"/>
      <c r="G318" s="148" t="s">
        <v>384</v>
      </c>
      <c r="H318" s="136">
        <f t="shared" ref="H318" si="23">H319</f>
        <v>4000.5</v>
      </c>
    </row>
    <row r="319" spans="2:8" s="130" customFormat="1" ht="36.75" hidden="1" customHeight="1">
      <c r="B319" s="428"/>
      <c r="C319" s="147"/>
      <c r="D319" s="166"/>
      <c r="E319" s="166"/>
      <c r="F319" s="166"/>
      <c r="G319" s="226" t="s">
        <v>395</v>
      </c>
      <c r="H319" s="180">
        <v>4000.5</v>
      </c>
    </row>
    <row r="320" spans="2:8" s="130" customFormat="1" ht="31.5" hidden="1" customHeight="1">
      <c r="B320" s="428"/>
      <c r="C320" s="147"/>
      <c r="D320" s="166"/>
      <c r="E320" s="166"/>
      <c r="F320" s="166"/>
      <c r="G320" s="148" t="s">
        <v>385</v>
      </c>
      <c r="H320" s="136">
        <f t="shared" ref="H320" si="24">H321</f>
        <v>9775.7999999999993</v>
      </c>
    </row>
    <row r="321" spans="2:8" s="130" customFormat="1" ht="39" hidden="1" customHeight="1">
      <c r="B321" s="428"/>
      <c r="C321" s="147"/>
      <c r="D321" s="166"/>
      <c r="E321" s="166"/>
      <c r="F321" s="166"/>
      <c r="G321" s="226" t="s">
        <v>395</v>
      </c>
      <c r="H321" s="180">
        <v>9775.7999999999993</v>
      </c>
    </row>
    <row r="322" spans="2:8" s="130" customFormat="1" ht="27" hidden="1" customHeight="1">
      <c r="B322" s="428"/>
      <c r="C322" s="147"/>
      <c r="D322" s="166"/>
      <c r="E322" s="166"/>
      <c r="F322" s="166"/>
      <c r="G322" s="148" t="s">
        <v>386</v>
      </c>
      <c r="H322" s="136">
        <f>H323</f>
        <v>8365</v>
      </c>
    </row>
    <row r="323" spans="2:8" s="130" customFormat="1" ht="39.75" hidden="1" customHeight="1">
      <c r="B323" s="428"/>
      <c r="C323" s="147"/>
      <c r="D323" s="166"/>
      <c r="E323" s="166"/>
      <c r="F323" s="166"/>
      <c r="G323" s="226" t="s">
        <v>395</v>
      </c>
      <c r="H323" s="180">
        <v>8365</v>
      </c>
    </row>
    <row r="324" spans="2:8" s="130" customFormat="1" ht="32.25" hidden="1" customHeight="1">
      <c r="B324" s="428"/>
      <c r="C324" s="147"/>
      <c r="D324" s="166"/>
      <c r="E324" s="166"/>
      <c r="F324" s="166"/>
      <c r="G324" s="148" t="s">
        <v>387</v>
      </c>
      <c r="H324" s="136">
        <f t="shared" ref="H324" si="25">H325</f>
        <v>13264</v>
      </c>
    </row>
    <row r="325" spans="2:8" s="130" customFormat="1" ht="34.5" hidden="1" customHeight="1">
      <c r="B325" s="428"/>
      <c r="C325" s="147"/>
      <c r="D325" s="166"/>
      <c r="E325" s="166"/>
      <c r="F325" s="166"/>
      <c r="G325" s="226" t="s">
        <v>395</v>
      </c>
      <c r="H325" s="180">
        <v>13264</v>
      </c>
    </row>
    <row r="326" spans="2:8" s="130" customFormat="1" ht="29.25" hidden="1" customHeight="1">
      <c r="B326" s="428"/>
      <c r="C326" s="147"/>
      <c r="D326" s="166"/>
      <c r="E326" s="166"/>
      <c r="F326" s="166"/>
      <c r="G326" s="148" t="s">
        <v>388</v>
      </c>
      <c r="H326" s="136">
        <f t="shared" ref="H326" si="26">H327</f>
        <v>55639.5</v>
      </c>
    </row>
    <row r="327" spans="2:8" s="130" customFormat="1" ht="39" hidden="1" customHeight="1">
      <c r="B327" s="428"/>
      <c r="C327" s="147"/>
      <c r="D327" s="166"/>
      <c r="E327" s="166"/>
      <c r="F327" s="166"/>
      <c r="G327" s="226" t="s">
        <v>395</v>
      </c>
      <c r="H327" s="180">
        <v>55639.5</v>
      </c>
    </row>
    <row r="328" spans="2:8" s="130" customFormat="1" ht="34.5" hidden="1" customHeight="1">
      <c r="B328" s="428"/>
      <c r="C328" s="147"/>
      <c r="D328" s="166"/>
      <c r="E328" s="166"/>
      <c r="F328" s="166"/>
      <c r="G328" s="148" t="s">
        <v>389</v>
      </c>
      <c r="H328" s="136">
        <f t="shared" ref="H328" si="27">H329</f>
        <v>20025.8</v>
      </c>
    </row>
    <row r="329" spans="2:8" s="130" customFormat="1" ht="42" hidden="1" customHeight="1">
      <c r="B329" s="428"/>
      <c r="C329" s="147"/>
      <c r="D329" s="166"/>
      <c r="E329" s="166"/>
      <c r="F329" s="166"/>
      <c r="G329" s="226" t="s">
        <v>395</v>
      </c>
      <c r="H329" s="180">
        <v>20025.8</v>
      </c>
    </row>
    <row r="330" spans="2:8" s="130" customFormat="1" ht="33.75" hidden="1" customHeight="1">
      <c r="B330" s="428"/>
      <c r="C330" s="147"/>
      <c r="D330" s="166"/>
      <c r="E330" s="166"/>
      <c r="F330" s="166"/>
      <c r="G330" s="148" t="s">
        <v>390</v>
      </c>
      <c r="H330" s="136">
        <f t="shared" ref="H330" si="28">H331</f>
        <v>33766.699999999997</v>
      </c>
    </row>
    <row r="331" spans="2:8" s="130" customFormat="1" ht="38.25" hidden="1" customHeight="1">
      <c r="B331" s="428"/>
      <c r="C331" s="147"/>
      <c r="D331" s="166"/>
      <c r="E331" s="166"/>
      <c r="F331" s="166"/>
      <c r="G331" s="226" t="s">
        <v>395</v>
      </c>
      <c r="H331" s="180">
        <v>33766.699999999997</v>
      </c>
    </row>
    <row r="332" spans="2:8" s="130" customFormat="1" ht="36.75" hidden="1" customHeight="1">
      <c r="B332" s="428"/>
      <c r="C332" s="147"/>
      <c r="D332" s="166"/>
      <c r="E332" s="166"/>
      <c r="F332" s="166"/>
      <c r="G332" s="148" t="s">
        <v>391</v>
      </c>
      <c r="H332" s="136">
        <f t="shared" ref="H332" si="29">H333</f>
        <v>9621.5</v>
      </c>
    </row>
    <row r="333" spans="2:8" s="130" customFormat="1" ht="34.5" hidden="1" customHeight="1">
      <c r="B333" s="428"/>
      <c r="C333" s="147"/>
      <c r="D333" s="166"/>
      <c r="E333" s="166"/>
      <c r="F333" s="166"/>
      <c r="G333" s="226" t="s">
        <v>395</v>
      </c>
      <c r="H333" s="180">
        <v>9621.5</v>
      </c>
    </row>
    <row r="334" spans="2:8" s="130" customFormat="1" ht="26.25" hidden="1" customHeight="1">
      <c r="B334" s="428"/>
      <c r="C334" s="147"/>
      <c r="D334" s="166"/>
      <c r="E334" s="166"/>
      <c r="F334" s="166"/>
      <c r="G334" s="148" t="s">
        <v>392</v>
      </c>
      <c r="H334" s="136">
        <f t="shared" ref="H334" si="30">H335</f>
        <v>7017.3</v>
      </c>
    </row>
    <row r="335" spans="2:8" s="130" customFormat="1" ht="39" hidden="1" customHeight="1">
      <c r="B335" s="428"/>
      <c r="C335" s="147"/>
      <c r="D335" s="166"/>
      <c r="E335" s="166"/>
      <c r="F335" s="166"/>
      <c r="G335" s="226" t="s">
        <v>395</v>
      </c>
      <c r="H335" s="180">
        <v>7017.3</v>
      </c>
    </row>
    <row r="336" spans="2:8" s="130" customFormat="1" ht="30" hidden="1" customHeight="1">
      <c r="B336" s="428"/>
      <c r="C336" s="147"/>
      <c r="D336" s="166"/>
      <c r="E336" s="166"/>
      <c r="F336" s="166"/>
      <c r="G336" s="148" t="s">
        <v>393</v>
      </c>
      <c r="H336" s="136">
        <f t="shared" ref="H336" si="31">H337</f>
        <v>5648.1</v>
      </c>
    </row>
    <row r="337" spans="2:8" s="130" customFormat="1" ht="48.75" hidden="1" customHeight="1">
      <c r="B337" s="428"/>
      <c r="C337" s="147"/>
      <c r="D337" s="166"/>
      <c r="E337" s="166"/>
      <c r="F337" s="166"/>
      <c r="G337" s="226" t="s">
        <v>395</v>
      </c>
      <c r="H337" s="180">
        <v>5648.1</v>
      </c>
    </row>
    <row r="338" spans="2:8" s="130" customFormat="1" ht="48.75" hidden="1" customHeight="1">
      <c r="B338" s="428"/>
      <c r="C338" s="147">
        <v>12008</v>
      </c>
      <c r="D338" s="400" t="s">
        <v>396</v>
      </c>
      <c r="E338" s="400"/>
      <c r="F338" s="400"/>
      <c r="G338" s="148" t="s">
        <v>123</v>
      </c>
      <c r="H338" s="136">
        <f>H339</f>
        <v>154902</v>
      </c>
    </row>
    <row r="339" spans="2:8" s="130" customFormat="1" ht="41.25" hidden="1" customHeight="1">
      <c r="B339" s="429"/>
      <c r="C339" s="147"/>
      <c r="D339" s="166"/>
      <c r="E339" s="166"/>
      <c r="F339" s="157"/>
      <c r="G339" s="140" t="s">
        <v>116</v>
      </c>
      <c r="H339" s="152">
        <v>154902</v>
      </c>
    </row>
    <row r="340" spans="2:8" s="130" customFormat="1" ht="36.75" hidden="1" customHeight="1">
      <c r="B340" s="131">
        <v>1147</v>
      </c>
      <c r="C340" s="402" t="s">
        <v>397</v>
      </c>
      <c r="D340" s="403"/>
      <c r="E340" s="403"/>
      <c r="F340" s="404"/>
      <c r="G340" s="147"/>
      <c r="H340" s="136">
        <f>H341</f>
        <v>590176.5</v>
      </c>
    </row>
    <row r="341" spans="2:8" s="130" customFormat="1" ht="43.5" hidden="1" customHeight="1">
      <c r="B341" s="368"/>
      <c r="C341" s="135">
        <v>11001</v>
      </c>
      <c r="D341" s="371" t="s">
        <v>398</v>
      </c>
      <c r="E341" s="372"/>
      <c r="F341" s="373"/>
      <c r="G341" s="148" t="s">
        <v>399</v>
      </c>
      <c r="H341" s="136">
        <f t="shared" ref="H341" si="32">H342</f>
        <v>590176.5</v>
      </c>
    </row>
    <row r="342" spans="2:8" s="130" customFormat="1" ht="36.75" hidden="1" customHeight="1">
      <c r="B342" s="370"/>
      <c r="C342" s="135"/>
      <c r="D342" s="166"/>
      <c r="E342" s="166"/>
      <c r="F342" s="166"/>
      <c r="G342" s="140" t="s">
        <v>400</v>
      </c>
      <c r="H342" s="172">
        <v>590176.5</v>
      </c>
    </row>
    <row r="343" spans="2:8" s="130" customFormat="1" ht="41.25" hidden="1" customHeight="1">
      <c r="B343" s="201">
        <v>1148</v>
      </c>
      <c r="C343" s="402" t="s">
        <v>401</v>
      </c>
      <c r="D343" s="403"/>
      <c r="E343" s="403"/>
      <c r="F343" s="404"/>
      <c r="G343" s="188"/>
      <c r="H343" s="136">
        <f>H344+H346+H350+H352+H354+H356+H358</f>
        <v>819697.7</v>
      </c>
    </row>
    <row r="344" spans="2:8" s="130" customFormat="1" ht="41.25" hidden="1" customHeight="1">
      <c r="B344" s="427"/>
      <c r="C344" s="202">
        <v>11002</v>
      </c>
      <c r="D344" s="367" t="s">
        <v>402</v>
      </c>
      <c r="E344" s="367"/>
      <c r="F344" s="367"/>
      <c r="G344" s="148" t="s">
        <v>123</v>
      </c>
      <c r="H344" s="136">
        <f>H345</f>
        <v>3720</v>
      </c>
    </row>
    <row r="345" spans="2:8" s="130" customFormat="1" ht="41.25" hidden="1" customHeight="1">
      <c r="B345" s="428"/>
      <c r="C345" s="202"/>
      <c r="D345" s="176"/>
      <c r="E345" s="176"/>
      <c r="F345" s="176"/>
      <c r="G345" s="140" t="s">
        <v>403</v>
      </c>
      <c r="H345" s="172">
        <v>3720</v>
      </c>
    </row>
    <row r="346" spans="2:8" s="130" customFormat="1" ht="41.25" hidden="1" customHeight="1">
      <c r="B346" s="428"/>
      <c r="C346" s="202">
        <v>11006</v>
      </c>
      <c r="D346" s="367" t="s">
        <v>404</v>
      </c>
      <c r="E346" s="367"/>
      <c r="F346" s="367"/>
      <c r="G346" s="148" t="s">
        <v>123</v>
      </c>
      <c r="H346" s="136">
        <f>SUM(H347:H349)</f>
        <v>628857.1</v>
      </c>
    </row>
    <row r="347" spans="2:8" s="130" customFormat="1" ht="41.25" hidden="1" customHeight="1">
      <c r="B347" s="428"/>
      <c r="C347" s="202"/>
      <c r="D347" s="166"/>
      <c r="E347" s="166"/>
      <c r="F347" s="166"/>
      <c r="G347" s="140" t="s">
        <v>405</v>
      </c>
      <c r="H347" s="172">
        <v>310601.5</v>
      </c>
    </row>
    <row r="348" spans="2:8" s="130" customFormat="1" ht="35.25" hidden="1" customHeight="1">
      <c r="B348" s="428"/>
      <c r="C348" s="202"/>
      <c r="D348" s="166"/>
      <c r="E348" s="166"/>
      <c r="F348" s="166"/>
      <c r="G348" s="140" t="s">
        <v>406</v>
      </c>
      <c r="H348" s="172">
        <v>247776.6</v>
      </c>
    </row>
    <row r="349" spans="2:8" s="130" customFormat="1" ht="40.5" hidden="1" customHeight="1">
      <c r="B349" s="428"/>
      <c r="C349" s="202"/>
      <c r="D349" s="166"/>
      <c r="E349" s="166"/>
      <c r="F349" s="166"/>
      <c r="G349" s="140" t="s">
        <v>407</v>
      </c>
      <c r="H349" s="172">
        <v>70479</v>
      </c>
    </row>
    <row r="350" spans="2:8" s="130" customFormat="1" ht="40.5" hidden="1" customHeight="1">
      <c r="B350" s="428"/>
      <c r="C350" s="202">
        <v>11007</v>
      </c>
      <c r="D350" s="367" t="s">
        <v>408</v>
      </c>
      <c r="E350" s="367"/>
      <c r="F350" s="367"/>
      <c r="G350" s="148" t="s">
        <v>123</v>
      </c>
      <c r="H350" s="136">
        <f>H351</f>
        <v>8103.4</v>
      </c>
    </row>
    <row r="351" spans="2:8" s="130" customFormat="1" ht="33" hidden="1" customHeight="1">
      <c r="B351" s="428"/>
      <c r="C351" s="202"/>
      <c r="D351" s="176"/>
      <c r="E351" s="176"/>
      <c r="F351" s="176"/>
      <c r="G351" s="171" t="s">
        <v>409</v>
      </c>
      <c r="H351" s="172">
        <v>8103.4</v>
      </c>
    </row>
    <row r="352" spans="2:8" s="130" customFormat="1" ht="40.5" hidden="1" customHeight="1">
      <c r="B352" s="428"/>
      <c r="C352" s="202">
        <v>11012</v>
      </c>
      <c r="D352" s="367" t="s">
        <v>410</v>
      </c>
      <c r="E352" s="367"/>
      <c r="F352" s="367"/>
      <c r="G352" s="148" t="s">
        <v>123</v>
      </c>
      <c r="H352" s="136">
        <f>H353</f>
        <v>70611.100000000006</v>
      </c>
    </row>
    <row r="353" spans="2:8" s="130" customFormat="1" ht="30" hidden="1" customHeight="1">
      <c r="B353" s="428"/>
      <c r="C353" s="202"/>
      <c r="D353" s="176"/>
      <c r="E353" s="176"/>
      <c r="F353" s="176"/>
      <c r="G353" s="171" t="s">
        <v>411</v>
      </c>
      <c r="H353" s="172">
        <v>70611.100000000006</v>
      </c>
    </row>
    <row r="354" spans="2:8" s="130" customFormat="1" ht="40.5" hidden="1" customHeight="1">
      <c r="B354" s="428"/>
      <c r="C354" s="202">
        <v>11013</v>
      </c>
      <c r="D354" s="367" t="s">
        <v>412</v>
      </c>
      <c r="E354" s="367"/>
      <c r="F354" s="367"/>
      <c r="G354" s="148" t="s">
        <v>123</v>
      </c>
      <c r="H354" s="136">
        <f>H355</f>
        <v>32795</v>
      </c>
    </row>
    <row r="355" spans="2:8" s="130" customFormat="1" ht="40.5" hidden="1" customHeight="1">
      <c r="B355" s="428"/>
      <c r="C355" s="202"/>
      <c r="D355" s="176"/>
      <c r="E355" s="176"/>
      <c r="F355" s="176"/>
      <c r="G355" s="171" t="s">
        <v>413</v>
      </c>
      <c r="H355" s="172">
        <v>32795</v>
      </c>
    </row>
    <row r="356" spans="2:8" s="130" customFormat="1" ht="40.5" hidden="1" customHeight="1">
      <c r="B356" s="428"/>
      <c r="C356" s="202">
        <v>11015</v>
      </c>
      <c r="D356" s="367" t="s">
        <v>414</v>
      </c>
      <c r="E356" s="367"/>
      <c r="F356" s="367"/>
      <c r="G356" s="148" t="s">
        <v>123</v>
      </c>
      <c r="H356" s="136">
        <f>H357</f>
        <v>70611.100000000006</v>
      </c>
    </row>
    <row r="357" spans="2:8" s="130" customFormat="1" ht="40.5" hidden="1" customHeight="1">
      <c r="B357" s="428"/>
      <c r="C357" s="202"/>
      <c r="D357" s="176"/>
      <c r="E357" s="176"/>
      <c r="F357" s="176"/>
      <c r="G357" s="171" t="s">
        <v>370</v>
      </c>
      <c r="H357" s="172">
        <v>70611.100000000006</v>
      </c>
    </row>
    <row r="358" spans="2:8" s="130" customFormat="1" ht="60" hidden="1" customHeight="1">
      <c r="B358" s="428"/>
      <c r="C358" s="202">
        <v>11016</v>
      </c>
      <c r="D358" s="367" t="s">
        <v>415</v>
      </c>
      <c r="E358" s="367"/>
      <c r="F358" s="367"/>
      <c r="G358" s="148" t="s">
        <v>123</v>
      </c>
      <c r="H358" s="136">
        <f>H359</f>
        <v>5000</v>
      </c>
    </row>
    <row r="359" spans="2:8" s="130" customFormat="1" ht="40.5" hidden="1" customHeight="1">
      <c r="B359" s="429"/>
      <c r="C359" s="202"/>
      <c r="D359" s="176"/>
      <c r="E359" s="176"/>
      <c r="F359" s="176"/>
      <c r="G359" s="171" t="s">
        <v>416</v>
      </c>
      <c r="H359" s="172">
        <v>5000</v>
      </c>
    </row>
    <row r="360" spans="2:8" s="130" customFormat="1" ht="40.5" hidden="1" customHeight="1">
      <c r="B360" s="179">
        <v>1162</v>
      </c>
      <c r="C360" s="364" t="s">
        <v>417</v>
      </c>
      <c r="D360" s="365"/>
      <c r="E360" s="365"/>
      <c r="F360" s="366"/>
      <c r="G360" s="227"/>
      <c r="H360" s="136">
        <f>H361+H363</f>
        <v>314982.5</v>
      </c>
    </row>
    <row r="361" spans="2:8" s="130" customFormat="1" ht="40.5" hidden="1" customHeight="1">
      <c r="B361" s="430"/>
      <c r="C361" s="135">
        <v>11012</v>
      </c>
      <c r="D361" s="371" t="s">
        <v>418</v>
      </c>
      <c r="E361" s="372"/>
      <c r="F361" s="373"/>
      <c r="G361" s="148" t="s">
        <v>419</v>
      </c>
      <c r="H361" s="136">
        <f t="shared" ref="H361" si="33">H362</f>
        <v>149826.29999999999</v>
      </c>
    </row>
    <row r="362" spans="2:8" s="130" customFormat="1" ht="40.5" hidden="1" customHeight="1">
      <c r="B362" s="431"/>
      <c r="C362" s="135"/>
      <c r="D362" s="173"/>
      <c r="E362" s="174"/>
      <c r="F362" s="228"/>
      <c r="G362" s="167" t="s">
        <v>420</v>
      </c>
      <c r="H362" s="172">
        <f>147107.5+2718.8</f>
        <v>149826.29999999999</v>
      </c>
    </row>
    <row r="363" spans="2:8" s="130" customFormat="1" ht="40.5" hidden="1" customHeight="1">
      <c r="B363" s="431"/>
      <c r="C363" s="135">
        <v>11013</v>
      </c>
      <c r="D363" s="367" t="s">
        <v>421</v>
      </c>
      <c r="E363" s="367"/>
      <c r="F363" s="367"/>
      <c r="G363" s="148" t="s">
        <v>422</v>
      </c>
      <c r="H363" s="136">
        <f t="shared" ref="H363" si="34">H364</f>
        <v>165156.19999999998</v>
      </c>
    </row>
    <row r="364" spans="2:8" s="130" customFormat="1" ht="40.5" hidden="1" customHeight="1">
      <c r="B364" s="432"/>
      <c r="C364" s="135"/>
      <c r="D364" s="173"/>
      <c r="E364" s="174"/>
      <c r="F364" s="229"/>
      <c r="G364" s="230" t="s">
        <v>423</v>
      </c>
      <c r="H364" s="172">
        <f>160370.4+4785.8</f>
        <v>165156.19999999998</v>
      </c>
    </row>
    <row r="365" spans="2:8" s="130" customFormat="1" ht="53.25" hidden="1" customHeight="1">
      <c r="B365" s="201">
        <v>1163</v>
      </c>
      <c r="C365" s="402" t="s">
        <v>424</v>
      </c>
      <c r="D365" s="403"/>
      <c r="E365" s="403"/>
      <c r="F365" s="404"/>
      <c r="G365" s="188"/>
      <c r="H365" s="136">
        <f>H366</f>
        <v>34350</v>
      </c>
    </row>
    <row r="366" spans="2:8" s="130" customFormat="1" ht="53.25" hidden="1" customHeight="1">
      <c r="B366" s="398"/>
      <c r="C366" s="135">
        <v>11017</v>
      </c>
      <c r="D366" s="371" t="s">
        <v>425</v>
      </c>
      <c r="E366" s="372"/>
      <c r="F366" s="373"/>
      <c r="G366" s="175" t="s">
        <v>123</v>
      </c>
      <c r="H366" s="136">
        <f>H367</f>
        <v>34350</v>
      </c>
    </row>
    <row r="367" spans="2:8" s="130" customFormat="1" ht="53.25" hidden="1" customHeight="1">
      <c r="B367" s="399"/>
      <c r="C367" s="135"/>
      <c r="D367" s="176"/>
      <c r="E367" s="176"/>
      <c r="F367" s="176"/>
      <c r="G367" s="140" t="s">
        <v>426</v>
      </c>
      <c r="H367" s="172">
        <v>34350</v>
      </c>
    </row>
    <row r="368" spans="2:8" s="130" customFormat="1" ht="53.25" hidden="1" customHeight="1">
      <c r="B368" s="201">
        <v>1168</v>
      </c>
      <c r="C368" s="416" t="s">
        <v>427</v>
      </c>
      <c r="D368" s="417"/>
      <c r="E368" s="417"/>
      <c r="F368" s="418"/>
      <c r="G368" s="204"/>
      <c r="H368" s="136">
        <f>H369+H371+H373+H393+H408+H432+H434</f>
        <v>8179348.4000000013</v>
      </c>
    </row>
    <row r="369" spans="2:9" s="130" customFormat="1" ht="53.25" hidden="1" customHeight="1">
      <c r="B369" s="368"/>
      <c r="C369" s="155">
        <v>11001</v>
      </c>
      <c r="D369" s="371" t="s">
        <v>428</v>
      </c>
      <c r="E369" s="372"/>
      <c r="F369" s="373"/>
      <c r="G369" s="175" t="s">
        <v>123</v>
      </c>
      <c r="H369" s="136">
        <f>H370</f>
        <v>1439533.1</v>
      </c>
    </row>
    <row r="370" spans="2:9" s="130" customFormat="1" ht="53.25" hidden="1" customHeight="1">
      <c r="B370" s="369"/>
      <c r="C370" s="135"/>
      <c r="D370" s="173"/>
      <c r="E370" s="173"/>
      <c r="F370" s="185"/>
      <c r="G370" s="171" t="s">
        <v>429</v>
      </c>
      <c r="H370" s="172">
        <v>1439533.1</v>
      </c>
    </row>
    <row r="371" spans="2:9" s="130" customFormat="1" ht="53.25" hidden="1" customHeight="1">
      <c r="B371" s="369"/>
      <c r="C371" s="155">
        <v>11002</v>
      </c>
      <c r="D371" s="371" t="s">
        <v>430</v>
      </c>
      <c r="E371" s="372"/>
      <c r="F371" s="373"/>
      <c r="G371" s="175" t="s">
        <v>123</v>
      </c>
      <c r="H371" s="136">
        <f>H372</f>
        <v>349292.4</v>
      </c>
    </row>
    <row r="372" spans="2:9" s="130" customFormat="1" ht="53.25" hidden="1" customHeight="1">
      <c r="B372" s="369"/>
      <c r="C372" s="135"/>
      <c r="D372" s="173"/>
      <c r="E372" s="173"/>
      <c r="F372" s="185"/>
      <c r="G372" s="171" t="s">
        <v>431</v>
      </c>
      <c r="H372" s="172">
        <v>349292.4</v>
      </c>
    </row>
    <row r="373" spans="2:9" s="130" customFormat="1" ht="31.5" hidden="1" customHeight="1">
      <c r="B373" s="369"/>
      <c r="C373" s="155">
        <v>11003</v>
      </c>
      <c r="D373" s="371" t="s">
        <v>432</v>
      </c>
      <c r="E373" s="372"/>
      <c r="F373" s="373"/>
      <c r="G373" s="231"/>
      <c r="H373" s="136">
        <f t="shared" ref="H373" si="35">H374+H389+H391</f>
        <v>1924981.4000000004</v>
      </c>
      <c r="I373" s="232"/>
    </row>
    <row r="374" spans="2:9" s="130" customFormat="1" ht="39.75" hidden="1" customHeight="1">
      <c r="B374" s="369"/>
      <c r="C374" s="135"/>
      <c r="D374" s="173"/>
      <c r="E374" s="173"/>
      <c r="F374" s="185"/>
      <c r="G374" s="148" t="s">
        <v>123</v>
      </c>
      <c r="H374" s="136">
        <f>H375+H376+H377+H378+H379+H380+H381+H382+H383+H384+H385+H386+H387+H388</f>
        <v>1784733.0000000002</v>
      </c>
    </row>
    <row r="375" spans="2:9" s="130" customFormat="1" ht="33.75" hidden="1" customHeight="1">
      <c r="B375" s="369"/>
      <c r="C375" s="176"/>
      <c r="D375" s="173"/>
      <c r="E375" s="173"/>
      <c r="F375" s="173"/>
      <c r="G375" s="171" t="s">
        <v>433</v>
      </c>
      <c r="H375" s="172">
        <v>367510</v>
      </c>
    </row>
    <row r="376" spans="2:9" s="130" customFormat="1" ht="42" hidden="1" customHeight="1">
      <c r="B376" s="369"/>
      <c r="C376" s="176"/>
      <c r="D376" s="173"/>
      <c r="E376" s="173"/>
      <c r="F376" s="173"/>
      <c r="G376" s="171" t="s">
        <v>434</v>
      </c>
      <c r="H376" s="172">
        <v>238151.8</v>
      </c>
    </row>
    <row r="377" spans="2:9" s="130" customFormat="1" ht="42.75" hidden="1" customHeight="1">
      <c r="B377" s="369"/>
      <c r="C377" s="176"/>
      <c r="D377" s="173"/>
      <c r="E377" s="173"/>
      <c r="F377" s="173"/>
      <c r="G377" s="171" t="s">
        <v>435</v>
      </c>
      <c r="H377" s="172">
        <v>196148.3</v>
      </c>
    </row>
    <row r="378" spans="2:9" s="130" customFormat="1" ht="45.75" hidden="1" customHeight="1">
      <c r="B378" s="369"/>
      <c r="C378" s="176"/>
      <c r="D378" s="173"/>
      <c r="E378" s="173"/>
      <c r="F378" s="173"/>
      <c r="G378" s="171" t="s">
        <v>436</v>
      </c>
      <c r="H378" s="172">
        <v>146816.9</v>
      </c>
    </row>
    <row r="379" spans="2:9" s="130" customFormat="1" ht="42" hidden="1" customHeight="1">
      <c r="B379" s="369"/>
      <c r="C379" s="176"/>
      <c r="D379" s="173"/>
      <c r="E379" s="173"/>
      <c r="F379" s="173"/>
      <c r="G379" s="171" t="s">
        <v>437</v>
      </c>
      <c r="H379" s="172">
        <v>166444.20000000001</v>
      </c>
    </row>
    <row r="380" spans="2:9" s="130" customFormat="1" ht="43.5" hidden="1" customHeight="1">
      <c r="B380" s="369"/>
      <c r="C380" s="176"/>
      <c r="D380" s="173"/>
      <c r="E380" s="173"/>
      <c r="F380" s="173"/>
      <c r="G380" s="171" t="s">
        <v>438</v>
      </c>
      <c r="H380" s="172">
        <v>97748.7</v>
      </c>
    </row>
    <row r="381" spans="2:9" s="130" customFormat="1" ht="39" hidden="1" customHeight="1">
      <c r="B381" s="369"/>
      <c r="C381" s="176"/>
      <c r="D381" s="173"/>
      <c r="E381" s="173"/>
      <c r="F381" s="173"/>
      <c r="G381" s="171" t="s">
        <v>439</v>
      </c>
      <c r="H381" s="172">
        <f>95727.2-0.2</f>
        <v>95727</v>
      </c>
    </row>
    <row r="382" spans="2:9" s="130" customFormat="1" ht="43.5" hidden="1" customHeight="1">
      <c r="B382" s="369"/>
      <c r="C382" s="176"/>
      <c r="D382" s="173"/>
      <c r="E382" s="173"/>
      <c r="F382" s="173"/>
      <c r="G382" s="171" t="s">
        <v>440</v>
      </c>
      <c r="H382" s="172">
        <v>82613.899999999994</v>
      </c>
    </row>
    <row r="383" spans="2:9" s="130" customFormat="1" ht="41.25" hidden="1" customHeight="1">
      <c r="B383" s="369"/>
      <c r="C383" s="176"/>
      <c r="D383" s="173"/>
      <c r="E383" s="173"/>
      <c r="F383" s="173"/>
      <c r="G383" s="171" t="s">
        <v>441</v>
      </c>
      <c r="H383" s="172">
        <v>98554.1</v>
      </c>
    </row>
    <row r="384" spans="2:9" s="130" customFormat="1" ht="36" hidden="1" customHeight="1">
      <c r="B384" s="369"/>
      <c r="C384" s="176"/>
      <c r="D384" s="173"/>
      <c r="E384" s="173"/>
      <c r="F384" s="173"/>
      <c r="G384" s="171" t="s">
        <v>442</v>
      </c>
      <c r="H384" s="172">
        <v>75287.199999999997</v>
      </c>
    </row>
    <row r="385" spans="2:8" s="130" customFormat="1" ht="42.75" hidden="1" customHeight="1">
      <c r="B385" s="369"/>
      <c r="C385" s="176"/>
      <c r="D385" s="173"/>
      <c r="E385" s="173"/>
      <c r="F385" s="173"/>
      <c r="G385" s="171" t="s">
        <v>443</v>
      </c>
      <c r="H385" s="172">
        <v>68999.3</v>
      </c>
    </row>
    <row r="386" spans="2:8" s="130" customFormat="1" ht="39" hidden="1" customHeight="1">
      <c r="B386" s="369"/>
      <c r="C386" s="176"/>
      <c r="D386" s="173"/>
      <c r="E386" s="173"/>
      <c r="F386" s="173"/>
      <c r="G386" s="171" t="s">
        <v>444</v>
      </c>
      <c r="H386" s="172">
        <v>51716.5</v>
      </c>
    </row>
    <row r="387" spans="2:8" s="130" customFormat="1" ht="36.75" hidden="1" customHeight="1">
      <c r="B387" s="369"/>
      <c r="C387" s="176"/>
      <c r="D387" s="173"/>
      <c r="E387" s="173"/>
      <c r="F387" s="173"/>
      <c r="G387" s="171" t="s">
        <v>445</v>
      </c>
      <c r="H387" s="172">
        <v>65137.599999999999</v>
      </c>
    </row>
    <row r="388" spans="2:8" s="130" customFormat="1" ht="41.25" hidden="1" customHeight="1">
      <c r="B388" s="369"/>
      <c r="C388" s="176"/>
      <c r="D388" s="173"/>
      <c r="E388" s="173"/>
      <c r="F388" s="173"/>
      <c r="G388" s="171" t="s">
        <v>446</v>
      </c>
      <c r="H388" s="172">
        <v>33877.5</v>
      </c>
    </row>
    <row r="389" spans="2:8" s="130" customFormat="1" ht="38.25" hidden="1" customHeight="1">
      <c r="B389" s="369"/>
      <c r="C389" s="176"/>
      <c r="D389" s="173"/>
      <c r="E389" s="173"/>
      <c r="F389" s="173"/>
      <c r="G389" s="135" t="s">
        <v>245</v>
      </c>
      <c r="H389" s="136">
        <f>H390</f>
        <v>56472.800000000003</v>
      </c>
    </row>
    <row r="390" spans="2:8" s="130" customFormat="1" ht="42" hidden="1" customHeight="1">
      <c r="B390" s="369"/>
      <c r="C390" s="176"/>
      <c r="D390" s="173"/>
      <c r="E390" s="173"/>
      <c r="F390" s="173"/>
      <c r="G390" s="171" t="s">
        <v>447</v>
      </c>
      <c r="H390" s="172">
        <v>56472.800000000003</v>
      </c>
    </row>
    <row r="391" spans="2:8" s="130" customFormat="1" ht="27" hidden="1" customHeight="1">
      <c r="B391" s="369"/>
      <c r="C391" s="176"/>
      <c r="D391" s="173"/>
      <c r="E391" s="173"/>
      <c r="F391" s="173"/>
      <c r="G391" s="135" t="s">
        <v>89</v>
      </c>
      <c r="H391" s="136">
        <f>H392</f>
        <v>83775.600000000006</v>
      </c>
    </row>
    <row r="392" spans="2:8" s="130" customFormat="1" ht="34.5" hidden="1" customHeight="1">
      <c r="B392" s="369"/>
      <c r="C392" s="176"/>
      <c r="D392" s="173"/>
      <c r="E392" s="173"/>
      <c r="F392" s="173"/>
      <c r="G392" s="171" t="s">
        <v>448</v>
      </c>
      <c r="H392" s="172">
        <v>83775.600000000006</v>
      </c>
    </row>
    <row r="393" spans="2:8" s="130" customFormat="1" ht="35.25" hidden="1" customHeight="1">
      <c r="B393" s="369"/>
      <c r="C393" s="135">
        <v>11004</v>
      </c>
      <c r="D393" s="371" t="s">
        <v>449</v>
      </c>
      <c r="E393" s="372"/>
      <c r="F393" s="373"/>
      <c r="G393" s="233"/>
      <c r="H393" s="136">
        <f>H394+H405</f>
        <v>2945894.1000000006</v>
      </c>
    </row>
    <row r="394" spans="2:8" s="130" customFormat="1" ht="35.25" hidden="1" customHeight="1">
      <c r="B394" s="369"/>
      <c r="C394" s="135"/>
      <c r="D394" s="173"/>
      <c r="E394" s="173"/>
      <c r="F394" s="185"/>
      <c r="G394" s="148" t="s">
        <v>123</v>
      </c>
      <c r="H394" s="136">
        <f>H395+H396+H397+H398+H399+H400+H401+H402+H403+H404</f>
        <v>2770649.5000000005</v>
      </c>
    </row>
    <row r="395" spans="2:8" s="130" customFormat="1" ht="35.25" hidden="1" customHeight="1">
      <c r="B395" s="369"/>
      <c r="C395" s="176"/>
      <c r="D395" s="173"/>
      <c r="E395" s="173"/>
      <c r="F395" s="173"/>
      <c r="G395" s="194" t="s">
        <v>450</v>
      </c>
      <c r="H395" s="189">
        <f>894696.1+0.2</f>
        <v>894696.29999999993</v>
      </c>
    </row>
    <row r="396" spans="2:8" s="130" customFormat="1" ht="35.25" hidden="1" customHeight="1">
      <c r="B396" s="369"/>
      <c r="C396" s="176"/>
      <c r="D396" s="173"/>
      <c r="E396" s="173"/>
      <c r="F396" s="173"/>
      <c r="G396" s="194" t="s">
        <v>413</v>
      </c>
      <c r="H396" s="189">
        <f>526096.1+0.1</f>
        <v>526096.19999999995</v>
      </c>
    </row>
    <row r="397" spans="2:8" s="130" customFormat="1" ht="35.25" hidden="1" customHeight="1">
      <c r="B397" s="369"/>
      <c r="C397" s="176"/>
      <c r="D397" s="173"/>
      <c r="E397" s="173"/>
      <c r="F397" s="173"/>
      <c r="G397" s="194" t="s">
        <v>451</v>
      </c>
      <c r="H397" s="189">
        <v>577785.30000000005</v>
      </c>
    </row>
    <row r="398" spans="2:8" s="130" customFormat="1" ht="30" hidden="1" customHeight="1">
      <c r="B398" s="369"/>
      <c r="C398" s="176"/>
      <c r="D398" s="173"/>
      <c r="E398" s="173"/>
      <c r="F398" s="173"/>
      <c r="G398" s="194" t="s">
        <v>452</v>
      </c>
      <c r="H398" s="189">
        <v>267049.2</v>
      </c>
    </row>
    <row r="399" spans="2:8" s="130" customFormat="1" ht="35.25" hidden="1" customHeight="1">
      <c r="B399" s="369"/>
      <c r="C399" s="176"/>
      <c r="D399" s="173"/>
      <c r="E399" s="173"/>
      <c r="F399" s="173"/>
      <c r="G399" s="194" t="s">
        <v>453</v>
      </c>
      <c r="H399" s="189">
        <v>148867</v>
      </c>
    </row>
    <row r="400" spans="2:8" s="130" customFormat="1" ht="30.75" hidden="1" customHeight="1">
      <c r="B400" s="369"/>
      <c r="C400" s="176"/>
      <c r="D400" s="173"/>
      <c r="E400" s="173"/>
      <c r="F400" s="173"/>
      <c r="G400" s="194" t="s">
        <v>454</v>
      </c>
      <c r="H400" s="189">
        <v>102825.60000000001</v>
      </c>
    </row>
    <row r="401" spans="2:8" s="130" customFormat="1" ht="36.75" hidden="1" customHeight="1">
      <c r="B401" s="369"/>
      <c r="C401" s="176"/>
      <c r="D401" s="173"/>
      <c r="E401" s="173"/>
      <c r="F401" s="173"/>
      <c r="G401" s="194" t="s">
        <v>455</v>
      </c>
      <c r="H401" s="189">
        <v>81106.2</v>
      </c>
    </row>
    <row r="402" spans="2:8" s="130" customFormat="1" ht="36" hidden="1" customHeight="1">
      <c r="B402" s="369"/>
      <c r="C402" s="176"/>
      <c r="D402" s="173"/>
      <c r="E402" s="173"/>
      <c r="F402" s="173"/>
      <c r="G402" s="194" t="s">
        <v>456</v>
      </c>
      <c r="H402" s="189">
        <v>75461.600000000006</v>
      </c>
    </row>
    <row r="403" spans="2:8" s="130" customFormat="1" ht="35.25" hidden="1" customHeight="1">
      <c r="B403" s="369"/>
      <c r="C403" s="176"/>
      <c r="D403" s="173"/>
      <c r="E403" s="173"/>
      <c r="F403" s="173"/>
      <c r="G403" s="194" t="s">
        <v>457</v>
      </c>
      <c r="H403" s="189">
        <v>69602.899999999994</v>
      </c>
    </row>
    <row r="404" spans="2:8" s="130" customFormat="1" ht="35.25" hidden="1" customHeight="1">
      <c r="B404" s="369"/>
      <c r="C404" s="176"/>
      <c r="D404" s="173"/>
      <c r="E404" s="173"/>
      <c r="F404" s="173"/>
      <c r="G404" s="194" t="s">
        <v>458</v>
      </c>
      <c r="H404" s="189">
        <v>27159.200000000001</v>
      </c>
    </row>
    <row r="405" spans="2:8" s="130" customFormat="1" ht="22.5" hidden="1" customHeight="1">
      <c r="B405" s="369"/>
      <c r="C405" s="176"/>
      <c r="D405" s="173"/>
      <c r="E405" s="173"/>
      <c r="F405" s="173"/>
      <c r="G405" s="234" t="s">
        <v>249</v>
      </c>
      <c r="H405" s="136">
        <f t="shared" ref="H405" si="36">H406+H407</f>
        <v>175244.6</v>
      </c>
    </row>
    <row r="406" spans="2:8" s="130" customFormat="1" ht="33" hidden="1" customHeight="1">
      <c r="B406" s="369"/>
      <c r="C406" s="176"/>
      <c r="D406" s="173"/>
      <c r="E406" s="173"/>
      <c r="F406" s="173"/>
      <c r="G406" s="194" t="s">
        <v>459</v>
      </c>
      <c r="H406" s="189">
        <v>101142</v>
      </c>
    </row>
    <row r="407" spans="2:8" s="130" customFormat="1" ht="39.75" hidden="1" customHeight="1">
      <c r="B407" s="369"/>
      <c r="C407" s="176"/>
      <c r="D407" s="173"/>
      <c r="E407" s="173"/>
      <c r="F407" s="173"/>
      <c r="G407" s="194" t="s">
        <v>460</v>
      </c>
      <c r="H407" s="189">
        <v>74102.600000000006</v>
      </c>
    </row>
    <row r="408" spans="2:8" s="130" customFormat="1" ht="40.5" hidden="1" customHeight="1">
      <c r="B408" s="369"/>
      <c r="C408" s="147">
        <v>11005</v>
      </c>
      <c r="D408" s="371" t="s">
        <v>461</v>
      </c>
      <c r="E408" s="372"/>
      <c r="F408" s="373"/>
      <c r="G408" s="148" t="s">
        <v>123</v>
      </c>
      <c r="H408" s="136">
        <f>H410+H413+H416+H419+H422+H425+H426+H427+H428+H429+H430+H431</f>
        <v>936082.4</v>
      </c>
    </row>
    <row r="409" spans="2:8" s="130" customFormat="1" ht="31.5" hidden="1" customHeight="1">
      <c r="B409" s="369"/>
      <c r="C409" s="147"/>
      <c r="D409" s="158"/>
      <c r="E409" s="425" t="s">
        <v>462</v>
      </c>
      <c r="F409" s="407"/>
      <c r="G409" s="148"/>
      <c r="H409" s="172"/>
    </row>
    <row r="410" spans="2:8" s="130" customFormat="1" ht="23.25" hidden="1" customHeight="1">
      <c r="B410" s="369"/>
      <c r="C410" s="176"/>
      <c r="D410" s="173"/>
      <c r="E410" s="173"/>
      <c r="F410" s="235" t="s">
        <v>463</v>
      </c>
      <c r="G410" s="236"/>
      <c r="H410" s="205">
        <f>H411+H412</f>
        <v>130000</v>
      </c>
    </row>
    <row r="411" spans="2:8" s="130" customFormat="1" ht="39.75" hidden="1" customHeight="1">
      <c r="B411" s="369"/>
      <c r="C411" s="176"/>
      <c r="D411" s="173"/>
      <c r="E411" s="173"/>
      <c r="F411" s="237" t="s">
        <v>464</v>
      </c>
      <c r="G411" s="140" t="s">
        <v>116</v>
      </c>
      <c r="H411" s="189">
        <v>115000</v>
      </c>
    </row>
    <row r="412" spans="2:8" s="130" customFormat="1" ht="209.25" hidden="1" customHeight="1">
      <c r="B412" s="369"/>
      <c r="C412" s="176"/>
      <c r="D412" s="173"/>
      <c r="E412" s="173"/>
      <c r="F412" s="237" t="s">
        <v>465</v>
      </c>
      <c r="G412" s="226" t="s">
        <v>466</v>
      </c>
      <c r="H412" s="189">
        <v>15000</v>
      </c>
    </row>
    <row r="413" spans="2:8" s="130" customFormat="1" ht="28.5" hidden="1" customHeight="1">
      <c r="B413" s="369"/>
      <c r="C413" s="176"/>
      <c r="D413" s="173"/>
      <c r="E413" s="173"/>
      <c r="F413" s="238" t="s">
        <v>467</v>
      </c>
      <c r="G413" s="158"/>
      <c r="H413" s="205">
        <f>H414+H415</f>
        <v>220000</v>
      </c>
    </row>
    <row r="414" spans="2:8" s="130" customFormat="1" ht="39.75" hidden="1" customHeight="1">
      <c r="B414" s="369"/>
      <c r="C414" s="176"/>
      <c r="D414" s="173"/>
      <c r="E414" s="173"/>
      <c r="F414" s="239" t="s">
        <v>468</v>
      </c>
      <c r="G414" s="140" t="s">
        <v>116</v>
      </c>
      <c r="H414" s="189">
        <v>190000</v>
      </c>
    </row>
    <row r="415" spans="2:8" s="130" customFormat="1" ht="143.25" hidden="1" customHeight="1">
      <c r="B415" s="369"/>
      <c r="C415" s="176"/>
      <c r="D415" s="173"/>
      <c r="E415" s="173"/>
      <c r="F415" s="237" t="s">
        <v>469</v>
      </c>
      <c r="G415" s="226" t="s">
        <v>470</v>
      </c>
      <c r="H415" s="189">
        <v>30000</v>
      </c>
    </row>
    <row r="416" spans="2:8" s="130" customFormat="1" ht="26.25" hidden="1" customHeight="1">
      <c r="B416" s="369"/>
      <c r="C416" s="176"/>
      <c r="D416" s="173"/>
      <c r="E416" s="173"/>
      <c r="F416" s="238" t="s">
        <v>471</v>
      </c>
      <c r="G416" s="158"/>
      <c r="H416" s="205">
        <f>H417+H418</f>
        <v>40000</v>
      </c>
    </row>
    <row r="417" spans="2:8" s="130" customFormat="1" ht="47.25" hidden="1" customHeight="1">
      <c r="B417" s="369"/>
      <c r="C417" s="176"/>
      <c r="D417" s="173"/>
      <c r="E417" s="173"/>
      <c r="F417" s="239" t="s">
        <v>472</v>
      </c>
      <c r="G417" s="140" t="s">
        <v>116</v>
      </c>
      <c r="H417" s="189">
        <v>30000</v>
      </c>
    </row>
    <row r="418" spans="2:8" s="130" customFormat="1" ht="69.75" hidden="1" customHeight="1">
      <c r="B418" s="369"/>
      <c r="C418" s="176"/>
      <c r="D418" s="173"/>
      <c r="E418" s="173"/>
      <c r="F418" s="237" t="s">
        <v>473</v>
      </c>
      <c r="G418" s="171" t="s">
        <v>474</v>
      </c>
      <c r="H418" s="189">
        <v>10000</v>
      </c>
    </row>
    <row r="419" spans="2:8" s="130" customFormat="1" ht="43.5" hidden="1" customHeight="1">
      <c r="B419" s="369"/>
      <c r="C419" s="176"/>
      <c r="D419" s="173"/>
      <c r="E419" s="173"/>
      <c r="F419" s="238" t="s">
        <v>728</v>
      </c>
      <c r="G419" s="158"/>
      <c r="H419" s="205">
        <f>H420+H421</f>
        <v>23000</v>
      </c>
    </row>
    <row r="420" spans="2:8" s="130" customFormat="1" ht="64.5" hidden="1" customHeight="1">
      <c r="B420" s="369"/>
      <c r="C420" s="176"/>
      <c r="D420" s="173"/>
      <c r="E420" s="173"/>
      <c r="F420" s="237" t="s">
        <v>475</v>
      </c>
      <c r="G420" s="140" t="s">
        <v>116</v>
      </c>
      <c r="H420" s="189">
        <v>15000</v>
      </c>
    </row>
    <row r="421" spans="2:8" s="130" customFormat="1" ht="209.25" hidden="1" customHeight="1">
      <c r="B421" s="369"/>
      <c r="C421" s="176"/>
      <c r="D421" s="173"/>
      <c r="E421" s="173"/>
      <c r="F421" s="237" t="s">
        <v>476</v>
      </c>
      <c r="G421" s="140" t="s">
        <v>477</v>
      </c>
      <c r="H421" s="189">
        <v>8000</v>
      </c>
    </row>
    <row r="422" spans="2:8" s="130" customFormat="1" ht="39.75" hidden="1" customHeight="1">
      <c r="B422" s="369"/>
      <c r="C422" s="176"/>
      <c r="D422" s="173"/>
      <c r="E422" s="173"/>
      <c r="F422" s="197" t="s">
        <v>478</v>
      </c>
      <c r="G422" s="166"/>
      <c r="H422" s="205">
        <f>H423+H424</f>
        <v>213000</v>
      </c>
    </row>
    <row r="423" spans="2:8" s="130" customFormat="1" ht="45" hidden="1" customHeight="1">
      <c r="B423" s="369"/>
      <c r="C423" s="176"/>
      <c r="D423" s="173"/>
      <c r="E423" s="173"/>
      <c r="F423" s="174" t="s">
        <v>479</v>
      </c>
      <c r="G423" s="140" t="s">
        <v>116</v>
      </c>
      <c r="H423" s="189">
        <v>63000</v>
      </c>
    </row>
    <row r="424" spans="2:8" s="130" customFormat="1" ht="408.75" hidden="1" customHeight="1">
      <c r="B424" s="369"/>
      <c r="C424" s="240"/>
      <c r="D424" s="240"/>
      <c r="E424" s="240"/>
      <c r="F424" s="241" t="s">
        <v>480</v>
      </c>
      <c r="G424" s="140" t="s">
        <v>481</v>
      </c>
      <c r="H424" s="242">
        <v>150000</v>
      </c>
    </row>
    <row r="425" spans="2:8" s="130" customFormat="1" ht="409.5" hidden="1" customHeight="1">
      <c r="B425" s="369"/>
      <c r="C425" s="240"/>
      <c r="D425" s="240"/>
      <c r="E425" s="240"/>
      <c r="F425" s="243" t="s">
        <v>482</v>
      </c>
      <c r="G425" s="244" t="s">
        <v>483</v>
      </c>
      <c r="H425" s="245">
        <v>50000</v>
      </c>
    </row>
    <row r="426" spans="2:8" s="130" customFormat="1" ht="409.5" hidden="1" customHeight="1">
      <c r="B426" s="369"/>
      <c r="C426" s="176"/>
      <c r="D426" s="173"/>
      <c r="E426" s="173"/>
      <c r="F426" s="197" t="s">
        <v>484</v>
      </c>
      <c r="G426" s="171" t="s">
        <v>485</v>
      </c>
      <c r="H426" s="205">
        <v>20000</v>
      </c>
    </row>
    <row r="427" spans="2:8" s="130" customFormat="1" ht="52.5" hidden="1" customHeight="1">
      <c r="B427" s="369"/>
      <c r="C427" s="176"/>
      <c r="D427" s="173"/>
      <c r="E427" s="173"/>
      <c r="F427" s="197" t="s">
        <v>486</v>
      </c>
      <c r="G427" s="140" t="s">
        <v>116</v>
      </c>
      <c r="H427" s="205">
        <v>4000</v>
      </c>
    </row>
    <row r="428" spans="2:8" s="130" customFormat="1" ht="408.75" hidden="1" customHeight="1">
      <c r="B428" s="369"/>
      <c r="C428" s="176"/>
      <c r="D428" s="173"/>
      <c r="E428" s="173"/>
      <c r="F428" s="197" t="s">
        <v>487</v>
      </c>
      <c r="G428" s="171" t="s">
        <v>488</v>
      </c>
      <c r="H428" s="205">
        <v>127082.4</v>
      </c>
    </row>
    <row r="429" spans="2:8" s="130" customFormat="1" ht="409.5" hidden="1" customHeight="1">
      <c r="B429" s="369"/>
      <c r="C429" s="176"/>
      <c r="D429" s="173"/>
      <c r="E429" s="173"/>
      <c r="F429" s="148" t="s">
        <v>489</v>
      </c>
      <c r="G429" s="159" t="s">
        <v>490</v>
      </c>
      <c r="H429" s="205">
        <v>85000</v>
      </c>
    </row>
    <row r="430" spans="2:8" s="130" customFormat="1" ht="63" hidden="1" customHeight="1">
      <c r="B430" s="369"/>
      <c r="C430" s="176"/>
      <c r="D430" s="173"/>
      <c r="E430" s="173"/>
      <c r="F430" s="175" t="s">
        <v>491</v>
      </c>
      <c r="G430" s="140" t="s">
        <v>116</v>
      </c>
      <c r="H430" s="205">
        <v>14000</v>
      </c>
    </row>
    <row r="431" spans="2:8" s="130" customFormat="1" ht="51" hidden="1" customHeight="1">
      <c r="B431" s="369"/>
      <c r="C431" s="176"/>
      <c r="D431" s="173"/>
      <c r="E431" s="173"/>
      <c r="F431" s="246" t="s">
        <v>492</v>
      </c>
      <c r="G431" s="140" t="s">
        <v>116</v>
      </c>
      <c r="H431" s="205">
        <v>10000</v>
      </c>
    </row>
    <row r="432" spans="2:8" s="130" customFormat="1" ht="34.5" hidden="1" customHeight="1">
      <c r="B432" s="369"/>
      <c r="C432" s="199">
        <v>11006</v>
      </c>
      <c r="D432" s="433" t="s">
        <v>493</v>
      </c>
      <c r="E432" s="434"/>
      <c r="F432" s="435"/>
      <c r="G432" s="148" t="s">
        <v>123</v>
      </c>
      <c r="H432" s="136">
        <f>H433</f>
        <v>400655.3</v>
      </c>
    </row>
    <row r="433" spans="2:8" s="130" customFormat="1" ht="41.25" hidden="1" customHeight="1">
      <c r="B433" s="369"/>
      <c r="C433" s="247"/>
      <c r="D433" s="173"/>
      <c r="E433" s="173"/>
      <c r="F433" s="185"/>
      <c r="G433" s="194" t="s">
        <v>494</v>
      </c>
      <c r="H433" s="172">
        <v>400655.3</v>
      </c>
    </row>
    <row r="434" spans="2:8" s="130" customFormat="1" ht="48" hidden="1" customHeight="1">
      <c r="B434" s="369"/>
      <c r="C434" s="135">
        <v>11010</v>
      </c>
      <c r="D434" s="367" t="s">
        <v>495</v>
      </c>
      <c r="E434" s="367"/>
      <c r="F434" s="367"/>
      <c r="G434" s="148" t="s">
        <v>496</v>
      </c>
      <c r="H434" s="136">
        <f t="shared" ref="H434" si="37">H435</f>
        <v>182909.7</v>
      </c>
    </row>
    <row r="435" spans="2:8" s="130" customFormat="1" ht="44.25" hidden="1" customHeight="1">
      <c r="B435" s="369"/>
      <c r="C435" s="176"/>
      <c r="D435" s="174"/>
      <c r="E435" s="248"/>
      <c r="F435" s="248"/>
      <c r="G435" s="171" t="s">
        <v>497</v>
      </c>
      <c r="H435" s="172">
        <v>182909.7</v>
      </c>
    </row>
    <row r="436" spans="2:8" s="130" customFormat="1" ht="39.75" hidden="1" customHeight="1">
      <c r="B436" s="179">
        <v>1183</v>
      </c>
      <c r="C436" s="402" t="s">
        <v>498</v>
      </c>
      <c r="D436" s="403"/>
      <c r="E436" s="403"/>
      <c r="F436" s="404"/>
      <c r="G436" s="231"/>
      <c r="H436" s="136">
        <f>H437+H439</f>
        <v>69386.899999999994</v>
      </c>
    </row>
    <row r="437" spans="2:8" s="130" customFormat="1" ht="39.75" hidden="1" customHeight="1">
      <c r="B437" s="397"/>
      <c r="C437" s="147">
        <v>11001</v>
      </c>
      <c r="D437" s="400" t="s">
        <v>499</v>
      </c>
      <c r="E437" s="400"/>
      <c r="F437" s="400"/>
      <c r="G437" s="148" t="s">
        <v>123</v>
      </c>
      <c r="H437" s="172">
        <f>H438</f>
        <v>23722</v>
      </c>
    </row>
    <row r="438" spans="2:8" s="130" customFormat="1" ht="39.75" hidden="1" customHeight="1">
      <c r="B438" s="398"/>
      <c r="C438" s="147"/>
      <c r="D438" s="166"/>
      <c r="E438" s="166"/>
      <c r="F438" s="166"/>
      <c r="G438" s="140" t="s">
        <v>116</v>
      </c>
      <c r="H438" s="225">
        <v>23722</v>
      </c>
    </row>
    <row r="439" spans="2:8" s="130" customFormat="1" ht="39.75" hidden="1" customHeight="1">
      <c r="B439" s="398"/>
      <c r="C439" s="147">
        <v>12001</v>
      </c>
      <c r="D439" s="367" t="s">
        <v>500</v>
      </c>
      <c r="E439" s="367"/>
      <c r="F439" s="367"/>
      <c r="G439" s="148" t="s">
        <v>123</v>
      </c>
      <c r="H439" s="136">
        <f t="shared" ref="H439" si="38">H440</f>
        <v>45664.9</v>
      </c>
    </row>
    <row r="440" spans="2:8" s="130" customFormat="1" ht="39.75" hidden="1" customHeight="1">
      <c r="B440" s="399"/>
      <c r="C440" s="147"/>
      <c r="D440" s="166"/>
      <c r="E440" s="166"/>
      <c r="F440" s="166"/>
      <c r="G440" s="140" t="s">
        <v>501</v>
      </c>
      <c r="H440" s="180">
        <v>45664.9</v>
      </c>
    </row>
    <row r="441" spans="2:8" s="130" customFormat="1" ht="39.75" hidden="1" customHeight="1">
      <c r="B441" s="179">
        <v>1192</v>
      </c>
      <c r="C441" s="402" t="s">
        <v>502</v>
      </c>
      <c r="D441" s="403"/>
      <c r="E441" s="403"/>
      <c r="F441" s="404"/>
      <c r="G441" s="148"/>
      <c r="H441" s="136">
        <f>H442+H444+H446+H448</f>
        <v>1551300.4</v>
      </c>
    </row>
    <row r="442" spans="2:8" s="130" customFormat="1" ht="64.5" hidden="1" customHeight="1">
      <c r="B442" s="412"/>
      <c r="C442" s="147">
        <v>11001</v>
      </c>
      <c r="D442" s="400" t="s">
        <v>503</v>
      </c>
      <c r="E442" s="400"/>
      <c r="F442" s="400"/>
      <c r="G442" s="148" t="s">
        <v>123</v>
      </c>
      <c r="H442" s="136">
        <f>H443</f>
        <v>197730.4</v>
      </c>
    </row>
    <row r="443" spans="2:8" s="130" customFormat="1" ht="39.75" hidden="1" customHeight="1">
      <c r="B443" s="413"/>
      <c r="C443" s="147"/>
      <c r="D443" s="166"/>
      <c r="E443" s="166"/>
      <c r="F443" s="166"/>
      <c r="G443" s="140" t="s">
        <v>504</v>
      </c>
      <c r="H443" s="180">
        <v>197730.4</v>
      </c>
    </row>
    <row r="444" spans="2:8" s="130" customFormat="1" ht="80.25" hidden="1" customHeight="1">
      <c r="B444" s="413"/>
      <c r="C444" s="147">
        <v>11003</v>
      </c>
      <c r="D444" s="400" t="s">
        <v>505</v>
      </c>
      <c r="E444" s="400"/>
      <c r="F444" s="400"/>
      <c r="G444" s="148" t="s">
        <v>123</v>
      </c>
      <c r="H444" s="136">
        <f t="shared" ref="H444" si="39">H445</f>
        <v>22320</v>
      </c>
    </row>
    <row r="445" spans="2:8" s="130" customFormat="1" ht="39.75" hidden="1" customHeight="1">
      <c r="B445" s="413"/>
      <c r="C445" s="147"/>
      <c r="D445" s="148"/>
      <c r="E445" s="148"/>
      <c r="F445" s="148"/>
      <c r="G445" s="140" t="s">
        <v>506</v>
      </c>
      <c r="H445" s="152">
        <v>22320</v>
      </c>
    </row>
    <row r="446" spans="2:8" s="130" customFormat="1" ht="39.75" hidden="1" customHeight="1">
      <c r="B446" s="413"/>
      <c r="C446" s="147">
        <v>11006</v>
      </c>
      <c r="D446" s="371" t="s">
        <v>507</v>
      </c>
      <c r="E446" s="372"/>
      <c r="F446" s="373"/>
      <c r="G446" s="148" t="s">
        <v>123</v>
      </c>
      <c r="H446" s="136">
        <f>H447</f>
        <v>300000</v>
      </c>
    </row>
    <row r="447" spans="2:8" s="130" customFormat="1" ht="39.75" hidden="1" customHeight="1">
      <c r="B447" s="413"/>
      <c r="C447" s="147"/>
      <c r="D447" s="175"/>
      <c r="E447" s="175"/>
      <c r="F447" s="175"/>
      <c r="G447" s="140" t="s">
        <v>506</v>
      </c>
      <c r="H447" s="152">
        <v>300000</v>
      </c>
    </row>
    <row r="448" spans="2:8" s="130" customFormat="1" ht="39.75" hidden="1" customHeight="1">
      <c r="B448" s="413"/>
      <c r="C448" s="147">
        <v>11010</v>
      </c>
      <c r="D448" s="400" t="s">
        <v>508</v>
      </c>
      <c r="E448" s="400"/>
      <c r="F448" s="400"/>
      <c r="G448" s="148" t="s">
        <v>123</v>
      </c>
      <c r="H448" s="136">
        <f>H449+H450</f>
        <v>1031250</v>
      </c>
    </row>
    <row r="449" spans="2:9" s="130" customFormat="1" ht="39.75" hidden="1" customHeight="1">
      <c r="B449" s="413"/>
      <c r="C449" s="147"/>
      <c r="D449" s="249"/>
      <c r="E449" s="249"/>
      <c r="F449" s="249"/>
      <c r="G449" s="250" t="s">
        <v>509</v>
      </c>
      <c r="H449" s="172">
        <v>1021990</v>
      </c>
    </row>
    <row r="450" spans="2:9" s="130" customFormat="1" ht="39.75" hidden="1" customHeight="1">
      <c r="B450" s="251"/>
      <c r="C450" s="252"/>
      <c r="D450" s="166"/>
      <c r="E450" s="166"/>
      <c r="F450" s="253"/>
      <c r="G450" s="140" t="s">
        <v>380</v>
      </c>
      <c r="H450" s="172">
        <v>9260</v>
      </c>
    </row>
    <row r="451" spans="2:9" s="130" customFormat="1" ht="39.75" hidden="1" customHeight="1">
      <c r="B451" s="179">
        <v>1193</v>
      </c>
      <c r="C451" s="402" t="s">
        <v>510</v>
      </c>
      <c r="D451" s="403"/>
      <c r="E451" s="403"/>
      <c r="F451" s="404"/>
      <c r="G451" s="254"/>
      <c r="H451" s="136">
        <f>H452+H472+H474</f>
        <v>2464295.8346630405</v>
      </c>
    </row>
    <row r="452" spans="2:9" s="130" customFormat="1" ht="74.25" hidden="1" customHeight="1">
      <c r="B452" s="397"/>
      <c r="C452" s="147">
        <v>11001</v>
      </c>
      <c r="D452" s="371" t="s">
        <v>511</v>
      </c>
      <c r="E452" s="372"/>
      <c r="F452" s="373"/>
      <c r="G452" s="148" t="s">
        <v>123</v>
      </c>
      <c r="H452" s="136">
        <f>SUM(H453:H471)</f>
        <v>2219203.0346630407</v>
      </c>
    </row>
    <row r="453" spans="2:9" s="130" customFormat="1" ht="39.75" hidden="1" customHeight="1">
      <c r="B453" s="398"/>
      <c r="C453" s="147"/>
      <c r="D453" s="166"/>
      <c r="E453" s="166"/>
      <c r="F453" s="166"/>
      <c r="G453" s="171" t="s">
        <v>116</v>
      </c>
      <c r="H453" s="172">
        <v>158125</v>
      </c>
    </row>
    <row r="454" spans="2:9" s="130" customFormat="1" ht="39.75" hidden="1" customHeight="1">
      <c r="B454" s="398"/>
      <c r="C454" s="147"/>
      <c r="D454" s="166"/>
      <c r="E454" s="166"/>
      <c r="F454" s="166"/>
      <c r="G454" s="140" t="s">
        <v>512</v>
      </c>
      <c r="H454" s="172">
        <v>209349.4</v>
      </c>
      <c r="I454" s="232"/>
    </row>
    <row r="455" spans="2:9" s="130" customFormat="1" ht="39.75" hidden="1" customHeight="1">
      <c r="B455" s="398"/>
      <c r="C455" s="147"/>
      <c r="D455" s="166"/>
      <c r="E455" s="166"/>
      <c r="F455" s="166"/>
      <c r="G455" s="140" t="s">
        <v>513</v>
      </c>
      <c r="H455" s="172">
        <v>76131</v>
      </c>
    </row>
    <row r="456" spans="2:9" s="130" customFormat="1" ht="39.75" hidden="1" customHeight="1">
      <c r="B456" s="398"/>
      <c r="C456" s="147"/>
      <c r="D456" s="166"/>
      <c r="E456" s="166"/>
      <c r="F456" s="166"/>
      <c r="G456" s="140" t="s">
        <v>514</v>
      </c>
      <c r="H456" s="172">
        <v>76131</v>
      </c>
    </row>
    <row r="457" spans="2:9" s="130" customFormat="1" ht="39.75" hidden="1" customHeight="1">
      <c r="B457" s="398"/>
      <c r="C457" s="147"/>
      <c r="D457" s="166"/>
      <c r="E457" s="166"/>
      <c r="F457" s="166"/>
      <c r="G457" s="140" t="s">
        <v>515</v>
      </c>
      <c r="H457" s="172">
        <v>76131</v>
      </c>
    </row>
    <row r="458" spans="2:9" s="130" customFormat="1" ht="39.75" hidden="1" customHeight="1">
      <c r="B458" s="398"/>
      <c r="C458" s="147"/>
      <c r="D458" s="166"/>
      <c r="E458" s="166"/>
      <c r="F458" s="166"/>
      <c r="G458" s="140" t="s">
        <v>516</v>
      </c>
      <c r="H458" s="172">
        <v>76131</v>
      </c>
    </row>
    <row r="459" spans="2:9" s="130" customFormat="1" ht="39.75" hidden="1" customHeight="1">
      <c r="B459" s="398"/>
      <c r="C459" s="147"/>
      <c r="D459" s="166"/>
      <c r="E459" s="166"/>
      <c r="F459" s="166"/>
      <c r="G459" s="140" t="s">
        <v>517</v>
      </c>
      <c r="H459" s="172">
        <v>135863.33466304</v>
      </c>
    </row>
    <row r="460" spans="2:9" s="130" customFormat="1" ht="39.75" hidden="1" customHeight="1">
      <c r="B460" s="398"/>
      <c r="C460" s="147"/>
      <c r="D460" s="166"/>
      <c r="E460" s="166"/>
      <c r="F460" s="166"/>
      <c r="G460" s="140" t="s">
        <v>518</v>
      </c>
      <c r="H460" s="172">
        <v>76131</v>
      </c>
    </row>
    <row r="461" spans="2:9" s="130" customFormat="1" ht="39.75" hidden="1" customHeight="1">
      <c r="B461" s="398"/>
      <c r="C461" s="147"/>
      <c r="D461" s="166"/>
      <c r="E461" s="166"/>
      <c r="F461" s="166"/>
      <c r="G461" s="140" t="s">
        <v>519</v>
      </c>
      <c r="H461" s="172">
        <v>104006.1</v>
      </c>
    </row>
    <row r="462" spans="2:9" s="130" customFormat="1" ht="39.75" hidden="1" customHeight="1">
      <c r="B462" s="398"/>
      <c r="C462" s="147"/>
      <c r="D462" s="166"/>
      <c r="E462" s="166"/>
      <c r="F462" s="166"/>
      <c r="G462" s="140" t="s">
        <v>520</v>
      </c>
      <c r="H462" s="172">
        <v>104006.1</v>
      </c>
    </row>
    <row r="463" spans="2:9" s="130" customFormat="1" ht="39.75" hidden="1" customHeight="1">
      <c r="B463" s="398"/>
      <c r="C463" s="147"/>
      <c r="D463" s="166"/>
      <c r="E463" s="166"/>
      <c r="F463" s="166"/>
      <c r="G463" s="140" t="s">
        <v>521</v>
      </c>
      <c r="H463" s="172">
        <v>104006.1</v>
      </c>
    </row>
    <row r="464" spans="2:9" s="130" customFormat="1" ht="39.75" hidden="1" customHeight="1">
      <c r="B464" s="398"/>
      <c r="C464" s="147"/>
      <c r="D464" s="166"/>
      <c r="E464" s="166"/>
      <c r="F464" s="166"/>
      <c r="G464" s="140" t="s">
        <v>522</v>
      </c>
      <c r="H464" s="172">
        <v>104006.1</v>
      </c>
    </row>
    <row r="465" spans="2:8" s="130" customFormat="1" ht="39.75" hidden="1" customHeight="1">
      <c r="B465" s="398"/>
      <c r="C465" s="147"/>
      <c r="D465" s="166"/>
      <c r="E465" s="166"/>
      <c r="F465" s="166"/>
      <c r="G465" s="140" t="s">
        <v>523</v>
      </c>
      <c r="H465" s="172">
        <v>104006.1</v>
      </c>
    </row>
    <row r="466" spans="2:8" s="130" customFormat="1" ht="39.75" hidden="1" customHeight="1">
      <c r="B466" s="398"/>
      <c r="C466" s="147"/>
      <c r="D466" s="166"/>
      <c r="E466" s="166"/>
      <c r="F466" s="166"/>
      <c r="G466" s="140" t="s">
        <v>524</v>
      </c>
      <c r="H466" s="172">
        <v>135863.29999999999</v>
      </c>
    </row>
    <row r="467" spans="2:8" s="130" customFormat="1" ht="39.75" hidden="1" customHeight="1">
      <c r="B467" s="398"/>
      <c r="C467" s="147"/>
      <c r="D467" s="166"/>
      <c r="E467" s="166"/>
      <c r="F467" s="166"/>
      <c r="G467" s="140" t="s">
        <v>525</v>
      </c>
      <c r="H467" s="172">
        <v>135863.29999999999</v>
      </c>
    </row>
    <row r="468" spans="2:8" s="130" customFormat="1" ht="39.75" hidden="1" customHeight="1">
      <c r="B468" s="398"/>
      <c r="C468" s="147"/>
      <c r="D468" s="166"/>
      <c r="E468" s="166"/>
      <c r="F468" s="166"/>
      <c r="G468" s="140" t="s">
        <v>526</v>
      </c>
      <c r="H468" s="172">
        <v>135863.29999999999</v>
      </c>
    </row>
    <row r="469" spans="2:8" s="130" customFormat="1" ht="39.75" hidden="1" customHeight="1">
      <c r="B469" s="398"/>
      <c r="C469" s="147"/>
      <c r="D469" s="166"/>
      <c r="E469" s="166"/>
      <c r="F469" s="166"/>
      <c r="G469" s="140" t="s">
        <v>527</v>
      </c>
      <c r="H469" s="172">
        <v>135863.29999999999</v>
      </c>
    </row>
    <row r="470" spans="2:8" s="130" customFormat="1" ht="39.75" hidden="1" customHeight="1">
      <c r="B470" s="398"/>
      <c r="C470" s="147"/>
      <c r="D470" s="166"/>
      <c r="E470" s="166"/>
      <c r="F470" s="166"/>
      <c r="G470" s="140" t="s">
        <v>528</v>
      </c>
      <c r="H470" s="172">
        <v>135863.29999999999</v>
      </c>
    </row>
    <row r="471" spans="2:8" s="130" customFormat="1" ht="39.75" hidden="1" customHeight="1">
      <c r="B471" s="398"/>
      <c r="C471" s="147"/>
      <c r="D471" s="166"/>
      <c r="E471" s="166"/>
      <c r="F471" s="166"/>
      <c r="G471" s="140" t="s">
        <v>529</v>
      </c>
      <c r="H471" s="172">
        <v>135863.29999999999</v>
      </c>
    </row>
    <row r="472" spans="2:8" s="130" customFormat="1" ht="64.5" hidden="1" customHeight="1">
      <c r="B472" s="398"/>
      <c r="C472" s="147">
        <v>11002</v>
      </c>
      <c r="D472" s="400" t="s">
        <v>530</v>
      </c>
      <c r="E472" s="400"/>
      <c r="F472" s="400"/>
      <c r="G472" s="148" t="s">
        <v>123</v>
      </c>
      <c r="H472" s="136">
        <f t="shared" ref="H472" si="40">H473</f>
        <v>81002.8</v>
      </c>
    </row>
    <row r="473" spans="2:8" s="130" customFormat="1" ht="39.75" hidden="1" customHeight="1">
      <c r="B473" s="398"/>
      <c r="C473" s="147"/>
      <c r="D473" s="151"/>
      <c r="E473" s="151"/>
      <c r="F473" s="151"/>
      <c r="G473" s="140" t="s">
        <v>116</v>
      </c>
      <c r="H473" s="172">
        <v>81002.8</v>
      </c>
    </row>
    <row r="474" spans="2:8" s="130" customFormat="1" ht="83.25" hidden="1" customHeight="1">
      <c r="B474" s="398"/>
      <c r="C474" s="147">
        <v>11003</v>
      </c>
      <c r="D474" s="400" t="s">
        <v>531</v>
      </c>
      <c r="E474" s="400"/>
      <c r="F474" s="400"/>
      <c r="G474" s="148" t="s">
        <v>123</v>
      </c>
      <c r="H474" s="136">
        <f t="shared" ref="H474" si="41">H475</f>
        <v>164090</v>
      </c>
    </row>
    <row r="475" spans="2:8" s="130" customFormat="1" ht="39.75" hidden="1" customHeight="1">
      <c r="B475" s="399"/>
      <c r="C475" s="147"/>
      <c r="D475" s="151"/>
      <c r="E475" s="151"/>
      <c r="F475" s="151"/>
      <c r="G475" s="140" t="s">
        <v>512</v>
      </c>
      <c r="H475" s="172">
        <v>164090</v>
      </c>
    </row>
    <row r="476" spans="2:8" s="130" customFormat="1" ht="39.75" hidden="1" customHeight="1">
      <c r="B476" s="201">
        <v>1196</v>
      </c>
      <c r="C476" s="436" t="s">
        <v>532</v>
      </c>
      <c r="D476" s="437"/>
      <c r="E476" s="437"/>
      <c r="F476" s="438"/>
      <c r="G476" s="204"/>
      <c r="H476" s="136">
        <f>H477+H530</f>
        <v>79941.3</v>
      </c>
    </row>
    <row r="477" spans="2:8" s="130" customFormat="1" ht="40.5" hidden="1" customHeight="1">
      <c r="B477" s="412"/>
      <c r="C477" s="147">
        <v>11001</v>
      </c>
      <c r="D477" s="371" t="s">
        <v>533</v>
      </c>
      <c r="E477" s="372"/>
      <c r="F477" s="373"/>
      <c r="G477" s="135"/>
      <c r="H477" s="136">
        <f>H479+H488+H492+H495+H502+H506+H510+H513+H520+H525</f>
        <v>24894.600000000002</v>
      </c>
    </row>
    <row r="478" spans="2:8" s="130" customFormat="1" ht="30.75" hidden="1" customHeight="1">
      <c r="B478" s="413"/>
      <c r="C478" s="176"/>
      <c r="D478" s="174"/>
      <c r="E478" s="425" t="s">
        <v>462</v>
      </c>
      <c r="F478" s="407"/>
      <c r="G478" s="255"/>
      <c r="H478" s="172"/>
    </row>
    <row r="479" spans="2:8" s="130" customFormat="1" ht="24" hidden="1" customHeight="1">
      <c r="B479" s="413"/>
      <c r="C479" s="176"/>
      <c r="D479" s="173"/>
      <c r="E479" s="173"/>
      <c r="F479" s="235"/>
      <c r="G479" s="256" t="s">
        <v>534</v>
      </c>
      <c r="H479" s="205">
        <f t="shared" ref="H479" si="42">H480+H481+H482+H483+H484+H485+H486+H487</f>
        <v>2495.9</v>
      </c>
    </row>
    <row r="480" spans="2:8" s="130" customFormat="1" ht="45" hidden="1" customHeight="1">
      <c r="B480" s="413"/>
      <c r="C480" s="176"/>
      <c r="D480" s="173"/>
      <c r="E480" s="173"/>
      <c r="F480" s="257" t="s">
        <v>535</v>
      </c>
      <c r="G480" s="439" t="s">
        <v>116</v>
      </c>
      <c r="H480" s="172">
        <v>310</v>
      </c>
    </row>
    <row r="481" spans="2:8" s="130" customFormat="1" ht="40.5" hidden="1" customHeight="1">
      <c r="B481" s="413"/>
      <c r="C481" s="176"/>
      <c r="D481" s="173"/>
      <c r="E481" s="173"/>
      <c r="F481" s="257" t="s">
        <v>536</v>
      </c>
      <c r="G481" s="440"/>
      <c r="H481" s="172">
        <v>250</v>
      </c>
    </row>
    <row r="482" spans="2:8" s="130" customFormat="1" ht="53.25" hidden="1" customHeight="1">
      <c r="B482" s="413"/>
      <c r="C482" s="176"/>
      <c r="D482" s="173"/>
      <c r="E482" s="173"/>
      <c r="F482" s="257" t="s">
        <v>537</v>
      </c>
      <c r="G482" s="440"/>
      <c r="H482" s="172">
        <v>155</v>
      </c>
    </row>
    <row r="483" spans="2:8" s="130" customFormat="1" ht="42.75" hidden="1" customHeight="1">
      <c r="B483" s="413"/>
      <c r="C483" s="176"/>
      <c r="D483" s="173"/>
      <c r="E483" s="173"/>
      <c r="F483" s="257" t="s">
        <v>538</v>
      </c>
      <c r="G483" s="440"/>
      <c r="H483" s="172">
        <v>250</v>
      </c>
    </row>
    <row r="484" spans="2:8" s="130" customFormat="1" ht="39" hidden="1" customHeight="1">
      <c r="B484" s="413"/>
      <c r="C484" s="176"/>
      <c r="D484" s="173"/>
      <c r="E484" s="173"/>
      <c r="F484" s="257" t="s">
        <v>539</v>
      </c>
      <c r="G484" s="440"/>
      <c r="H484" s="172">
        <v>820.9</v>
      </c>
    </row>
    <row r="485" spans="2:8" s="130" customFormat="1" ht="54.75" hidden="1" customHeight="1">
      <c r="B485" s="413"/>
      <c r="C485" s="176"/>
      <c r="D485" s="173"/>
      <c r="E485" s="173"/>
      <c r="F485" s="257" t="s">
        <v>540</v>
      </c>
      <c r="G485" s="440"/>
      <c r="H485" s="172">
        <v>270</v>
      </c>
    </row>
    <row r="486" spans="2:8" s="130" customFormat="1" ht="42.75" hidden="1" customHeight="1">
      <c r="B486" s="413"/>
      <c r="C486" s="176"/>
      <c r="D486" s="173"/>
      <c r="E486" s="173"/>
      <c r="F486" s="257" t="s">
        <v>541</v>
      </c>
      <c r="G486" s="440"/>
      <c r="H486" s="172">
        <v>220</v>
      </c>
    </row>
    <row r="487" spans="2:8" s="130" customFormat="1" ht="37.5" hidden="1" customHeight="1">
      <c r="B487" s="413"/>
      <c r="C487" s="176"/>
      <c r="D487" s="173"/>
      <c r="E487" s="173"/>
      <c r="F487" s="257" t="s">
        <v>542</v>
      </c>
      <c r="G487" s="441"/>
      <c r="H487" s="172">
        <v>220</v>
      </c>
    </row>
    <row r="488" spans="2:8" s="130" customFormat="1" ht="30" hidden="1" customHeight="1">
      <c r="B488" s="413"/>
      <c r="C488" s="176"/>
      <c r="D488" s="173"/>
      <c r="E488" s="173"/>
      <c r="F488" s="173"/>
      <c r="G488" s="148" t="s">
        <v>242</v>
      </c>
      <c r="H488" s="136">
        <f>H489+H490+H491</f>
        <v>1397.8</v>
      </c>
    </row>
    <row r="489" spans="2:8" s="130" customFormat="1" ht="40.5" hidden="1" customHeight="1">
      <c r="B489" s="413"/>
      <c r="C489" s="176"/>
      <c r="D489" s="173"/>
      <c r="E489" s="173"/>
      <c r="F489" s="257" t="s">
        <v>543</v>
      </c>
      <c r="G489" s="171" t="s">
        <v>544</v>
      </c>
      <c r="H489" s="172">
        <v>245</v>
      </c>
    </row>
    <row r="490" spans="2:8" s="130" customFormat="1" ht="32.25" hidden="1" customHeight="1">
      <c r="B490" s="413"/>
      <c r="C490" s="176"/>
      <c r="D490" s="173"/>
      <c r="E490" s="173"/>
      <c r="F490" s="257" t="s">
        <v>545</v>
      </c>
      <c r="G490" s="171" t="s">
        <v>546</v>
      </c>
      <c r="H490" s="172">
        <v>652.79999999999995</v>
      </c>
    </row>
    <row r="491" spans="2:8" s="130" customFormat="1" ht="34.5" hidden="1" customHeight="1">
      <c r="B491" s="413"/>
      <c r="C491" s="176"/>
      <c r="D491" s="173"/>
      <c r="E491" s="173"/>
      <c r="F491" s="257" t="s">
        <v>547</v>
      </c>
      <c r="G491" s="171" t="s">
        <v>548</v>
      </c>
      <c r="H491" s="172">
        <v>500</v>
      </c>
    </row>
    <row r="492" spans="2:8" s="130" customFormat="1" ht="38.25" hidden="1" customHeight="1">
      <c r="B492" s="413"/>
      <c r="C492" s="176"/>
      <c r="D492" s="173"/>
      <c r="E492" s="173"/>
      <c r="F492" s="173"/>
      <c r="G492" s="135" t="s">
        <v>549</v>
      </c>
      <c r="H492" s="136">
        <f t="shared" ref="H492" si="43">H493+H494</f>
        <v>2276.3000000000002</v>
      </c>
    </row>
    <row r="493" spans="2:8" s="130" customFormat="1" ht="56.25" hidden="1" customHeight="1">
      <c r="B493" s="413"/>
      <c r="C493" s="176"/>
      <c r="D493" s="173"/>
      <c r="E493" s="173"/>
      <c r="F493" s="257" t="s">
        <v>550</v>
      </c>
      <c r="G493" s="442" t="s">
        <v>116</v>
      </c>
      <c r="H493" s="172">
        <v>1559.9</v>
      </c>
    </row>
    <row r="494" spans="2:8" s="130" customFormat="1" ht="37.5" hidden="1" customHeight="1">
      <c r="B494" s="413"/>
      <c r="C494" s="176"/>
      <c r="D494" s="173"/>
      <c r="E494" s="173"/>
      <c r="F494" s="257" t="s">
        <v>551</v>
      </c>
      <c r="G494" s="444"/>
      <c r="H494" s="172">
        <v>716.4</v>
      </c>
    </row>
    <row r="495" spans="2:8" s="130" customFormat="1" ht="30" hidden="1" customHeight="1">
      <c r="B495" s="413"/>
      <c r="C495" s="176"/>
      <c r="D495" s="173"/>
      <c r="E495" s="173"/>
      <c r="F495" s="173"/>
      <c r="G495" s="135" t="s">
        <v>245</v>
      </c>
      <c r="H495" s="136">
        <f>H496+H497+H498+H499+H500+H501</f>
        <v>1954.5</v>
      </c>
    </row>
    <row r="496" spans="2:8" s="130" customFormat="1" ht="36" hidden="1" customHeight="1">
      <c r="B496" s="413"/>
      <c r="C496" s="176"/>
      <c r="D496" s="173"/>
      <c r="E496" s="173"/>
      <c r="F496" s="257" t="s">
        <v>552</v>
      </c>
      <c r="G496" s="448" t="s">
        <v>447</v>
      </c>
      <c r="H496" s="141">
        <v>200</v>
      </c>
    </row>
    <row r="497" spans="2:8" s="130" customFormat="1" ht="27.75" hidden="1" customHeight="1">
      <c r="B497" s="413"/>
      <c r="C497" s="176"/>
      <c r="D497" s="173"/>
      <c r="E497" s="173"/>
      <c r="F497" s="257" t="s">
        <v>553</v>
      </c>
      <c r="G497" s="449"/>
      <c r="H497" s="172">
        <v>280</v>
      </c>
    </row>
    <row r="498" spans="2:8" s="130" customFormat="1" ht="51" hidden="1" customHeight="1">
      <c r="B498" s="413"/>
      <c r="C498" s="176"/>
      <c r="D498" s="173"/>
      <c r="E498" s="173"/>
      <c r="F498" s="257" t="s">
        <v>554</v>
      </c>
      <c r="G498" s="442" t="s">
        <v>116</v>
      </c>
      <c r="H498" s="172">
        <v>500</v>
      </c>
    </row>
    <row r="499" spans="2:8" s="130" customFormat="1" ht="30" hidden="1" customHeight="1">
      <c r="B499" s="413"/>
      <c r="C499" s="176"/>
      <c r="D499" s="173"/>
      <c r="E499" s="173"/>
      <c r="F499" s="257" t="s">
        <v>555</v>
      </c>
      <c r="G499" s="443"/>
      <c r="H499" s="172">
        <v>250</v>
      </c>
    </row>
    <row r="500" spans="2:8" s="130" customFormat="1" ht="27" hidden="1" customHeight="1">
      <c r="B500" s="413"/>
      <c r="C500" s="176"/>
      <c r="D500" s="173"/>
      <c r="E500" s="173"/>
      <c r="F500" s="257" t="s">
        <v>556</v>
      </c>
      <c r="G500" s="443"/>
      <c r="H500" s="172">
        <v>424.5</v>
      </c>
    </row>
    <row r="501" spans="2:8" s="130" customFormat="1" ht="30.75" hidden="1" customHeight="1">
      <c r="B501" s="413"/>
      <c r="C501" s="176"/>
      <c r="D501" s="173"/>
      <c r="E501" s="173"/>
      <c r="F501" s="257" t="s">
        <v>557</v>
      </c>
      <c r="G501" s="444"/>
      <c r="H501" s="172">
        <v>300</v>
      </c>
    </row>
    <row r="502" spans="2:8" s="130" customFormat="1" ht="28.5" hidden="1" customHeight="1">
      <c r="B502" s="413"/>
      <c r="C502" s="176"/>
      <c r="D502" s="173"/>
      <c r="E502" s="173"/>
      <c r="F502" s="173"/>
      <c r="G502" s="135" t="s">
        <v>247</v>
      </c>
      <c r="H502" s="136">
        <f>H503+H504+H505</f>
        <v>2537</v>
      </c>
    </row>
    <row r="503" spans="2:8" s="130" customFormat="1" ht="56.25" hidden="1" customHeight="1">
      <c r="B503" s="413"/>
      <c r="C503" s="176"/>
      <c r="D503" s="173"/>
      <c r="E503" s="173"/>
      <c r="F503" s="258" t="s">
        <v>558</v>
      </c>
      <c r="G503" s="439" t="s">
        <v>116</v>
      </c>
      <c r="H503" s="172">
        <v>1105</v>
      </c>
    </row>
    <row r="504" spans="2:8" s="130" customFormat="1" ht="30.75" hidden="1" customHeight="1">
      <c r="B504" s="413"/>
      <c r="C504" s="176"/>
      <c r="D504" s="173"/>
      <c r="E504" s="173"/>
      <c r="F504" s="258" t="s">
        <v>559</v>
      </c>
      <c r="G504" s="440"/>
      <c r="H504" s="172">
        <v>1032</v>
      </c>
    </row>
    <row r="505" spans="2:8" s="130" customFormat="1" ht="40.5" hidden="1" customHeight="1">
      <c r="B505" s="413"/>
      <c r="C505" s="176"/>
      <c r="D505" s="173"/>
      <c r="E505" s="173"/>
      <c r="F505" s="174" t="s">
        <v>560</v>
      </c>
      <c r="G505" s="440"/>
      <c r="H505" s="172">
        <v>400</v>
      </c>
    </row>
    <row r="506" spans="2:8" s="130" customFormat="1" ht="23.25" hidden="1" customHeight="1">
      <c r="B506" s="413"/>
      <c r="C506" s="176"/>
      <c r="D506" s="173"/>
      <c r="E506" s="173"/>
      <c r="F506" s="173"/>
      <c r="G506" s="135" t="s">
        <v>561</v>
      </c>
      <c r="H506" s="136">
        <f>H507+H508+H509</f>
        <v>2009.7</v>
      </c>
    </row>
    <row r="507" spans="2:8" s="130" customFormat="1" ht="43.5" hidden="1" customHeight="1">
      <c r="B507" s="413"/>
      <c r="C507" s="176"/>
      <c r="D507" s="173"/>
      <c r="E507" s="173"/>
      <c r="F507" s="174" t="s">
        <v>562</v>
      </c>
      <c r="G507" s="439" t="s">
        <v>563</v>
      </c>
      <c r="H507" s="172">
        <v>600</v>
      </c>
    </row>
    <row r="508" spans="2:8" s="130" customFormat="1" ht="42.75" hidden="1" customHeight="1">
      <c r="B508" s="413"/>
      <c r="C508" s="176"/>
      <c r="D508" s="173"/>
      <c r="E508" s="173"/>
      <c r="F508" s="174" t="s">
        <v>564</v>
      </c>
      <c r="G508" s="440"/>
      <c r="H508" s="172">
        <v>800</v>
      </c>
    </row>
    <row r="509" spans="2:8" s="130" customFormat="1" ht="43.5" hidden="1" customHeight="1">
      <c r="B509" s="413"/>
      <c r="C509" s="176"/>
      <c r="D509" s="173"/>
      <c r="E509" s="173"/>
      <c r="F509" s="174" t="s">
        <v>565</v>
      </c>
      <c r="G509" s="440"/>
      <c r="H509" s="172">
        <v>609.70000000000005</v>
      </c>
    </row>
    <row r="510" spans="2:8" s="130" customFormat="1" ht="28.5" hidden="1" customHeight="1">
      <c r="B510" s="413"/>
      <c r="C510" s="176"/>
      <c r="D510" s="173"/>
      <c r="E510" s="173"/>
      <c r="F510" s="173"/>
      <c r="G510" s="135" t="s">
        <v>249</v>
      </c>
      <c r="H510" s="136">
        <f>H511+H512</f>
        <v>2024.3</v>
      </c>
    </row>
    <row r="511" spans="2:8" s="130" customFormat="1" ht="36" hidden="1" customHeight="1">
      <c r="B511" s="413"/>
      <c r="C511" s="176"/>
      <c r="D511" s="173"/>
      <c r="E511" s="173"/>
      <c r="F511" s="174" t="s">
        <v>566</v>
      </c>
      <c r="G511" s="442" t="s">
        <v>116</v>
      </c>
      <c r="H511" s="172">
        <v>104.3</v>
      </c>
    </row>
    <row r="512" spans="2:8" s="130" customFormat="1" ht="33" hidden="1" customHeight="1">
      <c r="B512" s="413"/>
      <c r="C512" s="176"/>
      <c r="D512" s="173"/>
      <c r="E512" s="173"/>
      <c r="F512" s="174" t="s">
        <v>567</v>
      </c>
      <c r="G512" s="443"/>
      <c r="H512" s="172">
        <v>1920</v>
      </c>
    </row>
    <row r="513" spans="2:8" s="130" customFormat="1" ht="27.75" hidden="1" customHeight="1">
      <c r="B513" s="413"/>
      <c r="C513" s="176"/>
      <c r="D513" s="173"/>
      <c r="E513" s="173"/>
      <c r="F513" s="173"/>
      <c r="G513" s="135" t="s">
        <v>89</v>
      </c>
      <c r="H513" s="136">
        <f>H514+H515+H516+H517+H518+H519</f>
        <v>5026.3999999999996</v>
      </c>
    </row>
    <row r="514" spans="2:8" s="130" customFormat="1" ht="38.25" hidden="1" customHeight="1">
      <c r="B514" s="413"/>
      <c r="C514" s="176"/>
      <c r="D514" s="173"/>
      <c r="E514" s="173"/>
      <c r="F514" s="174" t="s">
        <v>729</v>
      </c>
      <c r="G514" s="439" t="s">
        <v>568</v>
      </c>
      <c r="H514" s="172">
        <v>900</v>
      </c>
    </row>
    <row r="515" spans="2:8" s="130" customFormat="1" ht="37.5" hidden="1" customHeight="1">
      <c r="B515" s="413"/>
      <c r="C515" s="176"/>
      <c r="D515" s="173"/>
      <c r="E515" s="173"/>
      <c r="F515" s="174" t="s">
        <v>569</v>
      </c>
      <c r="G515" s="440"/>
      <c r="H515" s="172">
        <v>806</v>
      </c>
    </row>
    <row r="516" spans="2:8" s="130" customFormat="1" ht="31.5" hidden="1" customHeight="1">
      <c r="B516" s="413"/>
      <c r="C516" s="176"/>
      <c r="D516" s="173"/>
      <c r="E516" s="173"/>
      <c r="F516" s="174" t="s">
        <v>570</v>
      </c>
      <c r="G516" s="440"/>
      <c r="H516" s="172">
        <v>900</v>
      </c>
    </row>
    <row r="517" spans="2:8" s="130" customFormat="1" ht="36.75" hidden="1" customHeight="1">
      <c r="B517" s="413"/>
      <c r="C517" s="176"/>
      <c r="D517" s="173"/>
      <c r="E517" s="173"/>
      <c r="F517" s="174" t="s">
        <v>730</v>
      </c>
      <c r="G517" s="440"/>
      <c r="H517" s="172">
        <v>900</v>
      </c>
    </row>
    <row r="518" spans="2:8" s="130" customFormat="1" ht="33.75" hidden="1" customHeight="1">
      <c r="B518" s="413"/>
      <c r="C518" s="176"/>
      <c r="D518" s="173"/>
      <c r="E518" s="173"/>
      <c r="F518" s="174" t="s">
        <v>571</v>
      </c>
      <c r="G518" s="440"/>
      <c r="H518" s="172">
        <v>900</v>
      </c>
    </row>
    <row r="519" spans="2:8" s="130" customFormat="1" ht="52.5" hidden="1" customHeight="1">
      <c r="B519" s="413"/>
      <c r="C519" s="176"/>
      <c r="D519" s="173"/>
      <c r="E519" s="173"/>
      <c r="F519" s="174" t="s">
        <v>572</v>
      </c>
      <c r="G519" s="441"/>
      <c r="H519" s="172">
        <v>620.4</v>
      </c>
    </row>
    <row r="520" spans="2:8" s="130" customFormat="1" ht="26.25" hidden="1" customHeight="1">
      <c r="B520" s="413"/>
      <c r="C520" s="176"/>
      <c r="D520" s="173"/>
      <c r="E520" s="173"/>
      <c r="F520" s="173"/>
      <c r="G520" s="135" t="s">
        <v>253</v>
      </c>
      <c r="H520" s="136">
        <f>H521+H522+H523+H524</f>
        <v>2600</v>
      </c>
    </row>
    <row r="521" spans="2:8" s="130" customFormat="1" ht="49.5" hidden="1" customHeight="1">
      <c r="B521" s="413"/>
      <c r="C521" s="176"/>
      <c r="D521" s="173"/>
      <c r="E521" s="173"/>
      <c r="F521" s="258" t="s">
        <v>573</v>
      </c>
      <c r="G521" s="259" t="s">
        <v>574</v>
      </c>
      <c r="H521" s="172">
        <v>720</v>
      </c>
    </row>
    <row r="522" spans="2:8" s="130" customFormat="1" ht="55.5" hidden="1" customHeight="1">
      <c r="B522" s="413"/>
      <c r="C522" s="176"/>
      <c r="D522" s="173"/>
      <c r="E522" s="173"/>
      <c r="F522" s="258" t="s">
        <v>575</v>
      </c>
      <c r="G522" s="442" t="s">
        <v>576</v>
      </c>
      <c r="H522" s="172">
        <v>800</v>
      </c>
    </row>
    <row r="523" spans="2:8" s="130" customFormat="1" ht="54" hidden="1" customHeight="1">
      <c r="B523" s="413"/>
      <c r="C523" s="176"/>
      <c r="D523" s="173"/>
      <c r="E523" s="173"/>
      <c r="F523" s="258" t="s">
        <v>577</v>
      </c>
      <c r="G523" s="443"/>
      <c r="H523" s="172">
        <v>480</v>
      </c>
    </row>
    <row r="524" spans="2:8" s="130" customFormat="1" ht="33.75" hidden="1" customHeight="1">
      <c r="B524" s="413"/>
      <c r="C524" s="176"/>
      <c r="D524" s="173"/>
      <c r="E524" s="173"/>
      <c r="F524" s="258" t="s">
        <v>578</v>
      </c>
      <c r="G524" s="444"/>
      <c r="H524" s="172">
        <v>600</v>
      </c>
    </row>
    <row r="525" spans="2:8" s="130" customFormat="1" ht="23.25" hidden="1" customHeight="1">
      <c r="B525" s="413"/>
      <c r="C525" s="176"/>
      <c r="D525" s="173"/>
      <c r="E525" s="173"/>
      <c r="F525" s="173"/>
      <c r="G525" s="135" t="s">
        <v>579</v>
      </c>
      <c r="H525" s="136">
        <f t="shared" ref="H525" si="44">H526+H527+H528+H529</f>
        <v>2572.6999999999998</v>
      </c>
    </row>
    <row r="526" spans="2:8" s="130" customFormat="1" ht="33" hidden="1" customHeight="1">
      <c r="B526" s="413"/>
      <c r="C526" s="176"/>
      <c r="D526" s="173"/>
      <c r="E526" s="173"/>
      <c r="F526" s="258" t="s">
        <v>580</v>
      </c>
      <c r="G526" s="439" t="s">
        <v>116</v>
      </c>
      <c r="H526" s="172">
        <v>700</v>
      </c>
    </row>
    <row r="527" spans="2:8" s="130" customFormat="1" ht="31.5" hidden="1" customHeight="1">
      <c r="B527" s="413"/>
      <c r="C527" s="176"/>
      <c r="D527" s="173"/>
      <c r="E527" s="173"/>
      <c r="F527" s="258" t="s">
        <v>581</v>
      </c>
      <c r="G527" s="440"/>
      <c r="H527" s="172">
        <v>400</v>
      </c>
    </row>
    <row r="528" spans="2:8" s="130" customFormat="1" ht="23.25" hidden="1" customHeight="1">
      <c r="B528" s="413"/>
      <c r="C528" s="176"/>
      <c r="D528" s="173"/>
      <c r="E528" s="173"/>
      <c r="F528" s="258" t="s">
        <v>582</v>
      </c>
      <c r="G528" s="440"/>
      <c r="H528" s="172">
        <v>572.70000000000005</v>
      </c>
    </row>
    <row r="529" spans="2:8" s="130" customFormat="1" ht="39" hidden="1" customHeight="1">
      <c r="B529" s="413"/>
      <c r="C529" s="176"/>
      <c r="D529" s="173"/>
      <c r="E529" s="173"/>
      <c r="F529" s="260" t="s">
        <v>583</v>
      </c>
      <c r="G529" s="441"/>
      <c r="H529" s="172">
        <v>900</v>
      </c>
    </row>
    <row r="530" spans="2:8" s="130" customFormat="1" ht="40.5" hidden="1" customHeight="1">
      <c r="B530" s="413"/>
      <c r="C530" s="155">
        <v>11002</v>
      </c>
      <c r="D530" s="371" t="s">
        <v>584</v>
      </c>
      <c r="E530" s="372"/>
      <c r="F530" s="373"/>
      <c r="G530" s="231"/>
      <c r="H530" s="136">
        <f>H531+H533+H535+H537</f>
        <v>55046.700000000004</v>
      </c>
    </row>
    <row r="531" spans="2:8" s="130" customFormat="1" ht="44.25" hidden="1" customHeight="1">
      <c r="B531" s="413"/>
      <c r="C531" s="135"/>
      <c r="D531" s="173"/>
      <c r="E531" s="173"/>
      <c r="F531" s="185"/>
      <c r="G531" s="148" t="s">
        <v>123</v>
      </c>
      <c r="H531" s="136">
        <f>H532</f>
        <v>45394.400000000001</v>
      </c>
    </row>
    <row r="532" spans="2:8" s="130" customFormat="1" ht="35.25" hidden="1" customHeight="1">
      <c r="B532" s="413"/>
      <c r="C532" s="176"/>
      <c r="D532" s="173"/>
      <c r="E532" s="173"/>
      <c r="F532" s="173"/>
      <c r="G532" s="194" t="s">
        <v>585</v>
      </c>
      <c r="H532" s="172">
        <v>45394.400000000001</v>
      </c>
    </row>
    <row r="533" spans="2:8" s="130" customFormat="1" ht="24" hidden="1" customHeight="1">
      <c r="B533" s="413"/>
      <c r="C533" s="176"/>
      <c r="D533" s="173"/>
      <c r="E533" s="173"/>
      <c r="F533" s="173"/>
      <c r="G533" s="197" t="s">
        <v>561</v>
      </c>
      <c r="H533" s="136">
        <f>H534</f>
        <v>2914.3</v>
      </c>
    </row>
    <row r="534" spans="2:8" s="130" customFormat="1" ht="31.5" hidden="1" customHeight="1">
      <c r="B534" s="413"/>
      <c r="C534" s="176"/>
      <c r="D534" s="173"/>
      <c r="E534" s="173"/>
      <c r="F534" s="173"/>
      <c r="G534" s="194" t="s">
        <v>586</v>
      </c>
      <c r="H534" s="172">
        <f>2782.3+132</f>
        <v>2914.3</v>
      </c>
    </row>
    <row r="535" spans="2:8" s="130" customFormat="1" ht="24" hidden="1" customHeight="1">
      <c r="B535" s="413"/>
      <c r="C535" s="176"/>
      <c r="D535" s="173"/>
      <c r="E535" s="173"/>
      <c r="F535" s="173"/>
      <c r="G535" s="197" t="s">
        <v>89</v>
      </c>
      <c r="H535" s="136">
        <f t="shared" ref="H535" si="45">H536</f>
        <v>3773.3</v>
      </c>
    </row>
    <row r="536" spans="2:8" s="130" customFormat="1" ht="33.75" hidden="1" customHeight="1">
      <c r="B536" s="413"/>
      <c r="C536" s="176"/>
      <c r="D536" s="173"/>
      <c r="E536" s="173"/>
      <c r="F536" s="173"/>
      <c r="G536" s="194" t="s">
        <v>568</v>
      </c>
      <c r="H536" s="172">
        <f>3591.8+181.5</f>
        <v>3773.3</v>
      </c>
    </row>
    <row r="537" spans="2:8" s="130" customFormat="1" ht="24" hidden="1" customHeight="1">
      <c r="B537" s="413"/>
      <c r="C537" s="176"/>
      <c r="D537" s="173"/>
      <c r="E537" s="173"/>
      <c r="F537" s="173"/>
      <c r="G537" s="197" t="s">
        <v>253</v>
      </c>
      <c r="H537" s="136">
        <f t="shared" ref="H537" si="46">H538</f>
        <v>2964.7000000000003</v>
      </c>
    </row>
    <row r="538" spans="2:8" s="130" customFormat="1" ht="34.5" hidden="1" customHeight="1">
      <c r="B538" s="414"/>
      <c r="C538" s="261"/>
      <c r="D538" s="240"/>
      <c r="E538" s="240"/>
      <c r="F538" s="240"/>
      <c r="G538" s="262" t="s">
        <v>587</v>
      </c>
      <c r="H538" s="172">
        <f>2782.3+182.4</f>
        <v>2964.7000000000003</v>
      </c>
    </row>
    <row r="539" spans="2:8" s="130" customFormat="1" ht="45" hidden="1" customHeight="1">
      <c r="B539" s="201">
        <v>1198</v>
      </c>
      <c r="C539" s="402" t="s">
        <v>588</v>
      </c>
      <c r="D539" s="403"/>
      <c r="E539" s="403"/>
      <c r="F539" s="404"/>
      <c r="G539" s="204"/>
      <c r="H539" s="136">
        <f>H540+H542</f>
        <v>73436.2</v>
      </c>
    </row>
    <row r="540" spans="2:8" s="130" customFormat="1" ht="45" hidden="1" customHeight="1">
      <c r="B540" s="445"/>
      <c r="C540" s="135">
        <v>11001</v>
      </c>
      <c r="D540" s="367" t="s">
        <v>589</v>
      </c>
      <c r="E540" s="367"/>
      <c r="F540" s="367"/>
      <c r="G540" s="148" t="s">
        <v>123</v>
      </c>
      <c r="H540" s="136">
        <f t="shared" ref="H540:H542" si="47">H541</f>
        <v>61436.2</v>
      </c>
    </row>
    <row r="541" spans="2:8" s="130" customFormat="1" ht="34.5" hidden="1" customHeight="1">
      <c r="B541" s="446"/>
      <c r="C541" s="261"/>
      <c r="D541" s="240"/>
      <c r="E541" s="240"/>
      <c r="F541" s="240"/>
      <c r="G541" s="108" t="s">
        <v>116</v>
      </c>
      <c r="H541" s="172">
        <v>61436.2</v>
      </c>
    </row>
    <row r="542" spans="2:8" s="130" customFormat="1" ht="66.75" hidden="1" customHeight="1">
      <c r="B542" s="446"/>
      <c r="C542" s="135">
        <v>11004</v>
      </c>
      <c r="D542" s="367" t="s">
        <v>590</v>
      </c>
      <c r="E542" s="367"/>
      <c r="F542" s="367"/>
      <c r="G542" s="148" t="s">
        <v>123</v>
      </c>
      <c r="H542" s="136">
        <f t="shared" si="47"/>
        <v>12000</v>
      </c>
    </row>
    <row r="543" spans="2:8" s="130" customFormat="1" ht="39.75" hidden="1" customHeight="1">
      <c r="B543" s="447"/>
      <c r="C543" s="261"/>
      <c r="D543" s="240"/>
      <c r="E543" s="240"/>
      <c r="F543" s="240"/>
      <c r="G543" s="108" t="s">
        <v>116</v>
      </c>
      <c r="H543" s="172">
        <v>12000</v>
      </c>
    </row>
    <row r="544" spans="2:8" s="130" customFormat="1" ht="49.5" hidden="1" customHeight="1">
      <c r="B544" s="263">
        <v>1215</v>
      </c>
      <c r="C544" s="371" t="s">
        <v>591</v>
      </c>
      <c r="D544" s="372"/>
      <c r="E544" s="372"/>
      <c r="F544" s="373"/>
      <c r="G544" s="188"/>
      <c r="H544" s="264">
        <f>H545+H547+H550</f>
        <v>152255.5</v>
      </c>
    </row>
    <row r="545" spans="2:8" s="130" customFormat="1" ht="57.75" hidden="1" customHeight="1">
      <c r="B545" s="398"/>
      <c r="C545" s="147">
        <v>12001</v>
      </c>
      <c r="D545" s="371" t="s">
        <v>592</v>
      </c>
      <c r="E545" s="372"/>
      <c r="F545" s="373"/>
      <c r="G545" s="148" t="s">
        <v>123</v>
      </c>
      <c r="H545" s="136">
        <f>H546</f>
        <v>119255.5</v>
      </c>
    </row>
    <row r="546" spans="2:8" s="130" customFormat="1" ht="44.25" hidden="1" customHeight="1">
      <c r="B546" s="398"/>
      <c r="C546" s="147"/>
      <c r="D546" s="151"/>
      <c r="E546" s="151"/>
      <c r="F546" s="151"/>
      <c r="G546" s="171" t="s">
        <v>116</v>
      </c>
      <c r="H546" s="172">
        <v>119255.5</v>
      </c>
    </row>
    <row r="547" spans="2:8" s="130" customFormat="1" ht="57.75" hidden="1" customHeight="1">
      <c r="B547" s="398"/>
      <c r="C547" s="147">
        <v>12002</v>
      </c>
      <c r="D547" s="371" t="s">
        <v>593</v>
      </c>
      <c r="E547" s="372"/>
      <c r="F547" s="373"/>
      <c r="G547" s="148" t="s">
        <v>123</v>
      </c>
      <c r="H547" s="136">
        <f>H548+H549</f>
        <v>15000</v>
      </c>
    </row>
    <row r="548" spans="2:8" s="130" customFormat="1" ht="51" hidden="1" customHeight="1">
      <c r="B548" s="398"/>
      <c r="C548" s="147"/>
      <c r="D548" s="158"/>
      <c r="E548" s="265"/>
      <c r="F548" s="266"/>
      <c r="G548" s="140" t="s">
        <v>594</v>
      </c>
      <c r="H548" s="172">
        <v>3500</v>
      </c>
    </row>
    <row r="549" spans="2:8" s="130" customFormat="1" ht="45" hidden="1" customHeight="1">
      <c r="B549" s="398"/>
      <c r="C549" s="147"/>
      <c r="D549" s="151"/>
      <c r="E549" s="151"/>
      <c r="F549" s="151"/>
      <c r="G549" s="140" t="s">
        <v>116</v>
      </c>
      <c r="H549" s="172">
        <v>11500</v>
      </c>
    </row>
    <row r="550" spans="2:8" s="130" customFormat="1" ht="49.5" hidden="1" customHeight="1">
      <c r="B550" s="398"/>
      <c r="C550" s="135">
        <v>12006</v>
      </c>
      <c r="D550" s="367" t="s">
        <v>595</v>
      </c>
      <c r="E550" s="367"/>
      <c r="F550" s="367"/>
      <c r="G550" s="148" t="s">
        <v>123</v>
      </c>
      <c r="H550" s="136">
        <f>H551</f>
        <v>18000</v>
      </c>
    </row>
    <row r="551" spans="2:8" s="130" customFormat="1" ht="48.75" hidden="1" customHeight="1">
      <c r="B551" s="399"/>
      <c r="C551" s="176"/>
      <c r="D551" s="173"/>
      <c r="E551" s="173"/>
      <c r="F551" s="173"/>
      <c r="G551" s="171" t="s">
        <v>433</v>
      </c>
      <c r="H551" s="172">
        <v>18000</v>
      </c>
    </row>
    <row r="552" spans="2:8" s="130" customFormat="1" ht="57.75" hidden="1" customHeight="1">
      <c r="B552" s="263">
        <v>1227</v>
      </c>
      <c r="C552" s="371" t="s">
        <v>596</v>
      </c>
      <c r="D552" s="372"/>
      <c r="E552" s="372"/>
      <c r="F552" s="373"/>
      <c r="G552" s="188"/>
      <c r="H552" s="136">
        <f>H553+H555+H557</f>
        <v>424114.6</v>
      </c>
    </row>
    <row r="553" spans="2:8" s="130" customFormat="1" ht="39.75" hidden="1" customHeight="1">
      <c r="B553" s="267"/>
      <c r="C553" s="147">
        <v>11001</v>
      </c>
      <c r="D553" s="400" t="s">
        <v>597</v>
      </c>
      <c r="E553" s="400"/>
      <c r="F553" s="400"/>
      <c r="G553" s="148" t="s">
        <v>123</v>
      </c>
      <c r="H553" s="136">
        <f t="shared" ref="H553:H557" si="48">H554</f>
        <v>184557.3</v>
      </c>
    </row>
    <row r="554" spans="2:8" s="130" customFormat="1" ht="39.75" hidden="1" customHeight="1">
      <c r="B554" s="267"/>
      <c r="C554" s="147"/>
      <c r="D554" s="151"/>
      <c r="E554" s="151"/>
      <c r="F554" s="151"/>
      <c r="G554" s="140" t="s">
        <v>598</v>
      </c>
      <c r="H554" s="172">
        <v>184557.3</v>
      </c>
    </row>
    <row r="555" spans="2:8" s="130" customFormat="1" ht="39.75" hidden="1" customHeight="1">
      <c r="B555" s="267"/>
      <c r="C555" s="147">
        <v>11002</v>
      </c>
      <c r="D555" s="400" t="s">
        <v>599</v>
      </c>
      <c r="E555" s="400"/>
      <c r="F555" s="400"/>
      <c r="G555" s="148" t="s">
        <v>123</v>
      </c>
      <c r="H555" s="136">
        <f t="shared" si="48"/>
        <v>144557.29999999999</v>
      </c>
    </row>
    <row r="556" spans="2:8" s="130" customFormat="1" ht="39.75" hidden="1" customHeight="1">
      <c r="B556" s="267"/>
      <c r="C556" s="147"/>
      <c r="D556" s="151"/>
      <c r="E556" s="151"/>
      <c r="F556" s="151"/>
      <c r="G556" s="140" t="s">
        <v>598</v>
      </c>
      <c r="H556" s="172">
        <v>144557.29999999999</v>
      </c>
    </row>
    <row r="557" spans="2:8" s="130" customFormat="1" ht="39.75" hidden="1" customHeight="1">
      <c r="B557" s="267"/>
      <c r="C557" s="147">
        <v>11003</v>
      </c>
      <c r="D557" s="400" t="s">
        <v>600</v>
      </c>
      <c r="E557" s="400"/>
      <c r="F557" s="400"/>
      <c r="G557" s="148" t="s">
        <v>123</v>
      </c>
      <c r="H557" s="136">
        <f t="shared" si="48"/>
        <v>95000</v>
      </c>
    </row>
    <row r="558" spans="2:8" s="130" customFormat="1" ht="39.75" hidden="1" customHeight="1">
      <c r="B558" s="267"/>
      <c r="C558" s="147"/>
      <c r="D558" s="151"/>
      <c r="E558" s="151"/>
      <c r="F558" s="151"/>
      <c r="G558" s="140" t="s">
        <v>598</v>
      </c>
      <c r="H558" s="172">
        <v>95000</v>
      </c>
    </row>
    <row r="559" spans="2:8" s="1" customFormat="1" ht="45.75" hidden="1" customHeight="1">
      <c r="B559" s="450" t="s">
        <v>601</v>
      </c>
      <c r="C559" s="451"/>
      <c r="D559" s="451"/>
      <c r="E559" s="451"/>
      <c r="F559" s="451"/>
      <c r="G559" s="452"/>
      <c r="H559" s="268">
        <f>H560+H563+H566+H569</f>
        <v>3021163.3</v>
      </c>
    </row>
    <row r="560" spans="2:8" s="1" customFormat="1" ht="39.75" hidden="1" customHeight="1">
      <c r="B560" s="179">
        <v>1003</v>
      </c>
      <c r="C560" s="402" t="s">
        <v>602</v>
      </c>
      <c r="D560" s="403"/>
      <c r="E560" s="403"/>
      <c r="F560" s="404"/>
      <c r="G560" s="254"/>
      <c r="H560" s="136">
        <f t="shared" ref="H560" si="49">H561</f>
        <v>2421258</v>
      </c>
    </row>
    <row r="561" spans="2:8" s="1" customFormat="1" ht="58.5" hidden="1" customHeight="1">
      <c r="B561" s="397"/>
      <c r="C561" s="135">
        <v>11001</v>
      </c>
      <c r="D561" s="371" t="s">
        <v>603</v>
      </c>
      <c r="E561" s="372"/>
      <c r="F561" s="373"/>
      <c r="G561" s="148" t="s">
        <v>601</v>
      </c>
      <c r="H561" s="136">
        <f>H562</f>
        <v>2421258</v>
      </c>
    </row>
    <row r="562" spans="2:8" s="1" customFormat="1" ht="45.75" hidden="1" customHeight="1">
      <c r="B562" s="399"/>
      <c r="C562" s="138"/>
      <c r="D562" s="139"/>
      <c r="E562" s="139"/>
      <c r="F562" s="139"/>
      <c r="G562" s="140" t="s">
        <v>604</v>
      </c>
      <c r="H562" s="141">
        <v>2421258</v>
      </c>
    </row>
    <row r="563" spans="2:8" s="1" customFormat="1" ht="46.5" hidden="1" customHeight="1">
      <c r="B563" s="175">
        <v>1142</v>
      </c>
      <c r="C563" s="402" t="s">
        <v>605</v>
      </c>
      <c r="D563" s="403"/>
      <c r="E563" s="403"/>
      <c r="F563" s="404"/>
      <c r="G563" s="255"/>
      <c r="H563" s="143">
        <f>H564</f>
        <v>449905.3</v>
      </c>
    </row>
    <row r="564" spans="2:8" s="1" customFormat="1" ht="48.75" hidden="1" customHeight="1">
      <c r="B564" s="445"/>
      <c r="C564" s="135">
        <v>11001</v>
      </c>
      <c r="D564" s="409" t="s">
        <v>606</v>
      </c>
      <c r="E564" s="410"/>
      <c r="F564" s="411"/>
      <c r="G564" s="148" t="s">
        <v>601</v>
      </c>
      <c r="H564" s="143">
        <f>H565</f>
        <v>449905.3</v>
      </c>
    </row>
    <row r="565" spans="2:8" s="1" customFormat="1" ht="45" hidden="1" customHeight="1">
      <c r="B565" s="447"/>
      <c r="C565" s="176"/>
      <c r="D565" s="187"/>
      <c r="E565" s="187"/>
      <c r="F565" s="187"/>
      <c r="G565" s="269" t="s">
        <v>607</v>
      </c>
      <c r="H565" s="141">
        <v>449905.3</v>
      </c>
    </row>
    <row r="566" spans="2:8" s="1" customFormat="1" ht="37.5" hidden="1" customHeight="1">
      <c r="B566" s="148">
        <v>1188</v>
      </c>
      <c r="C566" s="402" t="s">
        <v>608</v>
      </c>
      <c r="D566" s="403"/>
      <c r="E566" s="403"/>
      <c r="F566" s="404"/>
      <c r="G566" s="135"/>
      <c r="H566" s="136">
        <f t="shared" ref="H566" si="50">H567</f>
        <v>100000</v>
      </c>
    </row>
    <row r="567" spans="2:8" s="1" customFormat="1" ht="54.75" hidden="1" customHeight="1">
      <c r="B567" s="445"/>
      <c r="C567" s="135">
        <v>11001</v>
      </c>
      <c r="D567" s="367" t="s">
        <v>609</v>
      </c>
      <c r="E567" s="367"/>
      <c r="F567" s="367"/>
      <c r="G567" s="148" t="s">
        <v>601</v>
      </c>
      <c r="H567" s="136">
        <f>H568</f>
        <v>100000</v>
      </c>
    </row>
    <row r="568" spans="2:8" s="1" customFormat="1" ht="39" hidden="1" customHeight="1">
      <c r="B568" s="447"/>
      <c r="C568" s="138"/>
      <c r="D568" s="139"/>
      <c r="E568" s="139"/>
      <c r="F568" s="139"/>
      <c r="G568" s="140" t="s">
        <v>610</v>
      </c>
      <c r="H568" s="141">
        <v>100000</v>
      </c>
    </row>
    <row r="569" spans="2:8" s="1" customFormat="1" ht="34.5" hidden="1" customHeight="1">
      <c r="B569" s="179">
        <v>1191</v>
      </c>
      <c r="C569" s="402" t="s">
        <v>611</v>
      </c>
      <c r="D569" s="403"/>
      <c r="E569" s="403"/>
      <c r="F569" s="404"/>
      <c r="G569" s="212"/>
      <c r="H569" s="136">
        <f>H570</f>
        <v>50000</v>
      </c>
    </row>
    <row r="570" spans="2:8" s="1" customFormat="1" ht="67.5" hidden="1" customHeight="1">
      <c r="B570" s="398"/>
      <c r="C570" s="135">
        <v>11003</v>
      </c>
      <c r="D570" s="367" t="s">
        <v>612</v>
      </c>
      <c r="E570" s="367"/>
      <c r="F570" s="367"/>
      <c r="G570" s="148" t="s">
        <v>601</v>
      </c>
      <c r="H570" s="136">
        <f>H571</f>
        <v>50000</v>
      </c>
    </row>
    <row r="571" spans="2:8" s="1" customFormat="1" ht="34.5" hidden="1" customHeight="1">
      <c r="B571" s="399"/>
      <c r="C571" s="135"/>
      <c r="D571" s="173"/>
      <c r="E571" s="174"/>
      <c r="F571" s="174"/>
      <c r="G571" s="230" t="s">
        <v>613</v>
      </c>
      <c r="H571" s="172">
        <v>50000</v>
      </c>
    </row>
    <row r="572" spans="2:8" s="1" customFormat="1" ht="34.5" hidden="1" customHeight="1">
      <c r="B572" s="450" t="s">
        <v>614</v>
      </c>
      <c r="C572" s="451"/>
      <c r="D572" s="451"/>
      <c r="E572" s="451"/>
      <c r="F572" s="451"/>
      <c r="G572" s="452"/>
      <c r="H572" s="268">
        <f t="shared" ref="H572:H574" si="51">H573</f>
        <v>338945.5</v>
      </c>
    </row>
    <row r="573" spans="2:8" s="1" customFormat="1" ht="42.75" hidden="1" customHeight="1">
      <c r="B573" s="175">
        <v>1177</v>
      </c>
      <c r="C573" s="364" t="s">
        <v>615</v>
      </c>
      <c r="D573" s="365"/>
      <c r="E573" s="365"/>
      <c r="F573" s="366"/>
      <c r="G573" s="147"/>
      <c r="H573" s="136">
        <f t="shared" si="51"/>
        <v>338945.5</v>
      </c>
    </row>
    <row r="574" spans="2:8" s="1" customFormat="1" ht="79.5" hidden="1" customHeight="1">
      <c r="B574" s="445"/>
      <c r="C574" s="135">
        <v>11001</v>
      </c>
      <c r="D574" s="367" t="s">
        <v>616</v>
      </c>
      <c r="E574" s="367"/>
      <c r="F574" s="367"/>
      <c r="G574" s="148" t="s">
        <v>614</v>
      </c>
      <c r="H574" s="136">
        <f t="shared" si="51"/>
        <v>338945.5</v>
      </c>
    </row>
    <row r="575" spans="2:8" s="1" customFormat="1" ht="42" hidden="1" customHeight="1">
      <c r="B575" s="447"/>
      <c r="C575" s="270"/>
      <c r="D575" s="271"/>
      <c r="E575" s="271"/>
      <c r="F575" s="271"/>
      <c r="G575" s="272" t="s">
        <v>617</v>
      </c>
      <c r="H575" s="141">
        <v>338945.5</v>
      </c>
    </row>
    <row r="576" spans="2:8" s="1" customFormat="1" ht="30.75" hidden="1" customHeight="1">
      <c r="B576" s="450" t="s">
        <v>618</v>
      </c>
      <c r="C576" s="451"/>
      <c r="D576" s="451"/>
      <c r="E576" s="451"/>
      <c r="F576" s="451"/>
      <c r="G576" s="452"/>
      <c r="H576" s="273">
        <f>H577+H580+H583+H587+H590</f>
        <v>1338794.9000000001</v>
      </c>
    </row>
    <row r="577" spans="2:8" s="130" customFormat="1" ht="28.5" hidden="1" customHeight="1">
      <c r="B577" s="135">
        <v>1028</v>
      </c>
      <c r="C577" s="454" t="s">
        <v>619</v>
      </c>
      <c r="D577" s="455"/>
      <c r="E577" s="455"/>
      <c r="F577" s="456"/>
      <c r="G577" s="135"/>
      <c r="H577" s="136">
        <f t="shared" ref="H577:H578" si="52">+H578</f>
        <v>46297.2</v>
      </c>
    </row>
    <row r="578" spans="2:8" s="130" customFormat="1" ht="40.5" hidden="1" customHeight="1">
      <c r="B578" s="135"/>
      <c r="C578" s="135">
        <v>11001</v>
      </c>
      <c r="D578" s="454" t="s">
        <v>620</v>
      </c>
      <c r="E578" s="455"/>
      <c r="F578" s="455"/>
      <c r="G578" s="135" t="s">
        <v>618</v>
      </c>
      <c r="H578" s="136">
        <f t="shared" si="52"/>
        <v>46297.2</v>
      </c>
    </row>
    <row r="579" spans="2:8" s="130" customFormat="1" ht="40.5" hidden="1" customHeight="1">
      <c r="B579" s="135"/>
      <c r="C579" s="135"/>
      <c r="D579" s="135"/>
      <c r="E579" s="135"/>
      <c r="F579" s="135"/>
      <c r="G579" s="216" t="s">
        <v>621</v>
      </c>
      <c r="H579" s="172">
        <v>46297.2</v>
      </c>
    </row>
    <row r="580" spans="2:8" s="130" customFormat="1" ht="40.5" hidden="1" customHeight="1">
      <c r="B580" s="201">
        <v>1085</v>
      </c>
      <c r="C580" s="453" t="s">
        <v>622</v>
      </c>
      <c r="D580" s="453"/>
      <c r="E580" s="453"/>
      <c r="F580" s="453"/>
      <c r="G580" s="135"/>
      <c r="H580" s="136">
        <f>H581</f>
        <v>122494.6</v>
      </c>
    </row>
    <row r="581" spans="2:8" s="130" customFormat="1" ht="63" hidden="1" customHeight="1">
      <c r="B581" s="397"/>
      <c r="C581" s="155">
        <v>11001</v>
      </c>
      <c r="D581" s="457" t="s">
        <v>623</v>
      </c>
      <c r="E581" s="458"/>
      <c r="F581" s="459"/>
      <c r="G581" s="148" t="s">
        <v>618</v>
      </c>
      <c r="H581" s="136">
        <f>H582</f>
        <v>122494.6</v>
      </c>
    </row>
    <row r="582" spans="2:8" s="130" customFormat="1" ht="35.25" hidden="1" customHeight="1">
      <c r="B582" s="399"/>
      <c r="C582" s="135"/>
      <c r="D582" s="151"/>
      <c r="E582" s="151"/>
      <c r="F582" s="151"/>
      <c r="G582" s="171" t="s">
        <v>624</v>
      </c>
      <c r="H582" s="172">
        <v>122494.6</v>
      </c>
    </row>
    <row r="583" spans="2:8" s="130" customFormat="1" ht="32.25" hidden="1" customHeight="1">
      <c r="B583" s="201">
        <v>1089</v>
      </c>
      <c r="C583" s="453" t="s">
        <v>625</v>
      </c>
      <c r="D583" s="453"/>
      <c r="E583" s="453"/>
      <c r="F583" s="453"/>
      <c r="G583" s="135"/>
      <c r="H583" s="136">
        <f t="shared" ref="H583" si="53">+H584</f>
        <v>803481.10000000009</v>
      </c>
    </row>
    <row r="584" spans="2:8" s="130" customFormat="1" ht="40.5" hidden="1" customHeight="1">
      <c r="B584" s="187"/>
      <c r="C584" s="187">
        <v>11001</v>
      </c>
      <c r="D584" s="454" t="s">
        <v>626</v>
      </c>
      <c r="E584" s="455"/>
      <c r="F584" s="455"/>
      <c r="G584" s="187" t="s">
        <v>618</v>
      </c>
      <c r="H584" s="136">
        <f>H585+H586</f>
        <v>803481.10000000009</v>
      </c>
    </row>
    <row r="585" spans="2:8" s="130" customFormat="1" ht="39" hidden="1" customHeight="1">
      <c r="B585" s="187"/>
      <c r="C585" s="187"/>
      <c r="D585" s="187"/>
      <c r="E585" s="187"/>
      <c r="F585" s="187"/>
      <c r="G585" s="217" t="s">
        <v>627</v>
      </c>
      <c r="H585" s="136">
        <v>721279.3</v>
      </c>
    </row>
    <row r="586" spans="2:8" s="130" customFormat="1" ht="36" hidden="1" customHeight="1">
      <c r="B586" s="187"/>
      <c r="C586" s="187"/>
      <c r="D586" s="187"/>
      <c r="E586" s="187"/>
      <c r="F586" s="187"/>
      <c r="G586" s="217" t="s">
        <v>628</v>
      </c>
      <c r="H586" s="136">
        <v>82201.8</v>
      </c>
    </row>
    <row r="587" spans="2:8" s="130" customFormat="1" ht="31.5" hidden="1" customHeight="1">
      <c r="B587" s="175">
        <v>1090</v>
      </c>
      <c r="C587" s="364" t="s">
        <v>629</v>
      </c>
      <c r="D587" s="365"/>
      <c r="E587" s="365"/>
      <c r="F587" s="366"/>
      <c r="G587" s="147"/>
      <c r="H587" s="136">
        <f>H588</f>
        <v>38801.199999999997</v>
      </c>
    </row>
    <row r="588" spans="2:8" s="130" customFormat="1" ht="42.75" hidden="1" customHeight="1">
      <c r="B588" s="446"/>
      <c r="C588" s="135">
        <v>11003</v>
      </c>
      <c r="D588" s="367" t="s">
        <v>630</v>
      </c>
      <c r="E588" s="367"/>
      <c r="F588" s="367"/>
      <c r="G588" s="148" t="s">
        <v>631</v>
      </c>
      <c r="H588" s="136">
        <f t="shared" ref="H588" si="54">H589</f>
        <v>38801.199999999997</v>
      </c>
    </row>
    <row r="589" spans="2:8" s="130" customFormat="1" ht="35.25" hidden="1" customHeight="1">
      <c r="B589" s="447"/>
      <c r="C589" s="138"/>
      <c r="D589" s="139"/>
      <c r="E589" s="139"/>
      <c r="F589" s="139"/>
      <c r="G589" s="140" t="s">
        <v>632</v>
      </c>
      <c r="H589" s="141">
        <v>38801.199999999997</v>
      </c>
    </row>
    <row r="590" spans="2:8" s="130" customFormat="1" ht="36.75" hidden="1" customHeight="1">
      <c r="B590" s="148">
        <v>1107</v>
      </c>
      <c r="C590" s="402" t="s">
        <v>633</v>
      </c>
      <c r="D590" s="403"/>
      <c r="E590" s="403"/>
      <c r="F590" s="404"/>
      <c r="G590" s="135"/>
      <c r="H590" s="136">
        <f t="shared" ref="H590:H591" si="55">H591</f>
        <v>327720.8</v>
      </c>
    </row>
    <row r="591" spans="2:8" s="130" customFormat="1" ht="35.25" hidden="1" customHeight="1">
      <c r="B591" s="445"/>
      <c r="C591" s="135">
        <v>11001</v>
      </c>
      <c r="D591" s="367" t="s">
        <v>634</v>
      </c>
      <c r="E591" s="367"/>
      <c r="F591" s="367"/>
      <c r="G591" s="148" t="s">
        <v>618</v>
      </c>
      <c r="H591" s="136">
        <f t="shared" si="55"/>
        <v>327720.8</v>
      </c>
    </row>
    <row r="592" spans="2:8" s="130" customFormat="1" ht="29.25" hidden="1" customHeight="1">
      <c r="B592" s="447"/>
      <c r="C592" s="270"/>
      <c r="D592" s="271"/>
      <c r="E592" s="271"/>
      <c r="F592" s="271"/>
      <c r="G592" s="272" t="s">
        <v>635</v>
      </c>
      <c r="H592" s="141">
        <v>327720.8</v>
      </c>
    </row>
    <row r="593" spans="2:8" s="130" customFormat="1" ht="35.25" hidden="1" customHeight="1">
      <c r="B593" s="394" t="s">
        <v>636</v>
      </c>
      <c r="C593" s="395"/>
      <c r="D593" s="395"/>
      <c r="E593" s="395"/>
      <c r="F593" s="395"/>
      <c r="G593" s="396"/>
      <c r="H593" s="274">
        <f>H594+H625+H647+H652+H678+H665+H681</f>
        <v>7925379.1609384334</v>
      </c>
    </row>
    <row r="594" spans="2:8" s="130" customFormat="1" ht="35.25" hidden="1" customHeight="1">
      <c r="B594" s="148">
        <v>1141</v>
      </c>
      <c r="C594" s="402" t="s">
        <v>637</v>
      </c>
      <c r="D594" s="460"/>
      <c r="E594" s="460"/>
      <c r="F594" s="461"/>
      <c r="G594" s="184"/>
      <c r="H594" s="143">
        <f>H595+H602+H604+H608+H615+H617+H619+H621+H623</f>
        <v>3507805.6357647059</v>
      </c>
    </row>
    <row r="595" spans="2:8" s="130" customFormat="1" ht="35.25" hidden="1" customHeight="1">
      <c r="B595" s="462"/>
      <c r="C595" s="135">
        <v>11001</v>
      </c>
      <c r="D595" s="463" t="s">
        <v>638</v>
      </c>
      <c r="E595" s="463"/>
      <c r="F595" s="463"/>
      <c r="G595" s="148" t="s">
        <v>636</v>
      </c>
      <c r="H595" s="143">
        <f>SUM(H596:H601)</f>
        <v>2017270.5999999999</v>
      </c>
    </row>
    <row r="596" spans="2:8" s="130" customFormat="1" ht="30" hidden="1" customHeight="1">
      <c r="B596" s="462"/>
      <c r="C596" s="275"/>
      <c r="D596" s="184"/>
      <c r="E596" s="184"/>
      <c r="F596" s="184"/>
      <c r="G596" s="276" t="s">
        <v>639</v>
      </c>
      <c r="H596" s="141">
        <v>232578.3</v>
      </c>
    </row>
    <row r="597" spans="2:8" s="130" customFormat="1" ht="27.75" hidden="1" customHeight="1">
      <c r="B597" s="462"/>
      <c r="C597" s="275"/>
      <c r="D597" s="184"/>
      <c r="E597" s="184"/>
      <c r="F597" s="184"/>
      <c r="G597" s="276" t="s">
        <v>640</v>
      </c>
      <c r="H597" s="141">
        <v>160883.9</v>
      </c>
    </row>
    <row r="598" spans="2:8" s="130" customFormat="1" ht="28.5" hidden="1" customHeight="1">
      <c r="B598" s="462"/>
      <c r="C598" s="275"/>
      <c r="D598" s="184"/>
      <c r="E598" s="184"/>
      <c r="F598" s="184"/>
      <c r="G598" s="276" t="s">
        <v>116</v>
      </c>
      <c r="H598" s="141">
        <v>141358.6</v>
      </c>
    </row>
    <row r="599" spans="2:8" s="130" customFormat="1" ht="27.75" hidden="1" customHeight="1">
      <c r="B599" s="462"/>
      <c r="C599" s="275"/>
      <c r="D599" s="184"/>
      <c r="E599" s="184"/>
      <c r="F599" s="184"/>
      <c r="G599" s="276" t="s">
        <v>641</v>
      </c>
      <c r="H599" s="141">
        <v>465498.5</v>
      </c>
    </row>
    <row r="600" spans="2:8" s="130" customFormat="1" ht="30" hidden="1" customHeight="1">
      <c r="B600" s="462"/>
      <c r="C600" s="275"/>
      <c r="D600" s="184"/>
      <c r="E600" s="184"/>
      <c r="F600" s="184"/>
      <c r="G600" s="159" t="s">
        <v>642</v>
      </c>
      <c r="H600" s="141">
        <v>356265.3</v>
      </c>
    </row>
    <row r="601" spans="2:8" s="130" customFormat="1" ht="30.75" hidden="1" customHeight="1">
      <c r="B601" s="462"/>
      <c r="C601" s="275"/>
      <c r="D601" s="184"/>
      <c r="E601" s="184"/>
      <c r="F601" s="184"/>
      <c r="G601" s="159" t="s">
        <v>643</v>
      </c>
      <c r="H601" s="141">
        <v>660686</v>
      </c>
    </row>
    <row r="602" spans="2:8" s="130" customFormat="1" ht="90.75" hidden="1" customHeight="1">
      <c r="B602" s="462"/>
      <c r="C602" s="135">
        <v>11002</v>
      </c>
      <c r="D602" s="464" t="s">
        <v>644</v>
      </c>
      <c r="E602" s="464"/>
      <c r="F602" s="464"/>
      <c r="G602" s="148" t="s">
        <v>636</v>
      </c>
      <c r="H602" s="141">
        <f>H603</f>
        <v>28427.799999999996</v>
      </c>
    </row>
    <row r="603" spans="2:8" s="130" customFormat="1" ht="28.5" hidden="1" customHeight="1">
      <c r="B603" s="462"/>
      <c r="C603" s="275"/>
      <c r="D603" s="184"/>
      <c r="E603" s="184"/>
      <c r="F603" s="184"/>
      <c r="G603" s="277" t="s">
        <v>116</v>
      </c>
      <c r="H603" s="141">
        <v>28427.799999999996</v>
      </c>
    </row>
    <row r="604" spans="2:8" s="130" customFormat="1" ht="55.5" hidden="1" customHeight="1">
      <c r="B604" s="462"/>
      <c r="C604" s="135">
        <v>11007</v>
      </c>
      <c r="D604" s="464" t="s">
        <v>645</v>
      </c>
      <c r="E604" s="463"/>
      <c r="F604" s="463"/>
      <c r="G604" s="148" t="s">
        <v>636</v>
      </c>
      <c r="H604" s="143">
        <f>SUM(H605:H607)</f>
        <v>470886.11176470586</v>
      </c>
    </row>
    <row r="605" spans="2:8" s="130" customFormat="1" ht="36.75" hidden="1" customHeight="1">
      <c r="B605" s="462"/>
      <c r="C605" s="275"/>
      <c r="D605" s="184"/>
      <c r="E605" s="184"/>
      <c r="F605" s="184"/>
      <c r="G605" s="159" t="s">
        <v>646</v>
      </c>
      <c r="H605" s="141">
        <v>99263.782352941169</v>
      </c>
    </row>
    <row r="606" spans="2:8" s="130" customFormat="1" ht="34.5" hidden="1" customHeight="1">
      <c r="B606" s="462"/>
      <c r="C606" s="275"/>
      <c r="D606" s="184"/>
      <c r="E606" s="184"/>
      <c r="F606" s="184"/>
      <c r="G606" s="159" t="s">
        <v>647</v>
      </c>
      <c r="H606" s="141">
        <v>220975.51764705882</v>
      </c>
    </row>
    <row r="607" spans="2:8" s="130" customFormat="1" ht="38.25" hidden="1" customHeight="1">
      <c r="B607" s="462"/>
      <c r="C607" s="275"/>
      <c r="D607" s="184"/>
      <c r="E607" s="184"/>
      <c r="F607" s="184"/>
      <c r="G607" s="159" t="s">
        <v>648</v>
      </c>
      <c r="H607" s="141">
        <v>150646.81176470587</v>
      </c>
    </row>
    <row r="608" spans="2:8" s="130" customFormat="1" ht="35.25" hidden="1" customHeight="1">
      <c r="B608" s="462"/>
      <c r="C608" s="135">
        <v>11009</v>
      </c>
      <c r="D608" s="464" t="s">
        <v>649</v>
      </c>
      <c r="E608" s="464"/>
      <c r="F608" s="464"/>
      <c r="G608" s="148" t="s">
        <v>636</v>
      </c>
      <c r="H608" s="143">
        <f>SUM(H609:H614)</f>
        <v>545802.1</v>
      </c>
    </row>
    <row r="609" spans="2:8" s="130" customFormat="1" ht="35.25" hidden="1" customHeight="1">
      <c r="B609" s="462"/>
      <c r="C609" s="275"/>
      <c r="D609" s="184"/>
      <c r="E609" s="184"/>
      <c r="F609" s="184"/>
      <c r="G609" s="159" t="s">
        <v>650</v>
      </c>
      <c r="H609" s="141">
        <v>92046.900000000009</v>
      </c>
    </row>
    <row r="610" spans="2:8" s="130" customFormat="1" ht="35.25" hidden="1" customHeight="1">
      <c r="B610" s="462"/>
      <c r="C610" s="275"/>
      <c r="D610" s="184"/>
      <c r="E610" s="184"/>
      <c r="F610" s="184"/>
      <c r="G610" s="159" t="s">
        <v>648</v>
      </c>
      <c r="H610" s="141">
        <v>92780.800000000003</v>
      </c>
    </row>
    <row r="611" spans="2:8" s="130" customFormat="1" ht="36.75" hidden="1" customHeight="1">
      <c r="B611" s="462"/>
      <c r="C611" s="275"/>
      <c r="D611" s="184"/>
      <c r="E611" s="184"/>
      <c r="F611" s="184"/>
      <c r="G611" s="159" t="s">
        <v>651</v>
      </c>
      <c r="H611" s="141">
        <v>92881.7</v>
      </c>
    </row>
    <row r="612" spans="2:8" s="130" customFormat="1" ht="47.25" hidden="1" customHeight="1">
      <c r="B612" s="462"/>
      <c r="C612" s="275"/>
      <c r="D612" s="184"/>
      <c r="E612" s="184"/>
      <c r="F612" s="184"/>
      <c r="G612" s="159" t="s">
        <v>652</v>
      </c>
      <c r="H612" s="141">
        <v>88947.199999999997</v>
      </c>
    </row>
    <row r="613" spans="2:8" s="130" customFormat="1" ht="45.75" hidden="1" customHeight="1">
      <c r="B613" s="462"/>
      <c r="C613" s="275"/>
      <c r="D613" s="184"/>
      <c r="E613" s="184"/>
      <c r="F613" s="184"/>
      <c r="G613" s="159" t="s">
        <v>647</v>
      </c>
      <c r="H613" s="141">
        <v>87625.4</v>
      </c>
    </row>
    <row r="614" spans="2:8" s="130" customFormat="1" ht="36.75" hidden="1" customHeight="1">
      <c r="B614" s="462"/>
      <c r="C614" s="275"/>
      <c r="D614" s="184"/>
      <c r="E614" s="184"/>
      <c r="F614" s="184"/>
      <c r="G614" s="159" t="s">
        <v>646</v>
      </c>
      <c r="H614" s="141">
        <v>91520.1</v>
      </c>
    </row>
    <row r="615" spans="2:8" s="130" customFormat="1" ht="69" hidden="1" customHeight="1">
      <c r="B615" s="462"/>
      <c r="C615" s="135">
        <v>11010</v>
      </c>
      <c r="D615" s="464" t="s">
        <v>653</v>
      </c>
      <c r="E615" s="464"/>
      <c r="F615" s="464"/>
      <c r="G615" s="148" t="s">
        <v>636</v>
      </c>
      <c r="H615" s="143">
        <f>H616</f>
        <v>40210.088000000003</v>
      </c>
    </row>
    <row r="616" spans="2:8" s="130" customFormat="1" ht="32.25" hidden="1" customHeight="1">
      <c r="B616" s="462"/>
      <c r="C616" s="275"/>
      <c r="D616" s="184"/>
      <c r="E616" s="184"/>
      <c r="F616" s="184"/>
      <c r="G616" s="276" t="s">
        <v>116</v>
      </c>
      <c r="H616" s="141">
        <v>40210.088000000003</v>
      </c>
    </row>
    <row r="617" spans="2:8" s="130" customFormat="1" ht="37.5" hidden="1" customHeight="1">
      <c r="B617" s="462"/>
      <c r="C617" s="135">
        <v>11015</v>
      </c>
      <c r="D617" s="464" t="s">
        <v>654</v>
      </c>
      <c r="E617" s="464"/>
      <c r="F617" s="464"/>
      <c r="G617" s="148" t="s">
        <v>636</v>
      </c>
      <c r="H617" s="143">
        <f>H618</f>
        <v>13336.848</v>
      </c>
    </row>
    <row r="618" spans="2:8" s="278" customFormat="1" ht="33" hidden="1" customHeight="1">
      <c r="B618" s="462"/>
      <c r="C618" s="275"/>
      <c r="D618" s="184"/>
      <c r="E618" s="184"/>
      <c r="F618" s="184"/>
      <c r="G618" s="276" t="s">
        <v>116</v>
      </c>
      <c r="H618" s="141">
        <v>13336.848</v>
      </c>
    </row>
    <row r="619" spans="2:8" s="278" customFormat="1" ht="43.5" hidden="1" customHeight="1">
      <c r="B619" s="462"/>
      <c r="C619" s="135">
        <v>11016</v>
      </c>
      <c r="D619" s="464" t="s">
        <v>655</v>
      </c>
      <c r="E619" s="464"/>
      <c r="F619" s="464"/>
      <c r="G619" s="148" t="s">
        <v>636</v>
      </c>
      <c r="H619" s="143">
        <f>H620</f>
        <v>66684.240000000005</v>
      </c>
    </row>
    <row r="620" spans="2:8" s="130" customFormat="1" ht="29.25" hidden="1" customHeight="1">
      <c r="B620" s="462"/>
      <c r="C620" s="275"/>
      <c r="D620" s="184"/>
      <c r="E620" s="184"/>
      <c r="F620" s="184"/>
      <c r="G620" s="276" t="s">
        <v>116</v>
      </c>
      <c r="H620" s="141">
        <v>66684.240000000005</v>
      </c>
    </row>
    <row r="621" spans="2:8" s="130" customFormat="1" ht="38.25" hidden="1" customHeight="1">
      <c r="B621" s="462"/>
      <c r="C621" s="135">
        <v>11018</v>
      </c>
      <c r="D621" s="464" t="s">
        <v>656</v>
      </c>
      <c r="E621" s="464"/>
      <c r="F621" s="464"/>
      <c r="G621" s="148" t="s">
        <v>636</v>
      </c>
      <c r="H621" s="143">
        <f>H622</f>
        <v>291187.848</v>
      </c>
    </row>
    <row r="622" spans="2:8" s="130" customFormat="1" ht="30.75" hidden="1" customHeight="1">
      <c r="B622" s="462"/>
      <c r="C622" s="275"/>
      <c r="D622" s="184"/>
      <c r="E622" s="184"/>
      <c r="F622" s="184"/>
      <c r="G622" s="276" t="s">
        <v>116</v>
      </c>
      <c r="H622" s="141">
        <v>291187.848</v>
      </c>
    </row>
    <row r="623" spans="2:8" s="130" customFormat="1" ht="69" hidden="1" customHeight="1">
      <c r="B623" s="462"/>
      <c r="C623" s="135">
        <v>12002</v>
      </c>
      <c r="D623" s="464" t="s">
        <v>657</v>
      </c>
      <c r="E623" s="464"/>
      <c r="F623" s="464"/>
      <c r="G623" s="148" t="s">
        <v>636</v>
      </c>
      <c r="H623" s="143">
        <f>H624</f>
        <v>34000</v>
      </c>
    </row>
    <row r="624" spans="2:8" s="130" customFormat="1" ht="30.75" hidden="1" customHeight="1">
      <c r="B624" s="462"/>
      <c r="C624" s="279"/>
      <c r="D624" s="184"/>
      <c r="E624" s="184"/>
      <c r="F624" s="184"/>
      <c r="G624" s="276" t="s">
        <v>116</v>
      </c>
      <c r="H624" s="141">
        <v>34000</v>
      </c>
    </row>
    <row r="625" spans="1:8" s="278" customFormat="1" ht="38.25" hidden="1" customHeight="1">
      <c r="B625" s="135">
        <v>1032</v>
      </c>
      <c r="C625" s="402" t="s">
        <v>658</v>
      </c>
      <c r="D625" s="460"/>
      <c r="E625" s="460"/>
      <c r="F625" s="461"/>
      <c r="G625" s="184"/>
      <c r="H625" s="143">
        <f>H626+H632+H635+H637+H639+H641+H643+H645</f>
        <v>3090106.8496708926</v>
      </c>
    </row>
    <row r="626" spans="1:8" s="130" customFormat="1" ht="57.75" hidden="1" customHeight="1">
      <c r="A626" s="465"/>
      <c r="B626" s="466"/>
      <c r="C626" s="135">
        <v>11001</v>
      </c>
      <c r="D626" s="464" t="s">
        <v>659</v>
      </c>
      <c r="E626" s="464"/>
      <c r="F626" s="464"/>
      <c r="G626" s="148" t="s">
        <v>636</v>
      </c>
      <c r="H626" s="143">
        <f>SUM(H627:H631)</f>
        <v>2512293.0000000005</v>
      </c>
    </row>
    <row r="627" spans="1:8" s="130" customFormat="1" ht="32.25" hidden="1" customHeight="1">
      <c r="A627" s="465"/>
      <c r="B627" s="466"/>
      <c r="C627" s="275"/>
      <c r="D627" s="184"/>
      <c r="E627" s="184"/>
      <c r="F627" s="184"/>
      <c r="G627" s="276" t="s">
        <v>660</v>
      </c>
      <c r="H627" s="141">
        <v>411817.7</v>
      </c>
    </row>
    <row r="628" spans="1:8" s="278" customFormat="1" ht="30" hidden="1" customHeight="1">
      <c r="A628" s="465"/>
      <c r="B628" s="466"/>
      <c r="C628" s="275"/>
      <c r="D628" s="184"/>
      <c r="E628" s="184"/>
      <c r="F628" s="184"/>
      <c r="G628" s="276" t="s">
        <v>661</v>
      </c>
      <c r="H628" s="141">
        <v>386676.4</v>
      </c>
    </row>
    <row r="629" spans="1:8" s="130" customFormat="1" ht="28.5" hidden="1" customHeight="1">
      <c r="A629" s="465"/>
      <c r="B629" s="466"/>
      <c r="C629" s="275"/>
      <c r="D629" s="184"/>
      <c r="E629" s="184"/>
      <c r="F629" s="184"/>
      <c r="G629" s="276" t="s">
        <v>662</v>
      </c>
      <c r="H629" s="141">
        <v>249628.6</v>
      </c>
    </row>
    <row r="630" spans="1:8" s="130" customFormat="1" ht="33" hidden="1" customHeight="1">
      <c r="A630" s="465"/>
      <c r="B630" s="466"/>
      <c r="C630" s="275"/>
      <c r="D630" s="184"/>
      <c r="E630" s="184"/>
      <c r="F630" s="184"/>
      <c r="G630" s="159" t="s">
        <v>663</v>
      </c>
      <c r="H630" s="141">
        <v>1137422.1000000001</v>
      </c>
    </row>
    <row r="631" spans="1:8" s="130" customFormat="1" ht="30" hidden="1" customHeight="1">
      <c r="A631" s="465"/>
      <c r="B631" s="466"/>
      <c r="C631" s="275"/>
      <c r="D631" s="184"/>
      <c r="E631" s="184"/>
      <c r="F631" s="184"/>
      <c r="G631" s="159" t="s">
        <v>664</v>
      </c>
      <c r="H631" s="141">
        <v>326748.2</v>
      </c>
    </row>
    <row r="632" spans="1:8" s="130" customFormat="1" ht="49.5" hidden="1" customHeight="1">
      <c r="A632" s="465"/>
      <c r="B632" s="466"/>
      <c r="C632" s="135">
        <v>11002</v>
      </c>
      <c r="D632" s="464" t="s">
        <v>665</v>
      </c>
      <c r="E632" s="464"/>
      <c r="F632" s="464"/>
      <c r="G632" s="148" t="s">
        <v>636</v>
      </c>
      <c r="H632" s="143">
        <f>SUM(H633:H634)</f>
        <v>236921.31400000001</v>
      </c>
    </row>
    <row r="633" spans="1:8" s="130" customFormat="1" ht="39" hidden="1" customHeight="1">
      <c r="A633" s="465"/>
      <c r="B633" s="466"/>
      <c r="C633" s="275"/>
      <c r="D633" s="184"/>
      <c r="E633" s="184"/>
      <c r="F633" s="184"/>
      <c r="G633" s="159" t="s">
        <v>666</v>
      </c>
      <c r="H633" s="141">
        <v>38535.699999999997</v>
      </c>
    </row>
    <row r="634" spans="1:8" s="278" customFormat="1" ht="26.25" hidden="1" customHeight="1">
      <c r="A634" s="465"/>
      <c r="B634" s="466"/>
      <c r="C634" s="275"/>
      <c r="D634" s="184"/>
      <c r="E634" s="184"/>
      <c r="F634" s="184"/>
      <c r="G634" s="159" t="s">
        <v>116</v>
      </c>
      <c r="H634" s="141">
        <v>198385.614</v>
      </c>
    </row>
    <row r="635" spans="1:8" s="130" customFormat="1" ht="48" hidden="1" customHeight="1">
      <c r="A635" s="465"/>
      <c r="B635" s="466"/>
      <c r="C635" s="135">
        <v>11003</v>
      </c>
      <c r="D635" s="464" t="s">
        <v>667</v>
      </c>
      <c r="E635" s="464"/>
      <c r="F635" s="464"/>
      <c r="G635" s="148" t="s">
        <v>636</v>
      </c>
      <c r="H635" s="143">
        <f>H636</f>
        <v>210902.52</v>
      </c>
    </row>
    <row r="636" spans="1:8" s="130" customFormat="1" ht="27" hidden="1" customHeight="1">
      <c r="A636" s="465"/>
      <c r="B636" s="466"/>
      <c r="C636" s="275"/>
      <c r="D636" s="184"/>
      <c r="E636" s="184"/>
      <c r="F636" s="184"/>
      <c r="G636" s="276" t="s">
        <v>116</v>
      </c>
      <c r="H636" s="141">
        <v>210902.52</v>
      </c>
    </row>
    <row r="637" spans="1:8" s="130" customFormat="1" ht="43.5" hidden="1" customHeight="1">
      <c r="A637" s="465"/>
      <c r="B637" s="466"/>
      <c r="C637" s="135">
        <v>11004</v>
      </c>
      <c r="D637" s="464" t="s">
        <v>668</v>
      </c>
      <c r="E637" s="464"/>
      <c r="F637" s="464"/>
      <c r="G637" s="148" t="s">
        <v>636</v>
      </c>
      <c r="H637" s="143">
        <f>H638</f>
        <v>30007.907999999999</v>
      </c>
    </row>
    <row r="638" spans="1:8" s="130" customFormat="1" ht="27.75" hidden="1" customHeight="1">
      <c r="A638" s="465"/>
      <c r="B638" s="466"/>
      <c r="C638" s="275"/>
      <c r="D638" s="184"/>
      <c r="E638" s="184"/>
      <c r="F638" s="184"/>
      <c r="G638" s="276" t="s">
        <v>116</v>
      </c>
      <c r="H638" s="141">
        <v>30007.907999999999</v>
      </c>
    </row>
    <row r="639" spans="1:8" s="130" customFormat="1" ht="45" hidden="1" customHeight="1">
      <c r="A639" s="465"/>
      <c r="B639" s="466"/>
      <c r="C639" s="135">
        <v>11005</v>
      </c>
      <c r="D639" s="464" t="s">
        <v>669</v>
      </c>
      <c r="E639" s="464"/>
      <c r="F639" s="464"/>
      <c r="G639" s="148" t="s">
        <v>636</v>
      </c>
      <c r="H639" s="143">
        <f>H640</f>
        <v>58859.312000000005</v>
      </c>
    </row>
    <row r="640" spans="1:8" s="278" customFormat="1" ht="33" hidden="1" customHeight="1">
      <c r="A640" s="465"/>
      <c r="B640" s="466"/>
      <c r="C640" s="275"/>
      <c r="D640" s="184"/>
      <c r="E640" s="184"/>
      <c r="F640" s="184"/>
      <c r="G640" s="276" t="s">
        <v>116</v>
      </c>
      <c r="H640" s="141">
        <v>58859.312000000005</v>
      </c>
    </row>
    <row r="641" spans="1:8" s="130" customFormat="1" ht="39.75" hidden="1" customHeight="1">
      <c r="A641" s="465"/>
      <c r="B641" s="466"/>
      <c r="C641" s="135">
        <v>11007</v>
      </c>
      <c r="D641" s="464" t="s">
        <v>670</v>
      </c>
      <c r="E641" s="464"/>
      <c r="F641" s="464"/>
      <c r="G641" s="148" t="s">
        <v>636</v>
      </c>
      <c r="H641" s="143">
        <f>H642</f>
        <v>19963.231964800001</v>
      </c>
    </row>
    <row r="642" spans="1:8" s="130" customFormat="1" ht="30.75" hidden="1" customHeight="1">
      <c r="A642" s="465"/>
      <c r="B642" s="466"/>
      <c r="C642" s="275"/>
      <c r="D642" s="184"/>
      <c r="E642" s="184"/>
      <c r="F642" s="184"/>
      <c r="G642" s="276" t="s">
        <v>660</v>
      </c>
      <c r="H642" s="141">
        <v>19963.231964800001</v>
      </c>
    </row>
    <row r="643" spans="1:8" s="278" customFormat="1" ht="51" hidden="1" customHeight="1">
      <c r="A643" s="465"/>
      <c r="B643" s="466"/>
      <c r="C643" s="135">
        <v>11010</v>
      </c>
      <c r="D643" s="464" t="s">
        <v>671</v>
      </c>
      <c r="E643" s="464"/>
      <c r="F643" s="464"/>
      <c r="G643" s="148" t="s">
        <v>636</v>
      </c>
      <c r="H643" s="143">
        <f>H644</f>
        <v>6711.2415584415585</v>
      </c>
    </row>
    <row r="644" spans="1:8" s="278" customFormat="1" ht="41.25" hidden="1" customHeight="1">
      <c r="A644" s="465"/>
      <c r="B644" s="466"/>
      <c r="C644" s="275"/>
      <c r="D644" s="184"/>
      <c r="E644" s="184"/>
      <c r="F644" s="184"/>
      <c r="G644" s="159" t="s">
        <v>666</v>
      </c>
      <c r="H644" s="141">
        <v>6711.2415584415585</v>
      </c>
    </row>
    <row r="645" spans="1:8" s="278" customFormat="1" ht="37.5" hidden="1" customHeight="1">
      <c r="A645" s="465"/>
      <c r="B645" s="466"/>
      <c r="C645" s="135">
        <v>11011</v>
      </c>
      <c r="D645" s="464" t="s">
        <v>672</v>
      </c>
      <c r="E645" s="464"/>
      <c r="F645" s="464"/>
      <c r="G645" s="148" t="s">
        <v>636</v>
      </c>
      <c r="H645" s="143">
        <f>H646</f>
        <v>14448.322147651006</v>
      </c>
    </row>
    <row r="646" spans="1:8" s="280" customFormat="1" ht="30.75" hidden="1" customHeight="1">
      <c r="A646" s="465"/>
      <c r="B646" s="466"/>
      <c r="C646" s="279"/>
      <c r="D646" s="184"/>
      <c r="E646" s="184"/>
      <c r="F646" s="184"/>
      <c r="G646" s="276" t="s">
        <v>116</v>
      </c>
      <c r="H646" s="141">
        <v>14448.322147651006</v>
      </c>
    </row>
    <row r="647" spans="1:8" s="280" customFormat="1" ht="42.75" hidden="1" customHeight="1">
      <c r="B647" s="135">
        <v>1153</v>
      </c>
      <c r="C647" s="402" t="s">
        <v>673</v>
      </c>
      <c r="D647" s="460"/>
      <c r="E647" s="460"/>
      <c r="F647" s="461"/>
      <c r="G647" s="184"/>
      <c r="H647" s="143">
        <f>H648+H650</f>
        <v>128341.4807</v>
      </c>
    </row>
    <row r="648" spans="1:8" s="280" customFormat="1" ht="70.5" hidden="1" customHeight="1">
      <c r="B648" s="468"/>
      <c r="C648" s="135">
        <v>11001</v>
      </c>
      <c r="D648" s="464" t="s">
        <v>674</v>
      </c>
      <c r="E648" s="464"/>
      <c r="F648" s="464"/>
      <c r="G648" s="148" t="s">
        <v>636</v>
      </c>
      <c r="H648" s="143">
        <f>H649</f>
        <v>104285.9031</v>
      </c>
    </row>
    <row r="649" spans="1:8" s="278" customFormat="1" ht="47.25" hidden="1" customHeight="1">
      <c r="B649" s="469"/>
      <c r="C649" s="275"/>
      <c r="D649" s="184"/>
      <c r="E649" s="184"/>
      <c r="F649" s="184"/>
      <c r="G649" s="159" t="s">
        <v>675</v>
      </c>
      <c r="H649" s="141">
        <v>104285.9031</v>
      </c>
    </row>
    <row r="650" spans="1:8" s="130" customFormat="1" ht="60.75" hidden="1" customHeight="1">
      <c r="B650" s="469"/>
      <c r="C650" s="135">
        <v>11002</v>
      </c>
      <c r="D650" s="464" t="s">
        <v>676</v>
      </c>
      <c r="E650" s="464"/>
      <c r="F650" s="464"/>
      <c r="G650" s="148" t="s">
        <v>636</v>
      </c>
      <c r="H650" s="143">
        <f>H651</f>
        <v>24055.577600000004</v>
      </c>
    </row>
    <row r="651" spans="1:8" s="130" customFormat="1" ht="72.75" hidden="1" customHeight="1">
      <c r="B651" s="470"/>
      <c r="C651" s="279"/>
      <c r="D651" s="184"/>
      <c r="E651" s="184"/>
      <c r="F651" s="184"/>
      <c r="G651" s="159" t="s">
        <v>677</v>
      </c>
      <c r="H651" s="141">
        <v>24055.577600000004</v>
      </c>
    </row>
    <row r="652" spans="1:8" s="278" customFormat="1" ht="28.5" hidden="1" customHeight="1">
      <c r="B652" s="135">
        <v>1088</v>
      </c>
      <c r="C652" s="402" t="s">
        <v>678</v>
      </c>
      <c r="D652" s="460"/>
      <c r="E652" s="460"/>
      <c r="F652" s="461"/>
      <c r="G652" s="184"/>
      <c r="H652" s="143">
        <f>H653+H655+H657+H659+H661+H663</f>
        <v>583158.19999999995</v>
      </c>
    </row>
    <row r="653" spans="1:8" s="130" customFormat="1" ht="135.75" hidden="1" customHeight="1">
      <c r="A653" s="465"/>
      <c r="B653" s="466"/>
      <c r="C653" s="135">
        <v>12002</v>
      </c>
      <c r="D653" s="464" t="s">
        <v>679</v>
      </c>
      <c r="E653" s="463"/>
      <c r="F653" s="463"/>
      <c r="G653" s="148" t="s">
        <v>636</v>
      </c>
      <c r="H653" s="143">
        <f>H654</f>
        <v>40800</v>
      </c>
    </row>
    <row r="654" spans="1:8" s="130" customFormat="1" ht="56.25" hidden="1" customHeight="1">
      <c r="A654" s="465"/>
      <c r="B654" s="466"/>
      <c r="C654" s="275"/>
      <c r="D654" s="184"/>
      <c r="E654" s="184"/>
      <c r="F654" s="184"/>
      <c r="G654" s="159" t="s">
        <v>680</v>
      </c>
      <c r="H654" s="141">
        <v>40800</v>
      </c>
    </row>
    <row r="655" spans="1:8" s="278" customFormat="1" ht="69" hidden="1" customHeight="1">
      <c r="A655" s="465"/>
      <c r="B655" s="466"/>
      <c r="C655" s="135">
        <v>12004</v>
      </c>
      <c r="D655" s="464" t="s">
        <v>681</v>
      </c>
      <c r="E655" s="463"/>
      <c r="F655" s="463"/>
      <c r="G655" s="148" t="s">
        <v>636</v>
      </c>
      <c r="H655" s="143">
        <f>H656</f>
        <v>164340.1</v>
      </c>
    </row>
    <row r="656" spans="1:8" s="278" customFormat="1" ht="62.25" hidden="1" customHeight="1">
      <c r="A656" s="465"/>
      <c r="B656" s="466"/>
      <c r="C656" s="275"/>
      <c r="D656" s="184"/>
      <c r="E656" s="184"/>
      <c r="F656" s="184"/>
      <c r="G656" s="159" t="s">
        <v>682</v>
      </c>
      <c r="H656" s="141">
        <v>164340.1</v>
      </c>
    </row>
    <row r="657" spans="1:8" s="130" customFormat="1" ht="64.5" hidden="1" customHeight="1">
      <c r="A657" s="465"/>
      <c r="B657" s="466"/>
      <c r="C657" s="135">
        <v>12005</v>
      </c>
      <c r="D657" s="464" t="s">
        <v>683</v>
      </c>
      <c r="E657" s="463"/>
      <c r="F657" s="463"/>
      <c r="G657" s="148" t="s">
        <v>636</v>
      </c>
      <c r="H657" s="143">
        <f>H658</f>
        <v>207500</v>
      </c>
    </row>
    <row r="658" spans="1:8" s="130" customFormat="1" ht="47.25" hidden="1" customHeight="1">
      <c r="A658" s="465"/>
      <c r="B658" s="466"/>
      <c r="C658" s="275"/>
      <c r="D658" s="184"/>
      <c r="E658" s="184"/>
      <c r="F658" s="184"/>
      <c r="G658" s="159" t="s">
        <v>680</v>
      </c>
      <c r="H658" s="141">
        <v>207500</v>
      </c>
    </row>
    <row r="659" spans="1:8" s="278" customFormat="1" ht="64.5" hidden="1" customHeight="1">
      <c r="A659" s="465"/>
      <c r="B659" s="466"/>
      <c r="C659" s="135">
        <v>12010</v>
      </c>
      <c r="D659" s="464" t="s">
        <v>684</v>
      </c>
      <c r="E659" s="463"/>
      <c r="F659" s="463"/>
      <c r="G659" s="151"/>
      <c r="H659" s="143">
        <f>H660</f>
        <v>41954</v>
      </c>
    </row>
    <row r="660" spans="1:8" s="278" customFormat="1" ht="54.75" hidden="1" customHeight="1">
      <c r="A660" s="465"/>
      <c r="B660" s="466"/>
      <c r="C660" s="275"/>
      <c r="D660" s="184"/>
      <c r="E660" s="184"/>
      <c r="F660" s="184"/>
      <c r="G660" s="159" t="s">
        <v>685</v>
      </c>
      <c r="H660" s="141">
        <v>41954</v>
      </c>
    </row>
    <row r="661" spans="1:8" s="130" customFormat="1" ht="61.5" hidden="1" customHeight="1">
      <c r="A661" s="465"/>
      <c r="B661" s="466"/>
      <c r="C661" s="135">
        <v>12011</v>
      </c>
      <c r="D661" s="464" t="s">
        <v>686</v>
      </c>
      <c r="E661" s="463"/>
      <c r="F661" s="463"/>
      <c r="G661" s="148" t="s">
        <v>636</v>
      </c>
      <c r="H661" s="143">
        <f>H662</f>
        <v>126000</v>
      </c>
    </row>
    <row r="662" spans="1:8" s="130" customFormat="1" ht="42" hidden="1" customHeight="1">
      <c r="A662" s="465"/>
      <c r="B662" s="466"/>
      <c r="C662" s="275"/>
      <c r="D662" s="184"/>
      <c r="E662" s="184"/>
      <c r="F662" s="184"/>
      <c r="G662" s="159" t="s">
        <v>687</v>
      </c>
      <c r="H662" s="141">
        <v>126000</v>
      </c>
    </row>
    <row r="663" spans="1:8" s="130" customFormat="1" ht="52.5" hidden="1" customHeight="1">
      <c r="A663" s="465"/>
      <c r="B663" s="466"/>
      <c r="C663" s="135">
        <v>11007</v>
      </c>
      <c r="D663" s="464" t="s">
        <v>688</v>
      </c>
      <c r="E663" s="467"/>
      <c r="F663" s="467"/>
      <c r="G663" s="148" t="s">
        <v>636</v>
      </c>
      <c r="H663" s="143">
        <f>H664</f>
        <v>2564.1</v>
      </c>
    </row>
    <row r="664" spans="1:8" s="130" customFormat="1" ht="42" hidden="1" customHeight="1">
      <c r="A664" s="465"/>
      <c r="B664" s="466"/>
      <c r="C664" s="275"/>
      <c r="D664" s="184"/>
      <c r="E664" s="184"/>
      <c r="F664" s="184"/>
      <c r="G664" s="159" t="s">
        <v>689</v>
      </c>
      <c r="H664" s="141">
        <v>2564.1</v>
      </c>
    </row>
    <row r="665" spans="1:8" s="130" customFormat="1" ht="29.25" hidden="1" customHeight="1">
      <c r="B665" s="135">
        <v>1160</v>
      </c>
      <c r="C665" s="402" t="s">
        <v>690</v>
      </c>
      <c r="D665" s="460"/>
      <c r="E665" s="460"/>
      <c r="F665" s="461"/>
      <c r="G665" s="184"/>
      <c r="H665" s="143">
        <f>H666+H668+H670+H672+H674+H676</f>
        <v>295404.06429530203</v>
      </c>
    </row>
    <row r="666" spans="1:8" s="130" customFormat="1" ht="53.25" hidden="1" customHeight="1">
      <c r="B666" s="468"/>
      <c r="C666" s="135">
        <v>11006</v>
      </c>
      <c r="D666" s="464" t="s">
        <v>691</v>
      </c>
      <c r="E666" s="463"/>
      <c r="F666" s="463"/>
      <c r="G666" s="148" t="s">
        <v>636</v>
      </c>
      <c r="H666" s="143">
        <f>H667</f>
        <v>87524.74</v>
      </c>
    </row>
    <row r="667" spans="1:8" s="130" customFormat="1" ht="25.5" hidden="1" customHeight="1">
      <c r="B667" s="469"/>
      <c r="C667" s="275"/>
      <c r="D667" s="184"/>
      <c r="E667" s="184"/>
      <c r="F667" s="184"/>
      <c r="G667" s="276" t="s">
        <v>116</v>
      </c>
      <c r="H667" s="141">
        <v>87524.74</v>
      </c>
    </row>
    <row r="668" spans="1:8" s="278" customFormat="1" ht="59.25" hidden="1" customHeight="1">
      <c r="B668" s="469"/>
      <c r="C668" s="135">
        <v>11007</v>
      </c>
      <c r="D668" s="464" t="s">
        <v>692</v>
      </c>
      <c r="E668" s="463"/>
      <c r="F668" s="463"/>
      <c r="G668" s="148" t="s">
        <v>636</v>
      </c>
      <c r="H668" s="143">
        <f>H669</f>
        <v>28896.644295302012</v>
      </c>
    </row>
    <row r="669" spans="1:8" s="130" customFormat="1" ht="31.5" hidden="1" customHeight="1">
      <c r="B669" s="469"/>
      <c r="C669" s="275"/>
      <c r="D669" s="184"/>
      <c r="E669" s="184"/>
      <c r="F669" s="184"/>
      <c r="G669" s="276" t="s">
        <v>116</v>
      </c>
      <c r="H669" s="141">
        <v>28896.644295302012</v>
      </c>
    </row>
    <row r="670" spans="1:8" s="278" customFormat="1" ht="45.75" hidden="1" customHeight="1">
      <c r="B670" s="469"/>
      <c r="C670" s="135">
        <v>11008</v>
      </c>
      <c r="D670" s="464" t="s">
        <v>693</v>
      </c>
      <c r="E670" s="463"/>
      <c r="F670" s="463"/>
      <c r="G670" s="148" t="s">
        <v>636</v>
      </c>
      <c r="H670" s="143">
        <f>H671</f>
        <v>85022.406000000003</v>
      </c>
    </row>
    <row r="671" spans="1:8" s="278" customFormat="1" ht="30" hidden="1" customHeight="1">
      <c r="B671" s="469"/>
      <c r="C671" s="275"/>
      <c r="D671" s="184"/>
      <c r="E671" s="184"/>
      <c r="F671" s="184"/>
      <c r="G671" s="276" t="s">
        <v>116</v>
      </c>
      <c r="H671" s="141">
        <v>85022.406000000003</v>
      </c>
    </row>
    <row r="672" spans="1:8" s="278" customFormat="1" ht="52.5" hidden="1" customHeight="1">
      <c r="B672" s="469"/>
      <c r="C672" s="135">
        <v>11009</v>
      </c>
      <c r="D672" s="464" t="s">
        <v>694</v>
      </c>
      <c r="E672" s="463"/>
      <c r="F672" s="463"/>
      <c r="G672" s="148" t="s">
        <v>636</v>
      </c>
      <c r="H672" s="143">
        <f>H673</f>
        <v>12362.302</v>
      </c>
    </row>
    <row r="673" spans="1:8" s="278" customFormat="1" ht="37.5" hidden="1" customHeight="1">
      <c r="B673" s="470"/>
      <c r="C673" s="275"/>
      <c r="D673" s="184"/>
      <c r="E673" s="184"/>
      <c r="F673" s="184"/>
      <c r="G673" s="276" t="s">
        <v>116</v>
      </c>
      <c r="H673" s="141">
        <v>12362.302</v>
      </c>
    </row>
    <row r="674" spans="1:8" s="281" customFormat="1" ht="40.5" hidden="1" customHeight="1">
      <c r="B674" s="282"/>
      <c r="C674" s="135">
        <v>11010</v>
      </c>
      <c r="D674" s="464" t="s">
        <v>695</v>
      </c>
      <c r="E674" s="464"/>
      <c r="F674" s="464"/>
      <c r="G674" s="148" t="s">
        <v>636</v>
      </c>
      <c r="H674" s="143">
        <f>H675</f>
        <v>43810.235999999997</v>
      </c>
    </row>
    <row r="675" spans="1:8" s="281" customFormat="1" ht="33.75" hidden="1" customHeight="1">
      <c r="B675" s="282"/>
      <c r="C675" s="275"/>
      <c r="D675" s="184"/>
      <c r="E675" s="184"/>
      <c r="F675" s="184"/>
      <c r="G675" s="276" t="s">
        <v>116</v>
      </c>
      <c r="H675" s="141">
        <v>43810.235999999997</v>
      </c>
    </row>
    <row r="676" spans="1:8" s="283" customFormat="1" ht="42.75" hidden="1" customHeight="1">
      <c r="A676" s="281"/>
      <c r="B676" s="282"/>
      <c r="C676" s="135">
        <v>11011</v>
      </c>
      <c r="D676" s="464" t="s">
        <v>696</v>
      </c>
      <c r="E676" s="464"/>
      <c r="F676" s="464"/>
      <c r="G676" s="148" t="s">
        <v>636</v>
      </c>
      <c r="H676" s="143">
        <f>H677</f>
        <v>37787.735999999997</v>
      </c>
    </row>
    <row r="677" spans="1:8" s="283" customFormat="1" ht="30.75" hidden="1" customHeight="1">
      <c r="A677" s="281"/>
      <c r="B677" s="282"/>
      <c r="C677" s="275"/>
      <c r="D677" s="184"/>
      <c r="E677" s="184"/>
      <c r="F677" s="184"/>
      <c r="G677" s="276" t="s">
        <v>116</v>
      </c>
      <c r="H677" s="141">
        <v>37787.735999999997</v>
      </c>
    </row>
    <row r="678" spans="1:8" s="278" customFormat="1" ht="37.5" hidden="1" customHeight="1">
      <c r="B678" s="135">
        <v>1011</v>
      </c>
      <c r="C678" s="453" t="s">
        <v>697</v>
      </c>
      <c r="D678" s="453"/>
      <c r="E678" s="453"/>
      <c r="F678" s="453"/>
      <c r="G678" s="184"/>
      <c r="H678" s="143">
        <f>H679</f>
        <v>5557.02</v>
      </c>
    </row>
    <row r="679" spans="1:8" s="278" customFormat="1" ht="37.5" hidden="1" customHeight="1">
      <c r="B679" s="468"/>
      <c r="C679" s="135">
        <v>11005</v>
      </c>
      <c r="D679" s="464" t="s">
        <v>698</v>
      </c>
      <c r="E679" s="464"/>
      <c r="F679" s="464"/>
      <c r="G679" s="148" t="s">
        <v>636</v>
      </c>
      <c r="H679" s="143">
        <f>H680</f>
        <v>5557.02</v>
      </c>
    </row>
    <row r="680" spans="1:8" s="278" customFormat="1" ht="29.25" hidden="1" customHeight="1">
      <c r="B680" s="470"/>
      <c r="C680" s="279"/>
      <c r="D680" s="184"/>
      <c r="E680" s="184"/>
      <c r="F680" s="184"/>
      <c r="G680" s="276" t="s">
        <v>116</v>
      </c>
      <c r="H680" s="141">
        <v>5557.02</v>
      </c>
    </row>
    <row r="681" spans="1:8" s="278" customFormat="1" ht="57" hidden="1" customHeight="1">
      <c r="B681" s="284">
        <v>1117</v>
      </c>
      <c r="C681" s="480" t="s">
        <v>699</v>
      </c>
      <c r="D681" s="481"/>
      <c r="E681" s="481"/>
      <c r="F681" s="482"/>
      <c r="G681" s="285"/>
      <c r="H681" s="143">
        <f>H682</f>
        <v>315005.91050753242</v>
      </c>
    </row>
    <row r="682" spans="1:8" s="278" customFormat="1" ht="79.5" hidden="1" customHeight="1">
      <c r="B682" s="471"/>
      <c r="C682" s="286">
        <v>11004</v>
      </c>
      <c r="D682" s="473" t="s">
        <v>700</v>
      </c>
      <c r="E682" s="474"/>
      <c r="F682" s="474"/>
      <c r="G682" s="287" t="s">
        <v>636</v>
      </c>
      <c r="H682" s="143">
        <f>H683</f>
        <v>315005.91050753242</v>
      </c>
    </row>
    <row r="683" spans="1:8" s="278" customFormat="1" ht="43.5" hidden="1" customHeight="1">
      <c r="B683" s="472"/>
      <c r="C683" s="288"/>
      <c r="D683" s="289"/>
      <c r="E683" s="289"/>
      <c r="F683" s="289"/>
      <c r="G683" s="290" t="s">
        <v>701</v>
      </c>
      <c r="H683" s="141">
        <v>315005.91050753242</v>
      </c>
    </row>
    <row r="684" spans="1:8" s="1" customFormat="1" ht="33" customHeight="1">
      <c r="B684" s="475" t="s">
        <v>702</v>
      </c>
      <c r="C684" s="476"/>
      <c r="D684" s="476"/>
      <c r="E684" s="476"/>
      <c r="F684" s="476"/>
      <c r="G684" s="477"/>
      <c r="H684" s="291">
        <f>+H685+H688+H694+H702+H699</f>
        <v>500000</v>
      </c>
    </row>
    <row r="685" spans="1:8" s="1" customFormat="1" ht="33" customHeight="1">
      <c r="B685" s="292">
        <v>1212</v>
      </c>
      <c r="C685" s="478" t="s">
        <v>30</v>
      </c>
      <c r="D685" s="478"/>
      <c r="E685" s="478"/>
      <c r="F685" s="478"/>
      <c r="G685" s="292"/>
      <c r="H685" s="293">
        <f t="shared" ref="H685:H686" si="56">+H686</f>
        <v>500000</v>
      </c>
    </row>
    <row r="686" spans="1:8" s="1" customFormat="1" ht="52.5" customHeight="1">
      <c r="B686" s="292"/>
      <c r="C686" s="292">
        <v>12022</v>
      </c>
      <c r="D686" s="479" t="s">
        <v>96</v>
      </c>
      <c r="E686" s="479"/>
      <c r="F686" s="479"/>
      <c r="G686" s="294" t="s">
        <v>702</v>
      </c>
      <c r="H686" s="293">
        <f t="shared" si="56"/>
        <v>500000</v>
      </c>
    </row>
    <row r="687" spans="1:8" s="1" customFormat="1" ht="33" customHeight="1">
      <c r="B687" s="292"/>
      <c r="C687" s="292"/>
      <c r="D687" s="295"/>
      <c r="E687" s="295"/>
      <c r="F687" s="295"/>
      <c r="G687" s="296" t="s">
        <v>703</v>
      </c>
      <c r="H687" s="297">
        <v>500000</v>
      </c>
    </row>
  </sheetData>
  <mergeCells count="243">
    <mergeCell ref="A6:H6"/>
    <mergeCell ref="B682:B683"/>
    <mergeCell ref="D682:F682"/>
    <mergeCell ref="B684:G684"/>
    <mergeCell ref="C685:F685"/>
    <mergeCell ref="D686:F686"/>
    <mergeCell ref="D674:F674"/>
    <mergeCell ref="D676:F676"/>
    <mergeCell ref="C678:F678"/>
    <mergeCell ref="B679:B680"/>
    <mergeCell ref="D679:F679"/>
    <mergeCell ref="C681:F681"/>
    <mergeCell ref="C665:F665"/>
    <mergeCell ref="B666:B673"/>
    <mergeCell ref="D666:F666"/>
    <mergeCell ref="D668:F668"/>
    <mergeCell ref="D670:F670"/>
    <mergeCell ref="D672:F672"/>
    <mergeCell ref="C652:F652"/>
    <mergeCell ref="A653:B664"/>
    <mergeCell ref="D653:F653"/>
    <mergeCell ref="D655:F655"/>
    <mergeCell ref="D657:F657"/>
    <mergeCell ref="D659:F659"/>
    <mergeCell ref="C625:F625"/>
    <mergeCell ref="A626:B646"/>
    <mergeCell ref="D626:F626"/>
    <mergeCell ref="D632:F632"/>
    <mergeCell ref="D635:F635"/>
    <mergeCell ref="D637:F637"/>
    <mergeCell ref="D661:F661"/>
    <mergeCell ref="D663:F663"/>
    <mergeCell ref="D639:F639"/>
    <mergeCell ref="D641:F641"/>
    <mergeCell ref="D643:F643"/>
    <mergeCell ref="D645:F645"/>
    <mergeCell ref="C647:F647"/>
    <mergeCell ref="B648:B651"/>
    <mergeCell ref="D648:F648"/>
    <mergeCell ref="D650:F650"/>
    <mergeCell ref="B591:B592"/>
    <mergeCell ref="D591:F591"/>
    <mergeCell ref="B593:G593"/>
    <mergeCell ref="C594:F594"/>
    <mergeCell ref="B595:B624"/>
    <mergeCell ref="D595:F595"/>
    <mergeCell ref="D602:F602"/>
    <mergeCell ref="D604:F604"/>
    <mergeCell ref="D608:F608"/>
    <mergeCell ref="D615:F615"/>
    <mergeCell ref="D617:F617"/>
    <mergeCell ref="D619:F619"/>
    <mergeCell ref="D621:F621"/>
    <mergeCell ref="D623:F623"/>
    <mergeCell ref="C583:F583"/>
    <mergeCell ref="D584:F584"/>
    <mergeCell ref="C587:F587"/>
    <mergeCell ref="B588:B589"/>
    <mergeCell ref="D588:F588"/>
    <mergeCell ref="C590:F590"/>
    <mergeCell ref="B576:G576"/>
    <mergeCell ref="C577:F577"/>
    <mergeCell ref="D578:F578"/>
    <mergeCell ref="C580:F580"/>
    <mergeCell ref="B581:B582"/>
    <mergeCell ref="D581:F581"/>
    <mergeCell ref="C569:F569"/>
    <mergeCell ref="B570:B571"/>
    <mergeCell ref="D570:F570"/>
    <mergeCell ref="B572:G572"/>
    <mergeCell ref="C573:F573"/>
    <mergeCell ref="B574:B575"/>
    <mergeCell ref="D574:F574"/>
    <mergeCell ref="C563:F563"/>
    <mergeCell ref="B564:B565"/>
    <mergeCell ref="D564:F564"/>
    <mergeCell ref="C566:F566"/>
    <mergeCell ref="B567:B568"/>
    <mergeCell ref="D567:F567"/>
    <mergeCell ref="D553:F553"/>
    <mergeCell ref="D555:F555"/>
    <mergeCell ref="D557:F557"/>
    <mergeCell ref="B559:G559"/>
    <mergeCell ref="C560:F560"/>
    <mergeCell ref="B561:B562"/>
    <mergeCell ref="D561:F561"/>
    <mergeCell ref="C544:F544"/>
    <mergeCell ref="B545:B551"/>
    <mergeCell ref="D545:F545"/>
    <mergeCell ref="D547:F547"/>
    <mergeCell ref="D550:F550"/>
    <mergeCell ref="C552:F552"/>
    <mergeCell ref="G514:G519"/>
    <mergeCell ref="G522:G524"/>
    <mergeCell ref="G526:G529"/>
    <mergeCell ref="D530:F530"/>
    <mergeCell ref="C539:F539"/>
    <mergeCell ref="B540:B543"/>
    <mergeCell ref="D540:F540"/>
    <mergeCell ref="D542:F542"/>
    <mergeCell ref="B477:B538"/>
    <mergeCell ref="D477:F477"/>
    <mergeCell ref="E478:F478"/>
    <mergeCell ref="G480:G487"/>
    <mergeCell ref="G493:G494"/>
    <mergeCell ref="G496:G497"/>
    <mergeCell ref="G498:G501"/>
    <mergeCell ref="G503:G505"/>
    <mergeCell ref="G507:G509"/>
    <mergeCell ref="G511:G512"/>
    <mergeCell ref="C451:F451"/>
    <mergeCell ref="B452:B475"/>
    <mergeCell ref="D452:F452"/>
    <mergeCell ref="D472:F472"/>
    <mergeCell ref="D474:F474"/>
    <mergeCell ref="C476:F476"/>
    <mergeCell ref="C436:F436"/>
    <mergeCell ref="B437:B440"/>
    <mergeCell ref="D437:F437"/>
    <mergeCell ref="D439:F439"/>
    <mergeCell ref="C441:F441"/>
    <mergeCell ref="B442:B449"/>
    <mergeCell ref="D442:F442"/>
    <mergeCell ref="D444:F444"/>
    <mergeCell ref="D446:F446"/>
    <mergeCell ref="D448:F448"/>
    <mergeCell ref="C368:F368"/>
    <mergeCell ref="B369:B435"/>
    <mergeCell ref="D369:F369"/>
    <mergeCell ref="D371:F371"/>
    <mergeCell ref="D373:F373"/>
    <mergeCell ref="D393:F393"/>
    <mergeCell ref="D408:F408"/>
    <mergeCell ref="E409:F409"/>
    <mergeCell ref="D432:F432"/>
    <mergeCell ref="D434:F434"/>
    <mergeCell ref="C360:F360"/>
    <mergeCell ref="B361:B364"/>
    <mergeCell ref="D361:F361"/>
    <mergeCell ref="D363:F363"/>
    <mergeCell ref="C365:F365"/>
    <mergeCell ref="B366:B367"/>
    <mergeCell ref="D366:F366"/>
    <mergeCell ref="B344:B359"/>
    <mergeCell ref="D344:F344"/>
    <mergeCell ref="D346:F346"/>
    <mergeCell ref="D350:F350"/>
    <mergeCell ref="D352:F352"/>
    <mergeCell ref="D354:F354"/>
    <mergeCell ref="D356:F356"/>
    <mergeCell ref="D358:F358"/>
    <mergeCell ref="D313:F313"/>
    <mergeCell ref="D338:F338"/>
    <mergeCell ref="C340:F340"/>
    <mergeCell ref="B341:B342"/>
    <mergeCell ref="D341:F341"/>
    <mergeCell ref="C343:F343"/>
    <mergeCell ref="C275:F275"/>
    <mergeCell ref="B276:B339"/>
    <mergeCell ref="D276:F276"/>
    <mergeCell ref="D278:F278"/>
    <mergeCell ref="D280:F280"/>
    <mergeCell ref="D282:F282"/>
    <mergeCell ref="D284:F284"/>
    <mergeCell ref="D286:F286"/>
    <mergeCell ref="D288:F288"/>
    <mergeCell ref="D290:F290"/>
    <mergeCell ref="C192:F192"/>
    <mergeCell ref="B193:B274"/>
    <mergeCell ref="D193:F193"/>
    <mergeCell ref="E194:F194"/>
    <mergeCell ref="D217:F217"/>
    <mergeCell ref="E218:F218"/>
    <mergeCell ref="D258:F258"/>
    <mergeCell ref="D271:F271"/>
    <mergeCell ref="E272:F272"/>
    <mergeCell ref="C179:F179"/>
    <mergeCell ref="B180:B189"/>
    <mergeCell ref="D180:F180"/>
    <mergeCell ref="E181:F181"/>
    <mergeCell ref="D188:F188"/>
    <mergeCell ref="D190:F190"/>
    <mergeCell ref="C170:F170"/>
    <mergeCell ref="B171:B178"/>
    <mergeCell ref="D171:F171"/>
    <mergeCell ref="D173:F173"/>
    <mergeCell ref="D175:F175"/>
    <mergeCell ref="D177:F177"/>
    <mergeCell ref="C118:F118"/>
    <mergeCell ref="B119:B169"/>
    <mergeCell ref="D119:F119"/>
    <mergeCell ref="D121:F121"/>
    <mergeCell ref="D123:F123"/>
    <mergeCell ref="D125:F125"/>
    <mergeCell ref="E126:F126"/>
    <mergeCell ref="D166:F166"/>
    <mergeCell ref="E167:F167"/>
    <mergeCell ref="D97:F97"/>
    <mergeCell ref="C99:F99"/>
    <mergeCell ref="D100:F100"/>
    <mergeCell ref="C102:F102"/>
    <mergeCell ref="B103:B117"/>
    <mergeCell ref="D103:F103"/>
    <mergeCell ref="D106:F106"/>
    <mergeCell ref="D111:F111"/>
    <mergeCell ref="D113:F113"/>
    <mergeCell ref="E114:F114"/>
    <mergeCell ref="B41:G41"/>
    <mergeCell ref="C42:F42"/>
    <mergeCell ref="B43:B96"/>
    <mergeCell ref="D43:F43"/>
    <mergeCell ref="D78:F78"/>
    <mergeCell ref="D85:F85"/>
    <mergeCell ref="D87:F87"/>
    <mergeCell ref="D89:F89"/>
    <mergeCell ref="D91:F91"/>
    <mergeCell ref="D93:F93"/>
    <mergeCell ref="D95:F95"/>
    <mergeCell ref="B32:B35"/>
    <mergeCell ref="D32:F32"/>
    <mergeCell ref="D34:F34"/>
    <mergeCell ref="C36:F36"/>
    <mergeCell ref="B37:B40"/>
    <mergeCell ref="D37:F37"/>
    <mergeCell ref="D39:F39"/>
    <mergeCell ref="C24:F24"/>
    <mergeCell ref="B25:B30"/>
    <mergeCell ref="D25:F25"/>
    <mergeCell ref="D27:F27"/>
    <mergeCell ref="D29:F29"/>
    <mergeCell ref="C31:F31"/>
    <mergeCell ref="G10:G11"/>
    <mergeCell ref="D12:F12"/>
    <mergeCell ref="B13:G13"/>
    <mergeCell ref="C14:F14"/>
    <mergeCell ref="D15:F15"/>
    <mergeCell ref="D17:F17"/>
    <mergeCell ref="C19:F19"/>
    <mergeCell ref="B20:B23"/>
    <mergeCell ref="D20:F20"/>
    <mergeCell ref="D22:F22"/>
    <mergeCell ref="B10:C10"/>
    <mergeCell ref="D10:F11"/>
  </mergeCells>
  <pageMargins left="0.70866141732283472" right="0.70866141732283472" top="0.74803149606299213" bottom="0.74803149606299213" header="0.31496062992125984" footer="0.31496062992125984"/>
  <pageSetup paperSize="9" scale="68" orientation="landscape" r:id="rId1"/>
</worksheet>
</file>

<file path=xl/worksheets/sheet6.xml><?xml version="1.0" encoding="utf-8"?>
<worksheet xmlns="http://schemas.openxmlformats.org/spreadsheetml/2006/main" xmlns:r="http://schemas.openxmlformats.org/officeDocument/2006/relationships">
  <dimension ref="A1:K50"/>
  <sheetViews>
    <sheetView workbookViewId="0">
      <selection activeCell="A5" sqref="A5:I5"/>
    </sheetView>
  </sheetViews>
  <sheetFormatPr defaultRowHeight="17.25"/>
  <cols>
    <col min="1" max="1" width="10" style="34" customWidth="1"/>
    <col min="2" max="2" width="9.85546875" style="34" customWidth="1"/>
    <col min="3" max="3" width="8.140625" style="34" customWidth="1"/>
    <col min="4" max="4" width="11.42578125" style="34" customWidth="1"/>
    <col min="5" max="5" width="10.28515625" style="34" customWidth="1"/>
    <col min="6" max="6" width="58.7109375" style="34" customWidth="1"/>
    <col min="7" max="7" width="16.42578125" style="34" customWidth="1"/>
    <col min="8" max="8" width="17" style="34" customWidth="1"/>
    <col min="9" max="9" width="16.42578125" style="34" customWidth="1"/>
    <col min="10" max="10" width="9.140625" style="34"/>
    <col min="11" max="11" width="9.42578125" style="34" customWidth="1"/>
    <col min="12" max="16384" width="9.140625" style="34"/>
  </cols>
  <sheetData>
    <row r="1" spans="1:9">
      <c r="I1" s="43" t="s">
        <v>764</v>
      </c>
    </row>
    <row r="2" spans="1:9">
      <c r="I2" s="43" t="s">
        <v>91</v>
      </c>
    </row>
    <row r="3" spans="1:9">
      <c r="I3" s="43" t="s">
        <v>1</v>
      </c>
    </row>
    <row r="5" spans="1:9" ht="36" customHeight="1">
      <c r="A5" s="324" t="s">
        <v>765</v>
      </c>
      <c r="B5" s="324"/>
      <c r="C5" s="324"/>
      <c r="D5" s="324"/>
      <c r="E5" s="324"/>
      <c r="F5" s="324"/>
      <c r="G5" s="324"/>
      <c r="H5" s="324"/>
      <c r="I5" s="324"/>
    </row>
    <row r="7" spans="1:9">
      <c r="I7" s="44" t="s">
        <v>55</v>
      </c>
    </row>
    <row r="8" spans="1:9" s="45" customFormat="1" ht="71.25" customHeight="1">
      <c r="A8" s="325" t="s">
        <v>11</v>
      </c>
      <c r="B8" s="325"/>
      <c r="C8" s="325"/>
      <c r="D8" s="325" t="s">
        <v>2</v>
      </c>
      <c r="E8" s="325"/>
      <c r="F8" s="325" t="s">
        <v>6</v>
      </c>
      <c r="G8" s="316" t="s">
        <v>103</v>
      </c>
      <c r="H8" s="316"/>
      <c r="I8" s="317"/>
    </row>
    <row r="9" spans="1:9" s="45" customFormat="1" ht="51.75">
      <c r="A9" s="302" t="s">
        <v>12</v>
      </c>
      <c r="B9" s="302" t="s">
        <v>13</v>
      </c>
      <c r="C9" s="302" t="s">
        <v>14</v>
      </c>
      <c r="D9" s="302" t="s">
        <v>4</v>
      </c>
      <c r="E9" s="302" t="s">
        <v>5</v>
      </c>
      <c r="F9" s="325"/>
      <c r="G9" s="301" t="s">
        <v>87</v>
      </c>
      <c r="H9" s="301" t="s">
        <v>79</v>
      </c>
      <c r="I9" s="301" t="s">
        <v>90</v>
      </c>
    </row>
    <row r="10" spans="1:9" s="45" customFormat="1">
      <c r="A10" s="48"/>
      <c r="B10" s="48"/>
      <c r="C10" s="48"/>
      <c r="D10" s="301"/>
      <c r="E10" s="301"/>
      <c r="F10" s="49" t="s">
        <v>10</v>
      </c>
      <c r="G10" s="50">
        <f>+G12+G32</f>
        <v>0</v>
      </c>
      <c r="H10" s="50">
        <f>+H12+H32</f>
        <v>0</v>
      </c>
      <c r="I10" s="50">
        <f>+I12+I32</f>
        <v>0</v>
      </c>
    </row>
    <row r="11" spans="1:9" s="45" customFormat="1">
      <c r="A11" s="48"/>
      <c r="B11" s="48"/>
      <c r="C11" s="48"/>
      <c r="D11" s="301"/>
      <c r="E11" s="301"/>
      <c r="F11" s="51" t="s">
        <v>21</v>
      </c>
      <c r="G11" s="50"/>
      <c r="H11" s="50"/>
      <c r="I11" s="50"/>
    </row>
    <row r="12" spans="1:9" s="45" customFormat="1" ht="34.5">
      <c r="A12" s="48"/>
      <c r="B12" s="48"/>
      <c r="C12" s="48"/>
      <c r="D12" s="301"/>
      <c r="E12" s="301"/>
      <c r="F12" s="49" t="s">
        <v>39</v>
      </c>
      <c r="G12" s="50">
        <f t="shared" ref="G12:H12" si="0">+G13</f>
        <v>200000</v>
      </c>
      <c r="H12" s="50">
        <f t="shared" si="0"/>
        <v>200000</v>
      </c>
      <c r="I12" s="50">
        <f>+I13</f>
        <v>200000</v>
      </c>
    </row>
    <row r="13" spans="1:9" s="45" customFormat="1" ht="34.5">
      <c r="A13" s="334" t="s">
        <v>32</v>
      </c>
      <c r="B13" s="333"/>
      <c r="C13" s="333"/>
      <c r="D13" s="327"/>
      <c r="E13" s="326"/>
      <c r="F13" s="52" t="s">
        <v>31</v>
      </c>
      <c r="G13" s="50">
        <f t="shared" ref="G13:I13" si="1">G15</f>
        <v>200000</v>
      </c>
      <c r="H13" s="50">
        <f t="shared" si="1"/>
        <v>200000</v>
      </c>
      <c r="I13" s="50">
        <f t="shared" si="1"/>
        <v>200000</v>
      </c>
    </row>
    <row r="14" spans="1:9" s="45" customFormat="1">
      <c r="A14" s="335"/>
      <c r="B14" s="333"/>
      <c r="C14" s="333"/>
      <c r="D14" s="328"/>
      <c r="E14" s="326"/>
      <c r="F14" s="51" t="s">
        <v>7</v>
      </c>
      <c r="G14" s="53"/>
      <c r="H14" s="53"/>
      <c r="I14" s="53"/>
    </row>
    <row r="15" spans="1:9" s="45" customFormat="1" ht="51.75">
      <c r="A15" s="335"/>
      <c r="B15" s="334" t="s">
        <v>22</v>
      </c>
      <c r="C15" s="333"/>
      <c r="D15" s="328"/>
      <c r="E15" s="326"/>
      <c r="F15" s="52" t="s">
        <v>33</v>
      </c>
      <c r="G15" s="50">
        <f t="shared" ref="G15:I15" si="2">G17</f>
        <v>200000</v>
      </c>
      <c r="H15" s="50">
        <f t="shared" si="2"/>
        <v>200000</v>
      </c>
      <c r="I15" s="50">
        <f t="shared" si="2"/>
        <v>200000</v>
      </c>
    </row>
    <row r="16" spans="1:9" s="45" customFormat="1">
      <c r="A16" s="335"/>
      <c r="B16" s="335"/>
      <c r="C16" s="333"/>
      <c r="D16" s="329"/>
      <c r="E16" s="326"/>
      <c r="F16" s="51" t="s">
        <v>7</v>
      </c>
      <c r="G16" s="50"/>
      <c r="H16" s="50"/>
      <c r="I16" s="50"/>
    </row>
    <row r="17" spans="1:11" s="45" customFormat="1" ht="51.75">
      <c r="A17" s="335"/>
      <c r="B17" s="335"/>
      <c r="C17" s="334" t="s">
        <v>32</v>
      </c>
      <c r="D17" s="330"/>
      <c r="E17" s="326"/>
      <c r="F17" s="49" t="s">
        <v>33</v>
      </c>
      <c r="G17" s="50">
        <f>+G19</f>
        <v>200000</v>
      </c>
      <c r="H17" s="50">
        <f>+H19</f>
        <v>200000</v>
      </c>
      <c r="I17" s="50">
        <f>+I19</f>
        <v>200000</v>
      </c>
    </row>
    <row r="18" spans="1:11" s="45" customFormat="1">
      <c r="A18" s="335"/>
      <c r="B18" s="335"/>
      <c r="C18" s="335"/>
      <c r="D18" s="331"/>
      <c r="E18" s="326"/>
      <c r="F18" s="51" t="s">
        <v>7</v>
      </c>
      <c r="G18" s="54"/>
      <c r="H18" s="54"/>
      <c r="I18" s="54"/>
    </row>
    <row r="19" spans="1:11" s="45" customFormat="1" ht="34.5">
      <c r="A19" s="335"/>
      <c r="B19" s="335"/>
      <c r="C19" s="335"/>
      <c r="D19" s="331"/>
      <c r="E19" s="326"/>
      <c r="F19" s="51" t="s">
        <v>34</v>
      </c>
      <c r="G19" s="55">
        <f>+G21</f>
        <v>200000</v>
      </c>
      <c r="H19" s="55">
        <f>+H21</f>
        <v>200000</v>
      </c>
      <c r="I19" s="55">
        <f>+I21</f>
        <v>200000</v>
      </c>
    </row>
    <row r="20" spans="1:11" s="45" customFormat="1">
      <c r="A20" s="335"/>
      <c r="B20" s="335"/>
      <c r="C20" s="335"/>
      <c r="D20" s="332"/>
      <c r="E20" s="326"/>
      <c r="F20" s="51" t="s">
        <v>7</v>
      </c>
      <c r="G20" s="56"/>
      <c r="H20" s="56"/>
      <c r="I20" s="56"/>
    </row>
    <row r="21" spans="1:11" s="45" customFormat="1">
      <c r="A21" s="335"/>
      <c r="B21" s="335"/>
      <c r="C21" s="335"/>
      <c r="D21" s="339">
        <v>1212</v>
      </c>
      <c r="E21" s="337" t="s">
        <v>30</v>
      </c>
      <c r="F21" s="337"/>
      <c r="G21" s="50">
        <f>+G23</f>
        <v>200000</v>
      </c>
      <c r="H21" s="50">
        <f>+H23</f>
        <v>200000</v>
      </c>
      <c r="I21" s="50">
        <f>+I23</f>
        <v>200000</v>
      </c>
    </row>
    <row r="22" spans="1:11" s="45" customFormat="1">
      <c r="A22" s="335"/>
      <c r="B22" s="335"/>
      <c r="C22" s="335"/>
      <c r="D22" s="340"/>
      <c r="E22" s="338">
        <v>12022</v>
      </c>
      <c r="F22" s="51" t="s">
        <v>7</v>
      </c>
      <c r="G22" s="302"/>
      <c r="H22" s="302"/>
      <c r="I22" s="302"/>
    </row>
    <row r="23" spans="1:11" s="45" customFormat="1" ht="34.5">
      <c r="A23" s="335"/>
      <c r="B23" s="335"/>
      <c r="C23" s="335"/>
      <c r="D23" s="340"/>
      <c r="E23" s="338"/>
      <c r="F23" s="21" t="str">
        <f>+Հ1!C34</f>
        <v>Առաջնահերթ լուծում պահանջող հիմնախնդիրների լուծում</v>
      </c>
      <c r="G23" s="50">
        <f>+G25</f>
        <v>200000</v>
      </c>
      <c r="H23" s="50">
        <f>H25</f>
        <v>200000</v>
      </c>
      <c r="I23" s="50">
        <f>I25</f>
        <v>200000</v>
      </c>
    </row>
    <row r="24" spans="1:11">
      <c r="A24" s="335"/>
      <c r="B24" s="335"/>
      <c r="C24" s="335"/>
      <c r="D24" s="340"/>
      <c r="E24" s="341"/>
      <c r="F24" s="48" t="s">
        <v>26</v>
      </c>
      <c r="G24" s="57"/>
      <c r="H24" s="57"/>
      <c r="I24" s="57"/>
    </row>
    <row r="25" spans="1:11" s="60" customFormat="1">
      <c r="A25" s="335"/>
      <c r="B25" s="335"/>
      <c r="C25" s="335"/>
      <c r="D25" s="340"/>
      <c r="E25" s="342"/>
      <c r="F25" s="33" t="s">
        <v>89</v>
      </c>
      <c r="G25" s="59">
        <f t="shared" ref="G25:I25" si="3">G27</f>
        <v>200000</v>
      </c>
      <c r="H25" s="59">
        <f t="shared" si="3"/>
        <v>200000</v>
      </c>
      <c r="I25" s="59">
        <f t="shared" si="3"/>
        <v>200000</v>
      </c>
    </row>
    <row r="26" spans="1:11" ht="34.5">
      <c r="A26" s="335"/>
      <c r="B26" s="335"/>
      <c r="C26" s="335"/>
      <c r="D26" s="340"/>
      <c r="E26" s="342"/>
      <c r="F26" s="48" t="s">
        <v>23</v>
      </c>
      <c r="G26" s="61"/>
      <c r="H26" s="61"/>
      <c r="I26" s="61"/>
    </row>
    <row r="27" spans="1:11">
      <c r="A27" s="335"/>
      <c r="B27" s="335"/>
      <c r="C27" s="335"/>
      <c r="D27" s="340"/>
      <c r="E27" s="342"/>
      <c r="F27" s="51" t="s">
        <v>8</v>
      </c>
      <c r="G27" s="61">
        <f>+G28</f>
        <v>200000</v>
      </c>
      <c r="H27" s="61">
        <f>+H28</f>
        <v>200000</v>
      </c>
      <c r="I27" s="61">
        <f>+I28</f>
        <v>200000</v>
      </c>
    </row>
    <row r="28" spans="1:11">
      <c r="A28" s="335"/>
      <c r="B28" s="335"/>
      <c r="C28" s="335"/>
      <c r="D28" s="340"/>
      <c r="E28" s="342"/>
      <c r="F28" s="51" t="s">
        <v>9</v>
      </c>
      <c r="G28" s="61">
        <f t="shared" ref="G28:H28" si="4">G29</f>
        <v>200000</v>
      </c>
      <c r="H28" s="61">
        <f t="shared" si="4"/>
        <v>200000</v>
      </c>
      <c r="I28" s="61">
        <f>I29</f>
        <v>200000</v>
      </c>
    </row>
    <row r="29" spans="1:11">
      <c r="A29" s="335"/>
      <c r="B29" s="335"/>
      <c r="C29" s="335"/>
      <c r="D29" s="340"/>
      <c r="E29" s="342"/>
      <c r="F29" s="48" t="s">
        <v>106</v>
      </c>
      <c r="G29" s="61">
        <f>I29</f>
        <v>200000</v>
      </c>
      <c r="H29" s="61">
        <f>I29</f>
        <v>200000</v>
      </c>
      <c r="I29" s="61">
        <f>I30</f>
        <v>200000</v>
      </c>
    </row>
    <row r="30" spans="1:11" ht="34.5">
      <c r="A30" s="335"/>
      <c r="B30" s="335"/>
      <c r="C30" s="335"/>
      <c r="D30" s="340"/>
      <c r="E30" s="342"/>
      <c r="F30" s="48" t="s">
        <v>107</v>
      </c>
      <c r="G30" s="61">
        <f>I30</f>
        <v>200000</v>
      </c>
      <c r="H30" s="61">
        <f>I30</f>
        <v>200000</v>
      </c>
      <c r="I30" s="61">
        <f>I31</f>
        <v>200000</v>
      </c>
    </row>
    <row r="31" spans="1:11">
      <c r="A31" s="335"/>
      <c r="B31" s="335"/>
      <c r="C31" s="335"/>
      <c r="D31" s="340"/>
      <c r="E31" s="342"/>
      <c r="F31" s="121" t="s">
        <v>731</v>
      </c>
      <c r="G31" s="61">
        <f>I31</f>
        <v>200000</v>
      </c>
      <c r="H31" s="61">
        <f>I31</f>
        <v>200000</v>
      </c>
      <c r="I31" s="61">
        <v>200000</v>
      </c>
    </row>
    <row r="32" spans="1:11" s="66" customFormat="1">
      <c r="A32" s="62" t="s">
        <v>70</v>
      </c>
      <c r="B32" s="62"/>
      <c r="C32" s="62"/>
      <c r="D32" s="62"/>
      <c r="E32" s="303"/>
      <c r="F32" s="64" t="s">
        <v>57</v>
      </c>
      <c r="G32" s="65">
        <f>+G33</f>
        <v>-200000</v>
      </c>
      <c r="H32" s="65">
        <f>+H33</f>
        <v>-200000</v>
      </c>
      <c r="I32" s="65">
        <f>+I33</f>
        <v>-200000</v>
      </c>
      <c r="J32" s="34"/>
      <c r="K32" s="34"/>
    </row>
    <row r="33" spans="1:9" ht="34.5">
      <c r="A33" s="67"/>
      <c r="B33" s="62"/>
      <c r="C33" s="62"/>
      <c r="D33" s="62"/>
      <c r="E33" s="62"/>
      <c r="F33" s="52" t="s">
        <v>64</v>
      </c>
      <c r="G33" s="65">
        <f t="shared" ref="G33:I33" si="5">+G35</f>
        <v>-200000</v>
      </c>
      <c r="H33" s="65">
        <f t="shared" si="5"/>
        <v>-200000</v>
      </c>
      <c r="I33" s="65">
        <f t="shared" si="5"/>
        <v>-200000</v>
      </c>
    </row>
    <row r="34" spans="1:9">
      <c r="A34" s="67"/>
      <c r="B34" s="67" t="s">
        <v>71</v>
      </c>
      <c r="C34" s="67"/>
      <c r="D34" s="67"/>
      <c r="E34" s="67"/>
      <c r="F34" s="51" t="s">
        <v>7</v>
      </c>
      <c r="G34" s="68"/>
      <c r="H34" s="68"/>
      <c r="I34" s="68"/>
    </row>
    <row r="35" spans="1:9" ht="34.5">
      <c r="A35" s="67"/>
      <c r="B35" s="67"/>
      <c r="C35" s="69"/>
      <c r="D35" s="69"/>
      <c r="E35" s="69"/>
      <c r="F35" s="52" t="s">
        <v>65</v>
      </c>
      <c r="G35" s="65">
        <f t="shared" ref="G35:I35" si="6">+G37</f>
        <v>-200000</v>
      </c>
      <c r="H35" s="65">
        <f t="shared" si="6"/>
        <v>-200000</v>
      </c>
      <c r="I35" s="65">
        <f t="shared" si="6"/>
        <v>-200000</v>
      </c>
    </row>
    <row r="36" spans="1:9">
      <c r="A36" s="67"/>
      <c r="B36" s="67"/>
      <c r="C36" s="67" t="s">
        <v>71</v>
      </c>
      <c r="D36" s="67"/>
      <c r="E36" s="67"/>
      <c r="F36" s="51" t="s">
        <v>7</v>
      </c>
      <c r="G36" s="68"/>
      <c r="H36" s="68"/>
      <c r="I36" s="68"/>
    </row>
    <row r="37" spans="1:9">
      <c r="A37" s="67"/>
      <c r="B37" s="67"/>
      <c r="C37" s="67"/>
      <c r="D37" s="67"/>
      <c r="E37" s="67"/>
      <c r="F37" s="49" t="s">
        <v>58</v>
      </c>
      <c r="G37" s="65">
        <f>+G50+G51</f>
        <v>-200000</v>
      </c>
      <c r="H37" s="65">
        <f>+H50+H51</f>
        <v>-200000</v>
      </c>
      <c r="I37" s="65">
        <f>+I50+I51</f>
        <v>-200000</v>
      </c>
    </row>
    <row r="38" spans="1:9">
      <c r="A38" s="67"/>
      <c r="B38" s="67"/>
      <c r="C38" s="67"/>
      <c r="D38" s="67"/>
      <c r="E38" s="67"/>
      <c r="F38" s="51" t="s">
        <v>7</v>
      </c>
      <c r="G38" s="70"/>
      <c r="H38" s="70"/>
      <c r="I38" s="70"/>
    </row>
    <row r="39" spans="1:9">
      <c r="A39" s="67"/>
      <c r="B39" s="67"/>
      <c r="C39" s="67"/>
      <c r="D39" s="67"/>
      <c r="E39" s="67"/>
      <c r="F39" s="51" t="s">
        <v>66</v>
      </c>
      <c r="G39" s="71">
        <f t="shared" ref="G39:I39" si="7">+G41</f>
        <v>-200000</v>
      </c>
      <c r="H39" s="71">
        <f t="shared" si="7"/>
        <v>-200000</v>
      </c>
      <c r="I39" s="71">
        <f t="shared" si="7"/>
        <v>-200000</v>
      </c>
    </row>
    <row r="40" spans="1:9">
      <c r="A40" s="67"/>
      <c r="B40" s="67"/>
      <c r="C40" s="67"/>
      <c r="D40" s="67"/>
      <c r="E40" s="69"/>
      <c r="F40" s="51" t="s">
        <v>7</v>
      </c>
      <c r="G40" s="72"/>
      <c r="H40" s="72"/>
      <c r="I40" s="72"/>
    </row>
    <row r="41" spans="1:9">
      <c r="A41" s="67"/>
      <c r="B41" s="67"/>
      <c r="C41" s="67"/>
      <c r="D41" s="62" t="s">
        <v>72</v>
      </c>
      <c r="E41" s="337" t="s">
        <v>67</v>
      </c>
      <c r="F41" s="337" t="s">
        <v>58</v>
      </c>
      <c r="G41" s="65">
        <f>+G50+G51</f>
        <v>-200000</v>
      </c>
      <c r="H41" s="65">
        <f>+H50+H51</f>
        <v>-200000</v>
      </c>
      <c r="I41" s="65">
        <f>+I50+I51</f>
        <v>-200000</v>
      </c>
    </row>
    <row r="42" spans="1:9">
      <c r="A42" s="67"/>
      <c r="B42" s="67"/>
      <c r="C42" s="67"/>
      <c r="D42" s="67"/>
      <c r="E42" s="73"/>
      <c r="F42" s="74" t="s">
        <v>7</v>
      </c>
      <c r="G42" s="75"/>
      <c r="H42" s="75"/>
      <c r="I42" s="75"/>
    </row>
    <row r="43" spans="1:9">
      <c r="A43" s="67"/>
      <c r="B43" s="67"/>
      <c r="C43" s="67"/>
      <c r="D43" s="67"/>
      <c r="E43" s="300">
        <v>11001</v>
      </c>
      <c r="F43" s="49" t="s">
        <v>58</v>
      </c>
      <c r="G43" s="65">
        <f>+G45</f>
        <v>-200000</v>
      </c>
      <c r="H43" s="65">
        <f>+H45</f>
        <v>-200000</v>
      </c>
      <c r="I43" s="65">
        <f>+I45</f>
        <v>-200000</v>
      </c>
    </row>
    <row r="44" spans="1:9">
      <c r="A44" s="67"/>
      <c r="B44" s="67"/>
      <c r="C44" s="67"/>
      <c r="D44" s="67"/>
      <c r="E44" s="336"/>
      <c r="F44" s="48" t="s">
        <v>26</v>
      </c>
      <c r="G44" s="37"/>
      <c r="H44" s="37"/>
      <c r="I44" s="37"/>
    </row>
    <row r="45" spans="1:9">
      <c r="A45" s="67"/>
      <c r="B45" s="67"/>
      <c r="C45" s="67"/>
      <c r="D45" s="67"/>
      <c r="E45" s="336"/>
      <c r="F45" s="33" t="s">
        <v>66</v>
      </c>
      <c r="G45" s="71">
        <f t="shared" ref="G45:I45" si="8">+G47</f>
        <v>-200000</v>
      </c>
      <c r="H45" s="71">
        <f t="shared" si="8"/>
        <v>-200000</v>
      </c>
      <c r="I45" s="71">
        <f t="shared" si="8"/>
        <v>-200000</v>
      </c>
    </row>
    <row r="46" spans="1:9" ht="34.5">
      <c r="A46" s="67"/>
      <c r="B46" s="67"/>
      <c r="C46" s="67"/>
      <c r="D46" s="67"/>
      <c r="E46" s="336"/>
      <c r="F46" s="48" t="s">
        <v>29</v>
      </c>
      <c r="G46" s="71"/>
      <c r="H46" s="71"/>
      <c r="I46" s="71"/>
    </row>
    <row r="47" spans="1:9">
      <c r="A47" s="67"/>
      <c r="B47" s="67"/>
      <c r="C47" s="67"/>
      <c r="D47" s="67"/>
      <c r="E47" s="336"/>
      <c r="F47" s="48" t="s">
        <v>8</v>
      </c>
      <c r="G47" s="71">
        <f t="shared" ref="G47:I48" si="9">+G48</f>
        <v>-200000</v>
      </c>
      <c r="H47" s="71">
        <f t="shared" si="9"/>
        <v>-200000</v>
      </c>
      <c r="I47" s="71">
        <f t="shared" si="9"/>
        <v>-200000</v>
      </c>
    </row>
    <row r="48" spans="1:9">
      <c r="A48" s="67"/>
      <c r="B48" s="67"/>
      <c r="C48" s="67"/>
      <c r="D48" s="67"/>
      <c r="E48" s="336"/>
      <c r="F48" s="48" t="s">
        <v>9</v>
      </c>
      <c r="G48" s="71">
        <f t="shared" si="9"/>
        <v>-200000</v>
      </c>
      <c r="H48" s="71">
        <f t="shared" si="9"/>
        <v>-200000</v>
      </c>
      <c r="I48" s="71">
        <f t="shared" si="9"/>
        <v>-200000</v>
      </c>
    </row>
    <row r="49" spans="1:9">
      <c r="A49" s="67"/>
      <c r="B49" s="67"/>
      <c r="C49" s="67"/>
      <c r="D49" s="67"/>
      <c r="E49" s="336"/>
      <c r="F49" s="48" t="s">
        <v>68</v>
      </c>
      <c r="G49" s="71">
        <f>+G50</f>
        <v>-200000</v>
      </c>
      <c r="H49" s="71">
        <f>+H50</f>
        <v>-200000</v>
      </c>
      <c r="I49" s="71">
        <f>+I50</f>
        <v>-200000</v>
      </c>
    </row>
    <row r="50" spans="1:9">
      <c r="A50" s="69"/>
      <c r="B50" s="69"/>
      <c r="C50" s="69"/>
      <c r="D50" s="69"/>
      <c r="E50" s="336"/>
      <c r="F50" s="51" t="s">
        <v>69</v>
      </c>
      <c r="G50" s="58">
        <f>I50</f>
        <v>-200000</v>
      </c>
      <c r="H50" s="58">
        <f>I50</f>
        <v>-200000</v>
      </c>
      <c r="I50" s="58">
        <f>-200000</f>
        <v>-200000</v>
      </c>
    </row>
  </sheetData>
  <mergeCells count="19">
    <mergeCell ref="E22:E23"/>
    <mergeCell ref="E24:E31"/>
    <mergeCell ref="E41:F41"/>
    <mergeCell ref="E44:E50"/>
    <mergeCell ref="A13:A31"/>
    <mergeCell ref="B13:B14"/>
    <mergeCell ref="C13:C16"/>
    <mergeCell ref="D13:D16"/>
    <mergeCell ref="E13:E20"/>
    <mergeCell ref="B15:B31"/>
    <mergeCell ref="C17:C31"/>
    <mergeCell ref="D17:D20"/>
    <mergeCell ref="D21:D31"/>
    <mergeCell ref="E21:F21"/>
    <mergeCell ref="A5:I5"/>
    <mergeCell ref="A8:C8"/>
    <mergeCell ref="D8:E8"/>
    <mergeCell ref="F8:F9"/>
    <mergeCell ref="G8:I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Հ1</vt:lpstr>
      <vt:lpstr>Հ2</vt:lpstr>
      <vt:lpstr>Հ3</vt:lpstr>
      <vt:lpstr>Հ4</vt:lpstr>
      <vt:lpstr>Հ5</vt:lpstr>
      <vt:lpstr>Հ6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Gyulumyan</dc:creator>
  <cp:keywords>https:/mul-edu.gov.am/tasks/docs/attachment.php?id=337424&amp;fn=havelvacner+%285%29.xlsx&amp;out=1&amp;token=398ae1d2c3768b7e98be</cp:keywords>
  <cp:lastModifiedBy>user</cp:lastModifiedBy>
  <cp:lastPrinted>2021-04-27T13:04:06Z</cp:lastPrinted>
  <dcterms:created xsi:type="dcterms:W3CDTF">2020-05-26T05:50:11Z</dcterms:created>
  <dcterms:modified xsi:type="dcterms:W3CDTF">2021-04-28T15:09:43Z</dcterms:modified>
</cp:coreProperties>
</file>