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14610" windowHeight="7650" tabRatio="1000"/>
  </bookViews>
  <sheets>
    <sheet name="Havelvats 1" sheetId="27" r:id="rId1"/>
    <sheet name="Havelvats 2 " sheetId="32" r:id="rId2"/>
    <sheet name="Havelvats 3" sheetId="36" r:id="rId3"/>
    <sheet name="Havelvats 4" sheetId="35" r:id="rId4"/>
    <sheet name="Havelvats 5" sheetId="44" r:id="rId5"/>
    <sheet name="Havelvats 6" sheetId="29" r:id="rId6"/>
    <sheet name="Havelvats 7" sheetId="43" r:id="rId7"/>
    <sheet name="Havelvats 8" sheetId="41" r:id="rId8"/>
    <sheet name="Havelvats 9" sheetId="46" r:id="rId9"/>
    <sheet name="Havelvats 10" sheetId="47" r:id="rId10"/>
  </sheets>
  <definedNames>
    <definedName name="AgencyCode" localSheetId="9">#REF!</definedName>
    <definedName name="AgencyCode" localSheetId="1">#REF!</definedName>
    <definedName name="AgencyCode" localSheetId="4">#REF!</definedName>
    <definedName name="AgencyCode" localSheetId="6">#REF!</definedName>
    <definedName name="AgencyCode">#REF!</definedName>
    <definedName name="AgencyName" localSheetId="9">#REF!</definedName>
    <definedName name="AgencyName" localSheetId="1">#REF!</definedName>
    <definedName name="AgencyName" localSheetId="6">#REF!</definedName>
    <definedName name="AgencyName">#REF!</definedName>
    <definedName name="davit" localSheetId="9">#REF!</definedName>
    <definedName name="davit" localSheetId="6">#REF!</definedName>
    <definedName name="davit">#REF!</definedName>
    <definedName name="Functional1" localSheetId="9">#REF!</definedName>
    <definedName name="Functional1" localSheetId="1">#REF!</definedName>
    <definedName name="Functional1" localSheetId="6">#REF!</definedName>
    <definedName name="Functional1">#REF!</definedName>
    <definedName name="ggg" localSheetId="9">#REF!</definedName>
    <definedName name="ggg" localSheetId="6">#REF!</definedName>
    <definedName name="ggg">#REF!</definedName>
    <definedName name="PANature" localSheetId="9">#REF!</definedName>
    <definedName name="PANature" localSheetId="1">#REF!</definedName>
    <definedName name="PANature" localSheetId="6">#REF!</definedName>
    <definedName name="PANature">#REF!</definedName>
    <definedName name="PAType" localSheetId="9">#REF!</definedName>
    <definedName name="PAType" localSheetId="1">#REF!</definedName>
    <definedName name="PAType" localSheetId="6">#REF!</definedName>
    <definedName name="PAType">#REF!</definedName>
    <definedName name="Performance2" localSheetId="9">#REF!</definedName>
    <definedName name="Performance2" localSheetId="1">#REF!</definedName>
    <definedName name="Performance2" localSheetId="6">#REF!</definedName>
    <definedName name="Performance2">#REF!</definedName>
    <definedName name="PerformanceType" localSheetId="9">#REF!</definedName>
    <definedName name="PerformanceType" localSheetId="1">#REF!</definedName>
    <definedName name="PerformanceType" localSheetId="6">#REF!</definedName>
    <definedName name="PerformanceType">#REF!</definedName>
    <definedName name="Հավելված" localSheetId="9">#REF!</definedName>
    <definedName name="Հավելված" localSheetId="6">#REF!</definedName>
    <definedName name="Հավելված">#REF!</definedName>
    <definedName name="Մաս" localSheetId="9">#REF!</definedName>
    <definedName name="Մաս" localSheetId="6">#REF!</definedName>
    <definedName name="Մաս">#REF!</definedName>
    <definedName name="շախմատիստ" localSheetId="9">#REF!</definedName>
    <definedName name="շախմատիստ" localSheetId="6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I76" i="41" l="1"/>
  <c r="I66" i="41"/>
  <c r="I67" i="41"/>
  <c r="F21" i="36" l="1"/>
  <c r="G32" i="41"/>
  <c r="H66" i="47"/>
  <c r="H65" i="47" s="1"/>
  <c r="H64" i="47" s="1"/>
  <c r="H63" i="47" s="1"/>
  <c r="H62" i="47" s="1"/>
  <c r="H60" i="47" s="1"/>
  <c r="H58" i="47" s="1"/>
  <c r="I66" i="47"/>
  <c r="I65" i="47" s="1"/>
  <c r="I64" i="47" s="1"/>
  <c r="I63" i="47" s="1"/>
  <c r="I62" i="47" s="1"/>
  <c r="I60" i="47" s="1"/>
  <c r="I58" i="47" s="1"/>
  <c r="G66" i="47"/>
  <c r="G65" i="47" s="1"/>
  <c r="G64" i="47" s="1"/>
  <c r="G63" i="47" s="1"/>
  <c r="G62" i="47" s="1"/>
  <c r="G60" i="47" s="1"/>
  <c r="G58" i="47" s="1"/>
  <c r="I49" i="32" l="1"/>
  <c r="I48" i="32" s="1"/>
  <c r="I47" i="32" s="1"/>
  <c r="I46" i="32" s="1"/>
  <c r="I44" i="32" s="1"/>
  <c r="I42" i="32" s="1"/>
  <c r="F140" i="29" s="1"/>
  <c r="H49" i="32"/>
  <c r="H48" i="32" s="1"/>
  <c r="H47" i="32" s="1"/>
  <c r="H46" i="32" s="1"/>
  <c r="H44" i="32" s="1"/>
  <c r="H42" i="32" s="1"/>
  <c r="E122" i="43" s="1"/>
  <c r="G49" i="32"/>
  <c r="G48" i="32"/>
  <c r="G47" i="32" s="1"/>
  <c r="G46" i="32" s="1"/>
  <c r="G44" i="32" s="1"/>
  <c r="G42" i="32" s="1"/>
  <c r="D122" i="43" s="1"/>
  <c r="I23" i="41"/>
  <c r="F110" i="27" l="1"/>
  <c r="D140" i="29"/>
  <c r="E140" i="29"/>
  <c r="F122" i="43"/>
  <c r="D110" i="27"/>
  <c r="E110" i="27"/>
  <c r="I22" i="41"/>
  <c r="I79" i="41"/>
  <c r="I78" i="41"/>
  <c r="G45" i="41" l="1"/>
  <c r="I17" i="41" l="1"/>
  <c r="I16" i="41" s="1"/>
  <c r="I15" i="41" s="1"/>
  <c r="I14" i="41"/>
  <c r="I13" i="41" l="1"/>
  <c r="I12" i="41" s="1"/>
  <c r="I11" i="41" s="1"/>
  <c r="I77" i="41" l="1"/>
  <c r="I75" i="41" l="1"/>
  <c r="I46" i="41" l="1"/>
  <c r="I44" i="41" s="1"/>
  <c r="I28" i="41" l="1"/>
  <c r="I27" i="41" s="1"/>
  <c r="I26" i="41" s="1"/>
  <c r="I25" i="41" s="1"/>
  <c r="I20" i="41" l="1"/>
  <c r="I19" i="41" l="1"/>
  <c r="I32" i="41"/>
  <c r="I18" i="41" l="1"/>
  <c r="I35" i="41"/>
  <c r="I34" i="41"/>
  <c r="I33" i="41" l="1"/>
  <c r="I31" i="41"/>
  <c r="I30" i="41" s="1"/>
  <c r="I43" i="41"/>
  <c r="I42" i="41" s="1"/>
  <c r="I53" i="41"/>
  <c r="I52" i="41"/>
  <c r="I29" i="41" l="1"/>
  <c r="I10" i="41" s="1"/>
  <c r="I41" i="41"/>
  <c r="I40" i="41" s="1"/>
  <c r="I56" i="41"/>
  <c r="I55" i="41" l="1"/>
  <c r="I54" i="41"/>
  <c r="I50" i="41"/>
  <c r="I49" i="41" s="1"/>
  <c r="I87" i="41"/>
  <c r="I86" i="41"/>
  <c r="I85" i="41"/>
  <c r="I84" i="41"/>
  <c r="I83" i="41"/>
  <c r="I82" i="41"/>
  <c r="I81" i="41"/>
  <c r="I73" i="41"/>
  <c r="I72" i="41"/>
  <c r="I51" i="41" l="1"/>
  <c r="I48" i="41" s="1"/>
  <c r="I71" i="41"/>
  <c r="I80" i="41" l="1"/>
  <c r="I74" i="41" s="1"/>
  <c r="I68" i="41"/>
  <c r="I69" i="41"/>
  <c r="I65" i="41" l="1"/>
  <c r="I64" i="41" s="1"/>
  <c r="I70" i="41"/>
  <c r="I63" i="41"/>
  <c r="I62" i="41"/>
  <c r="I99" i="32" l="1"/>
  <c r="I98" i="32" s="1"/>
  <c r="I97" i="32" s="1"/>
  <c r="I96" i="32" s="1"/>
  <c r="I94" i="32" s="1"/>
  <c r="I92" i="32" s="1"/>
  <c r="F204" i="29" s="1"/>
  <c r="F163" i="43" s="1"/>
  <c r="H99" i="32"/>
  <c r="H98" i="32" s="1"/>
  <c r="H97" i="32" s="1"/>
  <c r="H96" i="32" s="1"/>
  <c r="H94" i="32" s="1"/>
  <c r="H92" i="32" s="1"/>
  <c r="E147" i="27" s="1"/>
  <c r="G99" i="32"/>
  <c r="G98" i="32" s="1"/>
  <c r="G97" i="32" s="1"/>
  <c r="G96" i="32" s="1"/>
  <c r="G94" i="32" s="1"/>
  <c r="G92" i="32" s="1"/>
  <c r="D204" i="29" s="1"/>
  <c r="D163" i="43" s="1"/>
  <c r="E204" i="29" l="1"/>
  <c r="E163" i="43" s="1"/>
  <c r="D147" i="27"/>
  <c r="F147" i="27"/>
  <c r="H137" i="32" l="1"/>
  <c r="H136" i="32" s="1"/>
  <c r="H135" i="32" s="1"/>
  <c r="H134" i="32" s="1"/>
  <c r="H133" i="32" s="1"/>
  <c r="H131" i="32" s="1"/>
  <c r="H129" i="32" s="1"/>
  <c r="E33" i="27" s="1"/>
  <c r="H127" i="32"/>
  <c r="H126" i="32" s="1"/>
  <c r="H125" i="32" s="1"/>
  <c r="H124" i="32" s="1"/>
  <c r="H122" i="32" s="1"/>
  <c r="H120" i="32" s="1"/>
  <c r="E21" i="27" s="1"/>
  <c r="G136" i="32"/>
  <c r="G135" i="32" s="1"/>
  <c r="G134" i="32" s="1"/>
  <c r="G133" i="32" s="1"/>
  <c r="G131" i="32" s="1"/>
  <c r="G129" i="32" s="1"/>
  <c r="D33" i="27" s="1"/>
  <c r="I127" i="32"/>
  <c r="I126" i="32" s="1"/>
  <c r="I125" i="32" s="1"/>
  <c r="I124" i="32" s="1"/>
  <c r="I122" i="32" s="1"/>
  <c r="I120" i="32" s="1"/>
  <c r="F21" i="27" s="1"/>
  <c r="G127" i="32"/>
  <c r="G126" i="32" s="1"/>
  <c r="G125" i="32" s="1"/>
  <c r="G124" i="32" s="1"/>
  <c r="G122" i="32" s="1"/>
  <c r="G120" i="32" s="1"/>
  <c r="D21" i="27" s="1"/>
  <c r="H152" i="32"/>
  <c r="H151" i="32" s="1"/>
  <c r="H150" i="32" s="1"/>
  <c r="H149" i="32" s="1"/>
  <c r="H148" i="32" s="1"/>
  <c r="H146" i="32" s="1"/>
  <c r="H144" i="32" s="1"/>
  <c r="E27" i="27" s="1"/>
  <c r="I151" i="32"/>
  <c r="I150" i="32" s="1"/>
  <c r="I149" i="32" s="1"/>
  <c r="I148" i="32" s="1"/>
  <c r="I146" i="32" s="1"/>
  <c r="I144" i="32" s="1"/>
  <c r="F27" i="27" s="1"/>
  <c r="G151" i="32"/>
  <c r="G150" i="32" s="1"/>
  <c r="G149" i="32" s="1"/>
  <c r="G148" i="32" s="1"/>
  <c r="G146" i="32" s="1"/>
  <c r="G144" i="32" s="1"/>
  <c r="D27" i="27" s="1"/>
  <c r="H68" i="32"/>
  <c r="H67" i="32" s="1"/>
  <c r="H66" i="32" s="1"/>
  <c r="H65" i="32" s="1"/>
  <c r="H64" i="32" s="1"/>
  <c r="H62" i="32" s="1"/>
  <c r="H60" i="32" s="1"/>
  <c r="E122" i="27" s="1"/>
  <c r="G67" i="32"/>
  <c r="G66" i="32" s="1"/>
  <c r="G65" i="32" s="1"/>
  <c r="G64" i="32" s="1"/>
  <c r="G62" i="32" s="1"/>
  <c r="G60" i="32" s="1"/>
  <c r="D122" i="27" s="1"/>
  <c r="I59" i="32"/>
  <c r="I58" i="32" s="1"/>
  <c r="I57" i="32" s="1"/>
  <c r="I56" i="32" s="1"/>
  <c r="I55" i="32" s="1"/>
  <c r="I53" i="32" s="1"/>
  <c r="I51" i="32" s="1"/>
  <c r="G58" i="32"/>
  <c r="G57" i="32" s="1"/>
  <c r="G56" i="32" s="1"/>
  <c r="G55" i="32" s="1"/>
  <c r="G53" i="32" s="1"/>
  <c r="G51" i="32" s="1"/>
  <c r="E106" i="35"/>
  <c r="E105" i="35" s="1"/>
  <c r="H48" i="36"/>
  <c r="G48" i="36"/>
  <c r="F48" i="36"/>
  <c r="E48" i="36"/>
  <c r="F73" i="36"/>
  <c r="G73" i="36"/>
  <c r="H73" i="36"/>
  <c r="E73" i="36"/>
  <c r="F88" i="36"/>
  <c r="G88" i="36"/>
  <c r="H88" i="36"/>
  <c r="E88" i="36"/>
  <c r="F86" i="36"/>
  <c r="G86" i="36"/>
  <c r="H86" i="36"/>
  <c r="E86" i="36"/>
  <c r="F84" i="36"/>
  <c r="G84" i="36"/>
  <c r="G82" i="36" s="1"/>
  <c r="H84" i="36"/>
  <c r="E84" i="36"/>
  <c r="E82" i="36" s="1"/>
  <c r="F38" i="36"/>
  <c r="G38" i="36"/>
  <c r="H38" i="36"/>
  <c r="E38" i="36"/>
  <c r="F30" i="36"/>
  <c r="G30" i="36"/>
  <c r="H30" i="36"/>
  <c r="E30" i="36"/>
  <c r="F26" i="36"/>
  <c r="G26" i="36"/>
  <c r="H26" i="36"/>
  <c r="E26" i="36"/>
  <c r="F24" i="36"/>
  <c r="G24" i="36"/>
  <c r="H24" i="36"/>
  <c r="E24" i="36"/>
  <c r="F22" i="36"/>
  <c r="G22" i="36"/>
  <c r="H22" i="36"/>
  <c r="E22" i="36"/>
  <c r="F19" i="36"/>
  <c r="G19" i="36"/>
  <c r="H19" i="36"/>
  <c r="E19" i="36"/>
  <c r="F17" i="36"/>
  <c r="G17" i="36"/>
  <c r="G15" i="36" s="1"/>
  <c r="H17" i="36"/>
  <c r="H15" i="36" s="1"/>
  <c r="E17" i="36"/>
  <c r="E15" i="36" s="1"/>
  <c r="D87" i="36"/>
  <c r="D89" i="36"/>
  <c r="E108" i="35" s="1"/>
  <c r="D90" i="36"/>
  <c r="E109" i="35" s="1"/>
  <c r="F109" i="35" s="1"/>
  <c r="G109" i="35" s="1"/>
  <c r="F91" i="36"/>
  <c r="G91" i="36"/>
  <c r="H91" i="36"/>
  <c r="E91" i="36"/>
  <c r="D92" i="36"/>
  <c r="E111" i="35" s="1"/>
  <c r="F111" i="35" s="1"/>
  <c r="G111" i="35" s="1"/>
  <c r="G110" i="35" s="1"/>
  <c r="D85" i="36"/>
  <c r="E104" i="35" s="1"/>
  <c r="F104" i="35" s="1"/>
  <c r="G104" i="35" s="1"/>
  <c r="G103" i="35" s="1"/>
  <c r="F44" i="36"/>
  <c r="G44" i="36"/>
  <c r="H44" i="36"/>
  <c r="E44" i="36"/>
  <c r="F116" i="27" l="1"/>
  <c r="I40" i="32"/>
  <c r="H82" i="36"/>
  <c r="D116" i="27"/>
  <c r="G40" i="32"/>
  <c r="I137" i="32"/>
  <c r="I136" i="32" s="1"/>
  <c r="I135" i="32" s="1"/>
  <c r="I134" i="32" s="1"/>
  <c r="I133" i="32" s="1"/>
  <c r="I131" i="32" s="1"/>
  <c r="I129" i="32" s="1"/>
  <c r="F33" i="27" s="1"/>
  <c r="F82" i="36"/>
  <c r="F106" i="35"/>
  <c r="F105" i="35" s="1"/>
  <c r="F15" i="36"/>
  <c r="E46" i="43"/>
  <c r="E46" i="29"/>
  <c r="E149" i="43"/>
  <c r="E167" i="29"/>
  <c r="D46" i="43"/>
  <c r="D46" i="29"/>
  <c r="E107" i="35"/>
  <c r="F134" i="43"/>
  <c r="F152" i="29"/>
  <c r="F46" i="29"/>
  <c r="E35" i="43"/>
  <c r="E35" i="29"/>
  <c r="D149" i="43"/>
  <c r="D167" i="29"/>
  <c r="F35" i="43"/>
  <c r="F35" i="29"/>
  <c r="F24" i="43"/>
  <c r="F24" i="29"/>
  <c r="E24" i="43"/>
  <c r="E24" i="29"/>
  <c r="E103" i="35"/>
  <c r="E110" i="35"/>
  <c r="H58" i="32"/>
  <c r="H57" i="32" s="1"/>
  <c r="H56" i="32" s="1"/>
  <c r="H55" i="32" s="1"/>
  <c r="H53" i="32" s="1"/>
  <c r="H51" i="32" s="1"/>
  <c r="D24" i="43"/>
  <c r="G118" i="32"/>
  <c r="G114" i="32" s="1"/>
  <c r="D24" i="29"/>
  <c r="D134" i="43"/>
  <c r="D152" i="29"/>
  <c r="D35" i="43"/>
  <c r="D35" i="29"/>
  <c r="F108" i="35"/>
  <c r="G38" i="32"/>
  <c r="G36" i="32" s="1"/>
  <c r="G34" i="32" s="1"/>
  <c r="H118" i="32"/>
  <c r="I67" i="32"/>
  <c r="I66" i="32" s="1"/>
  <c r="I65" i="32" s="1"/>
  <c r="I64" i="32" s="1"/>
  <c r="I62" i="32" s="1"/>
  <c r="I60" i="32" s="1"/>
  <c r="F122" i="27" s="1"/>
  <c r="F110" i="35"/>
  <c r="F103" i="35"/>
  <c r="D91" i="36"/>
  <c r="D86" i="36"/>
  <c r="D88" i="36"/>
  <c r="D45" i="36"/>
  <c r="E57" i="35" s="1"/>
  <c r="E56" i="35" s="1"/>
  <c r="E54" i="35" s="1"/>
  <c r="D44" i="36"/>
  <c r="H42" i="36"/>
  <c r="G42" i="36"/>
  <c r="F42" i="36"/>
  <c r="D70" i="36"/>
  <c r="E98" i="35" s="1"/>
  <c r="E97" i="35" s="1"/>
  <c r="H69" i="36"/>
  <c r="G69" i="36"/>
  <c r="F69" i="36"/>
  <c r="E69" i="36"/>
  <c r="D72" i="36"/>
  <c r="E75" i="35" s="1"/>
  <c r="F75" i="35" s="1"/>
  <c r="G75" i="35" s="1"/>
  <c r="G74" i="35" s="1"/>
  <c r="H71" i="36"/>
  <c r="G71" i="36"/>
  <c r="F71" i="36"/>
  <c r="E71" i="36"/>
  <c r="D75" i="36"/>
  <c r="E78" i="35" s="1"/>
  <c r="F78" i="35" s="1"/>
  <c r="G78" i="35" s="1"/>
  <c r="D76" i="36"/>
  <c r="E79" i="35" s="1"/>
  <c r="F79" i="35" s="1"/>
  <c r="G79" i="35" s="1"/>
  <c r="D77" i="36"/>
  <c r="E80" i="35" s="1"/>
  <c r="F80" i="35" s="1"/>
  <c r="G80" i="35" s="1"/>
  <c r="D78" i="36"/>
  <c r="E81" i="35" s="1"/>
  <c r="F81" i="35" s="1"/>
  <c r="G81" i="35" s="1"/>
  <c r="D79" i="36"/>
  <c r="E82" i="35" s="1"/>
  <c r="F82" i="35" s="1"/>
  <c r="G82" i="35" s="1"/>
  <c r="D80" i="36"/>
  <c r="E83" i="35" s="1"/>
  <c r="F83" i="35" s="1"/>
  <c r="G83" i="35" s="1"/>
  <c r="D81" i="36"/>
  <c r="E84" i="35" s="1"/>
  <c r="F84" i="35" s="1"/>
  <c r="G84" i="35" s="1"/>
  <c r="D74" i="36"/>
  <c r="E77" i="35" s="1"/>
  <c r="F77" i="35" s="1"/>
  <c r="G77" i="35" s="1"/>
  <c r="F67" i="36"/>
  <c r="G67" i="36"/>
  <c r="H67" i="36"/>
  <c r="E67" i="36"/>
  <c r="D50" i="36"/>
  <c r="E89" i="35" s="1"/>
  <c r="D51" i="36"/>
  <c r="E90" i="35" s="1"/>
  <c r="F90" i="35" s="1"/>
  <c r="G90" i="35" s="1"/>
  <c r="D52" i="36"/>
  <c r="E91" i="35" s="1"/>
  <c r="F91" i="35" s="1"/>
  <c r="G91" i="35" s="1"/>
  <c r="D53" i="36"/>
  <c r="E63" i="35" s="1"/>
  <c r="F63" i="35" s="1"/>
  <c r="G63" i="35" s="1"/>
  <c r="D54" i="36"/>
  <c r="E64" i="35" s="1"/>
  <c r="F64" i="35" s="1"/>
  <c r="G64" i="35" s="1"/>
  <c r="D55" i="36"/>
  <c r="E65" i="35" s="1"/>
  <c r="F65" i="35" s="1"/>
  <c r="G65" i="35" s="1"/>
  <c r="D56" i="36"/>
  <c r="E66" i="35" s="1"/>
  <c r="F66" i="35" s="1"/>
  <c r="G66" i="35" s="1"/>
  <c r="D57" i="36"/>
  <c r="E67" i="35" s="1"/>
  <c r="F67" i="35" s="1"/>
  <c r="G67" i="35" s="1"/>
  <c r="D58" i="36"/>
  <c r="E68" i="35" s="1"/>
  <c r="F68" i="35" s="1"/>
  <c r="G68" i="35" s="1"/>
  <c r="D59" i="36"/>
  <c r="E69" i="35" s="1"/>
  <c r="F69" i="35" s="1"/>
  <c r="G69" i="35" s="1"/>
  <c r="D60" i="36"/>
  <c r="E70" i="35" s="1"/>
  <c r="F70" i="35" s="1"/>
  <c r="G70" i="35" s="1"/>
  <c r="D61" i="36"/>
  <c r="E71" i="35" s="1"/>
  <c r="F71" i="35" s="1"/>
  <c r="G71" i="35" s="1"/>
  <c r="D62" i="36"/>
  <c r="E72" i="35" s="1"/>
  <c r="F72" i="35" s="1"/>
  <c r="G72" i="35" s="1"/>
  <c r="D63" i="36"/>
  <c r="E73" i="35" s="1"/>
  <c r="F73" i="35" s="1"/>
  <c r="G73" i="35" s="1"/>
  <c r="F64" i="36"/>
  <c r="G64" i="36"/>
  <c r="H64" i="36"/>
  <c r="E64" i="36"/>
  <c r="D68" i="36"/>
  <c r="E96" i="35" s="1"/>
  <c r="F96" i="35" s="1"/>
  <c r="G96" i="35" s="1"/>
  <c r="G95" i="35" s="1"/>
  <c r="D66" i="36"/>
  <c r="E94" i="35" s="1"/>
  <c r="F94" i="35" s="1"/>
  <c r="G94" i="35" s="1"/>
  <c r="D65" i="36"/>
  <c r="E93" i="35" s="1"/>
  <c r="D64" i="36" l="1"/>
  <c r="I118" i="32"/>
  <c r="E116" i="27"/>
  <c r="H40" i="32"/>
  <c r="H38" i="32" s="1"/>
  <c r="H36" i="32" s="1"/>
  <c r="H34" i="32" s="1"/>
  <c r="F46" i="43"/>
  <c r="G106" i="35"/>
  <c r="G105" i="35" s="1"/>
  <c r="G76" i="35"/>
  <c r="G62" i="35"/>
  <c r="E134" i="43"/>
  <c r="E152" i="29"/>
  <c r="E52" i="35"/>
  <c r="G109" i="32"/>
  <c r="I38" i="32"/>
  <c r="I36" i="32" s="1"/>
  <c r="I34" i="32" s="1"/>
  <c r="F149" i="43"/>
  <c r="F167" i="29"/>
  <c r="E62" i="35"/>
  <c r="E92" i="35"/>
  <c r="F76" i="35"/>
  <c r="F57" i="35"/>
  <c r="G57" i="35" s="1"/>
  <c r="G56" i="35" s="1"/>
  <c r="G54" i="35" s="1"/>
  <c r="E95" i="35"/>
  <c r="F95" i="35"/>
  <c r="E74" i="35"/>
  <c r="E101" i="35"/>
  <c r="G255" i="32"/>
  <c r="G254" i="32" s="1"/>
  <c r="F89" i="35"/>
  <c r="G108" i="35"/>
  <c r="G107" i="35" s="1"/>
  <c r="F107" i="35"/>
  <c r="F101" i="35" s="1"/>
  <c r="F62" i="35"/>
  <c r="F74" i="35"/>
  <c r="F93" i="35"/>
  <c r="F92" i="35" s="1"/>
  <c r="E76" i="35"/>
  <c r="F98" i="35"/>
  <c r="I116" i="32"/>
  <c r="I114" i="32" s="1"/>
  <c r="H116" i="32"/>
  <c r="H114" i="32" s="1"/>
  <c r="G116" i="32"/>
  <c r="D69" i="36"/>
  <c r="D84" i="36"/>
  <c r="D82" i="36"/>
  <c r="D19" i="46" s="1"/>
  <c r="D67" i="36"/>
  <c r="D73" i="36"/>
  <c r="E42" i="36"/>
  <c r="D42" i="36" s="1"/>
  <c r="D17" i="46" s="1"/>
  <c r="D71" i="36"/>
  <c r="F46" i="36"/>
  <c r="G46" i="36"/>
  <c r="H46" i="36"/>
  <c r="E46" i="36"/>
  <c r="G108" i="32" l="1"/>
  <c r="G107" i="32" s="1"/>
  <c r="G106" i="32" s="1"/>
  <c r="G105" i="32" s="1"/>
  <c r="G103" i="32" s="1"/>
  <c r="G101" i="32" s="1"/>
  <c r="G75" i="47"/>
  <c r="G74" i="47" s="1"/>
  <c r="G73" i="47" s="1"/>
  <c r="G72" i="47" s="1"/>
  <c r="G71" i="47" s="1"/>
  <c r="G69" i="47" s="1"/>
  <c r="G67" i="47" s="1"/>
  <c r="G56" i="47" s="1"/>
  <c r="G54" i="47" s="1"/>
  <c r="G52" i="47" s="1"/>
  <c r="F60" i="35"/>
  <c r="H248" i="32" s="1"/>
  <c r="H247" i="32" s="1"/>
  <c r="H246" i="32" s="1"/>
  <c r="H245" i="32" s="1"/>
  <c r="H244" i="32" s="1"/>
  <c r="H242" i="32" s="1"/>
  <c r="E177" i="43" s="1"/>
  <c r="G101" i="35"/>
  <c r="G99" i="35" s="1"/>
  <c r="G60" i="35"/>
  <c r="H266" i="32"/>
  <c r="F99" i="35"/>
  <c r="I248" i="32"/>
  <c r="I247" i="32" s="1"/>
  <c r="I246" i="32" s="1"/>
  <c r="I245" i="32" s="1"/>
  <c r="I244" i="32" s="1"/>
  <c r="I242" i="32" s="1"/>
  <c r="G89" i="35"/>
  <c r="I255" i="32" s="1"/>
  <c r="H255" i="32"/>
  <c r="H254" i="32" s="1"/>
  <c r="D266" i="43"/>
  <c r="D215" i="29"/>
  <c r="D153" i="27"/>
  <c r="D140" i="27" s="1"/>
  <c r="G90" i="32"/>
  <c r="G88" i="32" s="1"/>
  <c r="G86" i="32" s="1"/>
  <c r="E60" i="35"/>
  <c r="G93" i="35"/>
  <c r="G92" i="35" s="1"/>
  <c r="F56" i="35"/>
  <c r="F54" i="35" s="1"/>
  <c r="I266" i="32"/>
  <c r="G52" i="35"/>
  <c r="I109" i="32"/>
  <c r="I75" i="47" s="1"/>
  <c r="I74" i="47" s="1"/>
  <c r="I73" i="47" s="1"/>
  <c r="I72" i="47" s="1"/>
  <c r="I71" i="47" s="1"/>
  <c r="I69" i="47" s="1"/>
  <c r="I67" i="47" s="1"/>
  <c r="I56" i="47" s="1"/>
  <c r="I54" i="47" s="1"/>
  <c r="I52" i="47" s="1"/>
  <c r="G98" i="35"/>
  <c r="G97" i="35" s="1"/>
  <c r="F97" i="35"/>
  <c r="E99" i="35"/>
  <c r="G266" i="32"/>
  <c r="I265" i="32" l="1"/>
  <c r="I264" i="32" s="1"/>
  <c r="I263" i="32" s="1"/>
  <c r="I262" i="32" s="1"/>
  <c r="I260" i="32" s="1"/>
  <c r="I258" i="32" s="1"/>
  <c r="F188" i="43" s="1"/>
  <c r="I116" i="47"/>
  <c r="I115" i="47" s="1"/>
  <c r="I114" i="47" s="1"/>
  <c r="I113" i="47" s="1"/>
  <c r="I112" i="47" s="1"/>
  <c r="I110" i="47" s="1"/>
  <c r="I108" i="47" s="1"/>
  <c r="I106" i="47" s="1"/>
  <c r="G265" i="32"/>
  <c r="G264" i="32" s="1"/>
  <c r="G263" i="32" s="1"/>
  <c r="G262" i="32" s="1"/>
  <c r="G260" i="32" s="1"/>
  <c r="G258" i="32" s="1"/>
  <c r="D172" i="27" s="1"/>
  <c r="G116" i="47"/>
  <c r="G115" i="47" s="1"/>
  <c r="G114" i="47" s="1"/>
  <c r="G113" i="47" s="1"/>
  <c r="G112" i="47" s="1"/>
  <c r="G110" i="47" s="1"/>
  <c r="G108" i="47" s="1"/>
  <c r="G106" i="47" s="1"/>
  <c r="H265" i="32"/>
  <c r="H264" i="32" s="1"/>
  <c r="H263" i="32" s="1"/>
  <c r="H262" i="32" s="1"/>
  <c r="H260" i="32" s="1"/>
  <c r="H258" i="32" s="1"/>
  <c r="E240" i="29" s="1"/>
  <c r="H116" i="47"/>
  <c r="H115" i="47" s="1"/>
  <c r="H114" i="47" s="1"/>
  <c r="H113" i="47" s="1"/>
  <c r="H112" i="47" s="1"/>
  <c r="H110" i="47" s="1"/>
  <c r="H108" i="47" s="1"/>
  <c r="H106" i="47" s="1"/>
  <c r="I108" i="32"/>
  <c r="I107" i="32" s="1"/>
  <c r="I106" i="32" s="1"/>
  <c r="I105" i="32" s="1"/>
  <c r="I103" i="32" s="1"/>
  <c r="I101" i="32" s="1"/>
  <c r="F215" i="29" s="1"/>
  <c r="I254" i="32"/>
  <c r="G248" i="32"/>
  <c r="G247" i="32" s="1"/>
  <c r="G246" i="32" s="1"/>
  <c r="G245" i="32" s="1"/>
  <c r="G244" i="32" s="1"/>
  <c r="G242" i="32" s="1"/>
  <c r="F52" i="35"/>
  <c r="H109" i="32"/>
  <c r="F240" i="29"/>
  <c r="E172" i="27"/>
  <c r="D188" i="43"/>
  <c r="D240" i="29"/>
  <c r="F177" i="43"/>
  <c r="H108" i="32" l="1"/>
  <c r="H107" i="32" s="1"/>
  <c r="H106" i="32" s="1"/>
  <c r="H105" i="32" s="1"/>
  <c r="H103" i="32" s="1"/>
  <c r="H101" i="32" s="1"/>
  <c r="E215" i="29" s="1"/>
  <c r="H75" i="47"/>
  <c r="H74" i="47" s="1"/>
  <c r="H73" i="47" s="1"/>
  <c r="H72" i="47" s="1"/>
  <c r="H71" i="47" s="1"/>
  <c r="H69" i="47" s="1"/>
  <c r="H67" i="47" s="1"/>
  <c r="H56" i="47" s="1"/>
  <c r="H54" i="47" s="1"/>
  <c r="H52" i="47" s="1"/>
  <c r="F172" i="27"/>
  <c r="E188" i="43"/>
  <c r="I90" i="32"/>
  <c r="I88" i="32" s="1"/>
  <c r="I86" i="32" s="1"/>
  <c r="F153" i="27"/>
  <c r="F140" i="27" s="1"/>
  <c r="F266" i="43"/>
  <c r="D177" i="43"/>
  <c r="E266" i="43"/>
  <c r="E153" i="27"/>
  <c r="E140" i="27" s="1"/>
  <c r="D31" i="36"/>
  <c r="E37" i="35" s="1"/>
  <c r="D30" i="36"/>
  <c r="H28" i="36"/>
  <c r="G28" i="36"/>
  <c r="F28" i="36"/>
  <c r="D49" i="36"/>
  <c r="E88" i="35" s="1"/>
  <c r="F40" i="36"/>
  <c r="F36" i="36" s="1"/>
  <c r="G40" i="36"/>
  <c r="H40" i="36"/>
  <c r="H36" i="36" s="1"/>
  <c r="E40" i="36"/>
  <c r="D41" i="36"/>
  <c r="E51" i="35" s="1"/>
  <c r="D23" i="36"/>
  <c r="E29" i="35" s="1"/>
  <c r="D22" i="36"/>
  <c r="H90" i="32" l="1"/>
  <c r="H88" i="32" s="1"/>
  <c r="H86" i="32" s="1"/>
  <c r="E28" i="35"/>
  <c r="F29" i="35"/>
  <c r="F51" i="35"/>
  <c r="G237" i="32"/>
  <c r="E50" i="35"/>
  <c r="F37" i="35"/>
  <c r="E36" i="35"/>
  <c r="E34" i="35" s="1"/>
  <c r="G257" i="32"/>
  <c r="G256" i="32" s="1"/>
  <c r="G253" i="32" s="1"/>
  <c r="G252" i="32" s="1"/>
  <c r="G251" i="32" s="1"/>
  <c r="G249" i="32" s="1"/>
  <c r="F88" i="35"/>
  <c r="E87" i="35"/>
  <c r="E85" i="35" s="1"/>
  <c r="E58" i="35" s="1"/>
  <c r="D48" i="36"/>
  <c r="E28" i="36"/>
  <c r="D46" i="36"/>
  <c r="D18" i="46" s="1"/>
  <c r="D40" i="36"/>
  <c r="D39" i="36"/>
  <c r="E49" i="35" s="1"/>
  <c r="G36" i="36"/>
  <c r="D21" i="36"/>
  <c r="E20" i="35" s="1"/>
  <c r="G236" i="32" l="1"/>
  <c r="G105" i="47"/>
  <c r="G104" i="47" s="1"/>
  <c r="E48" i="35"/>
  <c r="E46" i="35" s="1"/>
  <c r="E44" i="35" s="1"/>
  <c r="G235" i="32"/>
  <c r="F49" i="35"/>
  <c r="H257" i="32"/>
  <c r="H256" i="32" s="1"/>
  <c r="H253" i="32" s="1"/>
  <c r="H252" i="32" s="1"/>
  <c r="H251" i="32" s="1"/>
  <c r="H249" i="32" s="1"/>
  <c r="G88" i="35"/>
  <c r="F87" i="35"/>
  <c r="F85" i="35" s="1"/>
  <c r="F58" i="35" s="1"/>
  <c r="F28" i="35"/>
  <c r="G29" i="35"/>
  <c r="G28" i="35" s="1"/>
  <c r="F36" i="35"/>
  <c r="F34" i="35" s="1"/>
  <c r="G37" i="35"/>
  <c r="G36" i="35" s="1"/>
  <c r="G34" i="35" s="1"/>
  <c r="H237" i="32"/>
  <c r="G51" i="35"/>
  <c r="F50" i="35"/>
  <c r="D280" i="43"/>
  <c r="G240" i="32"/>
  <c r="F20" i="35"/>
  <c r="E19" i="35"/>
  <c r="E32" i="35"/>
  <c r="G85" i="32"/>
  <c r="D28" i="36"/>
  <c r="D15" i="46" s="1"/>
  <c r="D38" i="36"/>
  <c r="E36" i="36"/>
  <c r="D36" i="36" s="1"/>
  <c r="D25" i="36"/>
  <c r="E22" i="35" s="1"/>
  <c r="D18" i="36"/>
  <c r="E18" i="35" s="1"/>
  <c r="D27" i="36"/>
  <c r="E31" i="35" s="1"/>
  <c r="G234" i="32" l="1"/>
  <c r="G233" i="32" s="1"/>
  <c r="G232" i="32" s="1"/>
  <c r="G231" i="32" s="1"/>
  <c r="G229" i="32" s="1"/>
  <c r="G227" i="32" s="1"/>
  <c r="D190" i="29" s="1"/>
  <c r="G103" i="47"/>
  <c r="G102" i="47" s="1"/>
  <c r="G101" i="47" s="1"/>
  <c r="G100" i="47" s="1"/>
  <c r="G99" i="47" s="1"/>
  <c r="G97" i="47" s="1"/>
  <c r="G95" i="47" s="1"/>
  <c r="H236" i="32"/>
  <c r="H105" i="47"/>
  <c r="H104" i="47" s="1"/>
  <c r="G84" i="32"/>
  <c r="G83" i="32" s="1"/>
  <c r="G82" i="32" s="1"/>
  <c r="G81" i="32" s="1"/>
  <c r="G79" i="32" s="1"/>
  <c r="G77" i="32" s="1"/>
  <c r="D58" i="27" s="1"/>
  <c r="G51" i="47"/>
  <c r="G50" i="47" s="1"/>
  <c r="G49" i="47" s="1"/>
  <c r="G48" i="47" s="1"/>
  <c r="G47" i="47" s="1"/>
  <c r="G45" i="47" s="1"/>
  <c r="G43" i="47" s="1"/>
  <c r="G41" i="47" s="1"/>
  <c r="G39" i="47" s="1"/>
  <c r="G37" i="47" s="1"/>
  <c r="G35" i="47" s="1"/>
  <c r="G33" i="47" s="1"/>
  <c r="D83" i="29"/>
  <c r="F32" i="35"/>
  <c r="H85" i="32"/>
  <c r="D255" i="43"/>
  <c r="D134" i="27"/>
  <c r="E30" i="35"/>
  <c r="G204" i="32"/>
  <c r="G203" i="32" s="1"/>
  <c r="F31" i="35"/>
  <c r="F48" i="35"/>
  <c r="F46" i="35" s="1"/>
  <c r="F44" i="35" s="1"/>
  <c r="H235" i="32"/>
  <c r="G49" i="35"/>
  <c r="F22" i="35"/>
  <c r="E21" i="35"/>
  <c r="G238" i="32"/>
  <c r="D229" i="29"/>
  <c r="D166" i="27"/>
  <c r="D159" i="27" s="1"/>
  <c r="G87" i="35"/>
  <c r="G85" i="35" s="1"/>
  <c r="G58" i="35" s="1"/>
  <c r="I257" i="32"/>
  <c r="I256" i="32" s="1"/>
  <c r="I253" i="32" s="1"/>
  <c r="I252" i="32" s="1"/>
  <c r="I251" i="32" s="1"/>
  <c r="I249" i="32" s="1"/>
  <c r="F18" i="35"/>
  <c r="E17" i="35"/>
  <c r="F19" i="35"/>
  <c r="G20" i="35"/>
  <c r="G19" i="35" s="1"/>
  <c r="G32" i="35"/>
  <c r="I85" i="32"/>
  <c r="I51" i="47" s="1"/>
  <c r="I50" i="47" s="1"/>
  <c r="I49" i="47" s="1"/>
  <c r="I48" i="47" s="1"/>
  <c r="I47" i="47" s="1"/>
  <c r="I45" i="47" s="1"/>
  <c r="I43" i="47" s="1"/>
  <c r="I41" i="47" s="1"/>
  <c r="I39" i="47" s="1"/>
  <c r="I37" i="47" s="1"/>
  <c r="I35" i="47" s="1"/>
  <c r="I33" i="47" s="1"/>
  <c r="G50" i="35"/>
  <c r="I237" i="32"/>
  <c r="E280" i="43"/>
  <c r="H240" i="32"/>
  <c r="H238" i="32" s="1"/>
  <c r="D17" i="36"/>
  <c r="D24" i="36"/>
  <c r="D26" i="36"/>
  <c r="I236" i="32" l="1"/>
  <c r="I105" i="47"/>
  <c r="I104" i="47" s="1"/>
  <c r="H234" i="32"/>
  <c r="H233" i="32" s="1"/>
  <c r="H232" i="32" s="1"/>
  <c r="H231" i="32" s="1"/>
  <c r="H229" i="32" s="1"/>
  <c r="H227" i="32" s="1"/>
  <c r="E190" i="29" s="1"/>
  <c r="H103" i="47"/>
  <c r="H102" i="47" s="1"/>
  <c r="H101" i="47" s="1"/>
  <c r="H100" i="47" s="1"/>
  <c r="H99" i="47" s="1"/>
  <c r="H97" i="47" s="1"/>
  <c r="H95" i="47" s="1"/>
  <c r="G75" i="32"/>
  <c r="G73" i="32" s="1"/>
  <c r="D82" i="43"/>
  <c r="H84" i="32"/>
  <c r="H83" i="32" s="1"/>
  <c r="H82" i="32" s="1"/>
  <c r="H81" i="32" s="1"/>
  <c r="H79" i="32" s="1"/>
  <c r="H77" i="32" s="1"/>
  <c r="E58" i="27" s="1"/>
  <c r="H51" i="47"/>
  <c r="H50" i="47" s="1"/>
  <c r="H49" i="47" s="1"/>
  <c r="H48" i="47" s="1"/>
  <c r="H47" i="47" s="1"/>
  <c r="H45" i="47" s="1"/>
  <c r="H43" i="47" s="1"/>
  <c r="H41" i="47" s="1"/>
  <c r="H39" i="47" s="1"/>
  <c r="H37" i="47" s="1"/>
  <c r="H35" i="47" s="1"/>
  <c r="H33" i="47" s="1"/>
  <c r="I84" i="32"/>
  <c r="I83" i="32" s="1"/>
  <c r="I82" i="32" s="1"/>
  <c r="I81" i="32" s="1"/>
  <c r="I79" i="32" s="1"/>
  <c r="I77" i="32" s="1"/>
  <c r="F83" i="29" s="1"/>
  <c r="F280" i="43"/>
  <c r="I240" i="32"/>
  <c r="E229" i="29"/>
  <c r="E166" i="27"/>
  <c r="E159" i="27" s="1"/>
  <c r="G22" i="35"/>
  <c r="G21" i="35" s="1"/>
  <c r="F21" i="35"/>
  <c r="H204" i="32"/>
  <c r="H203" i="32" s="1"/>
  <c r="G31" i="35"/>
  <c r="F30" i="35"/>
  <c r="D51" i="27"/>
  <c r="E15" i="35"/>
  <c r="E255" i="43"/>
  <c r="E134" i="27"/>
  <c r="G18" i="35"/>
  <c r="G17" i="35" s="1"/>
  <c r="F17" i="35"/>
  <c r="F15" i="35" s="1"/>
  <c r="H195" i="32" s="1"/>
  <c r="H194" i="32" s="1"/>
  <c r="G48" i="35"/>
  <c r="G46" i="35" s="1"/>
  <c r="G44" i="35" s="1"/>
  <c r="I235" i="32"/>
  <c r="D20" i="36"/>
  <c r="E26" i="35" s="1"/>
  <c r="E25" i="35" s="1"/>
  <c r="G202" i="32" s="1"/>
  <c r="D19" i="36"/>
  <c r="I234" i="32" l="1"/>
  <c r="I233" i="32" s="1"/>
  <c r="I232" i="32" s="1"/>
  <c r="I231" i="32" s="1"/>
  <c r="I229" i="32" s="1"/>
  <c r="I227" i="32" s="1"/>
  <c r="I103" i="47"/>
  <c r="I102" i="47" s="1"/>
  <c r="I101" i="47" s="1"/>
  <c r="I100" i="47" s="1"/>
  <c r="I99" i="47" s="1"/>
  <c r="I97" i="47" s="1"/>
  <c r="I95" i="47" s="1"/>
  <c r="E83" i="29"/>
  <c r="E82" i="43"/>
  <c r="H75" i="32"/>
  <c r="F82" i="43"/>
  <c r="F58" i="27"/>
  <c r="F51" i="27" s="1"/>
  <c r="I75" i="32"/>
  <c r="I73" i="32" s="1"/>
  <c r="G15" i="35"/>
  <c r="I195" i="32" s="1"/>
  <c r="F26" i="35"/>
  <c r="F25" i="35" s="1"/>
  <c r="H202" i="32" s="1"/>
  <c r="G201" i="32"/>
  <c r="G200" i="32" s="1"/>
  <c r="G199" i="32" s="1"/>
  <c r="G198" i="32" s="1"/>
  <c r="G196" i="32" s="1"/>
  <c r="E23" i="35"/>
  <c r="E13" i="35" s="1"/>
  <c r="G195" i="32"/>
  <c r="G194" i="32" s="1"/>
  <c r="G30" i="35"/>
  <c r="I204" i="32"/>
  <c r="I203" i="32" s="1"/>
  <c r="E51" i="27"/>
  <c r="H73" i="32"/>
  <c r="F255" i="43"/>
  <c r="F190" i="29"/>
  <c r="F134" i="27"/>
  <c r="I238" i="32"/>
  <c r="F229" i="29"/>
  <c r="F166" i="27"/>
  <c r="F159" i="27" s="1"/>
  <c r="H193" i="32"/>
  <c r="H192" i="32" s="1"/>
  <c r="H191" i="32" s="1"/>
  <c r="H189" i="32" s="1"/>
  <c r="E68" i="43" s="1"/>
  <c r="D15" i="36"/>
  <c r="D14" i="46" s="1"/>
  <c r="I194" i="32" l="1"/>
  <c r="I193" i="32" s="1"/>
  <c r="I192" i="32" s="1"/>
  <c r="I191" i="32" s="1"/>
  <c r="I189" i="32" s="1"/>
  <c r="F68" i="43" s="1"/>
  <c r="G193" i="32"/>
  <c r="G192" i="32" s="1"/>
  <c r="G191" i="32" s="1"/>
  <c r="G189" i="32" s="1"/>
  <c r="D68" i="43" s="1"/>
  <c r="H201" i="32"/>
  <c r="H200" i="32" s="1"/>
  <c r="H199" i="32" s="1"/>
  <c r="H198" i="32" s="1"/>
  <c r="H196" i="32" s="1"/>
  <c r="G26" i="35"/>
  <c r="G25" i="35" s="1"/>
  <c r="I202" i="32" s="1"/>
  <c r="F23" i="35"/>
  <c r="F13" i="35" s="1"/>
  <c r="D229" i="43"/>
  <c r="G15" i="44"/>
  <c r="G12" i="44"/>
  <c r="H187" i="32" l="1"/>
  <c r="E229" i="43"/>
  <c r="G187" i="32"/>
  <c r="D45" i="27" s="1"/>
  <c r="G23" i="35"/>
  <c r="G13" i="35" s="1"/>
  <c r="G14" i="44"/>
  <c r="G13" i="44" s="1"/>
  <c r="G11" i="44"/>
  <c r="G10" i="44" s="1"/>
  <c r="H185" i="32" l="1"/>
  <c r="E45" i="27"/>
  <c r="I201" i="32"/>
  <c r="I200" i="32" s="1"/>
  <c r="I199" i="32" s="1"/>
  <c r="I198" i="32" s="1"/>
  <c r="I196" i="32" s="1"/>
  <c r="I187" i="32" s="1"/>
  <c r="F45" i="27" s="1"/>
  <c r="E69" i="29"/>
  <c r="G185" i="32"/>
  <c r="D69" i="29"/>
  <c r="I61" i="41"/>
  <c r="F229" i="43" l="1"/>
  <c r="I185" i="32"/>
  <c r="F69" i="29"/>
  <c r="H177" i="32"/>
  <c r="H176" i="32" s="1"/>
  <c r="H175" i="32" s="1"/>
  <c r="H174" i="32" s="1"/>
  <c r="H172" i="32" s="1"/>
  <c r="H170" i="32" s="1"/>
  <c r="I177" i="32"/>
  <c r="I176" i="32" s="1"/>
  <c r="I175" i="32" s="1"/>
  <c r="I174" i="32" s="1"/>
  <c r="I172" i="32" s="1"/>
  <c r="I170" i="32" s="1"/>
  <c r="G177" i="32"/>
  <c r="G176" i="32" s="1"/>
  <c r="G175" i="32" s="1"/>
  <c r="G174" i="32" s="1"/>
  <c r="G172" i="32" s="1"/>
  <c r="G170" i="32" s="1"/>
  <c r="G168" i="32" s="1"/>
  <c r="I160" i="32"/>
  <c r="I159" i="32" s="1"/>
  <c r="I158" i="32" s="1"/>
  <c r="I157" i="32" s="1"/>
  <c r="I155" i="32" s="1"/>
  <c r="I153" i="32" s="1"/>
  <c r="F39" i="27" s="1"/>
  <c r="F14" i="27" s="1"/>
  <c r="H160" i="32"/>
  <c r="H159" i="32" s="1"/>
  <c r="H158" i="32" s="1"/>
  <c r="H157" i="32" s="1"/>
  <c r="H155" i="32" s="1"/>
  <c r="H153" i="32" s="1"/>
  <c r="E39" i="27" s="1"/>
  <c r="E14" i="27" s="1"/>
  <c r="G160" i="32"/>
  <c r="G159" i="32" s="1"/>
  <c r="G158" i="32" s="1"/>
  <c r="G157" i="32" s="1"/>
  <c r="G155" i="32" s="1"/>
  <c r="G153" i="32" s="1"/>
  <c r="D39" i="27" s="1"/>
  <c r="D14" i="27" s="1"/>
  <c r="H30" i="32"/>
  <c r="H29" i="32" s="1"/>
  <c r="H28" i="32" s="1"/>
  <c r="H27" i="32" s="1"/>
  <c r="H25" i="32" s="1"/>
  <c r="H23" i="32" s="1"/>
  <c r="E97" i="27" s="1"/>
  <c r="I30" i="32"/>
  <c r="I29" i="32" s="1"/>
  <c r="I28" i="32" s="1"/>
  <c r="I27" i="32" s="1"/>
  <c r="I25" i="32" s="1"/>
  <c r="I23" i="32" s="1"/>
  <c r="G30" i="32"/>
  <c r="G29" i="32" s="1"/>
  <c r="G28" i="32" s="1"/>
  <c r="G27" i="32" s="1"/>
  <c r="G25" i="32" s="1"/>
  <c r="G23" i="32" s="1"/>
  <c r="D97" i="27" s="1"/>
  <c r="F42" i="35"/>
  <c r="F40" i="35" s="1"/>
  <c r="F38" i="35" s="1"/>
  <c r="F11" i="35" s="1"/>
  <c r="G42" i="35"/>
  <c r="G40" i="35" s="1"/>
  <c r="G38" i="35" s="1"/>
  <c r="G11" i="35" s="1"/>
  <c r="E42" i="35"/>
  <c r="E40" i="35" s="1"/>
  <c r="E38" i="35" s="1"/>
  <c r="E11" i="35" s="1"/>
  <c r="F32" i="36"/>
  <c r="F13" i="36" s="1"/>
  <c r="H32" i="36"/>
  <c r="H13" i="36" s="1"/>
  <c r="E34" i="36"/>
  <c r="E32" i="36" s="1"/>
  <c r="E13" i="36" s="1"/>
  <c r="G19" i="44" l="1"/>
  <c r="G18" i="44" s="1"/>
  <c r="G17" i="44" s="1"/>
  <c r="G9" i="44" s="1"/>
  <c r="F97" i="27"/>
  <c r="E208" i="43"/>
  <c r="E127" i="29"/>
  <c r="E57" i="43"/>
  <c r="E57" i="29"/>
  <c r="H142" i="32"/>
  <c r="H140" i="32" s="1"/>
  <c r="H138" i="32" s="1"/>
  <c r="H112" i="32" s="1"/>
  <c r="F57" i="43"/>
  <c r="F57" i="29"/>
  <c r="I142" i="32"/>
  <c r="I140" i="32" s="1"/>
  <c r="I138" i="32" s="1"/>
  <c r="I112" i="32" s="1"/>
  <c r="D57" i="43"/>
  <c r="D57" i="29"/>
  <c r="G142" i="32"/>
  <c r="G140" i="32" s="1"/>
  <c r="G138" i="32" s="1"/>
  <c r="G112" i="32" s="1"/>
  <c r="F208" i="43"/>
  <c r="F127" i="29"/>
  <c r="D208" i="43"/>
  <c r="D127" i="29"/>
  <c r="D84" i="27"/>
  <c r="I21" i="32"/>
  <c r="G21" i="32"/>
  <c r="H168" i="32"/>
  <c r="E84" i="27"/>
  <c r="H21" i="32"/>
  <c r="I168" i="32"/>
  <c r="F84" i="27"/>
  <c r="H226" i="32"/>
  <c r="H94" i="47" s="1"/>
  <c r="H93" i="47" s="1"/>
  <c r="H92" i="47" s="1"/>
  <c r="H91" i="47" s="1"/>
  <c r="H90" i="47" s="1"/>
  <c r="H88" i="47" s="1"/>
  <c r="H86" i="47" s="1"/>
  <c r="H84" i="47" s="1"/>
  <c r="H82" i="47" s="1"/>
  <c r="H80" i="47" s="1"/>
  <c r="H78" i="47" s="1"/>
  <c r="H76" i="47" s="1"/>
  <c r="H32" i="47" s="1"/>
  <c r="I226" i="32"/>
  <c r="I94" i="47" s="1"/>
  <c r="I93" i="47" s="1"/>
  <c r="I92" i="47" s="1"/>
  <c r="I91" i="47" s="1"/>
  <c r="I90" i="47" s="1"/>
  <c r="I88" i="47" s="1"/>
  <c r="I86" i="47" s="1"/>
  <c r="I84" i="47" s="1"/>
  <c r="I82" i="47" s="1"/>
  <c r="I80" i="47" s="1"/>
  <c r="I78" i="47" s="1"/>
  <c r="I76" i="47" s="1"/>
  <c r="I32" i="47" s="1"/>
  <c r="G226" i="32"/>
  <c r="G94" i="47" s="1"/>
  <c r="G93" i="47" s="1"/>
  <c r="G92" i="47" s="1"/>
  <c r="G91" i="47" s="1"/>
  <c r="G90" i="47" s="1"/>
  <c r="G88" i="47" s="1"/>
  <c r="G86" i="47" s="1"/>
  <c r="G84" i="47" s="1"/>
  <c r="G82" i="47" s="1"/>
  <c r="H214" i="32"/>
  <c r="H213" i="32" s="1"/>
  <c r="H212" i="32" s="1"/>
  <c r="H211" i="32" s="1"/>
  <c r="H209" i="32" s="1"/>
  <c r="H207" i="32" s="1"/>
  <c r="I214" i="32"/>
  <c r="I213" i="32" s="1"/>
  <c r="I212" i="32" s="1"/>
  <c r="I211" i="32" s="1"/>
  <c r="I209" i="32" s="1"/>
  <c r="I207" i="32" s="1"/>
  <c r="G214" i="32"/>
  <c r="G213" i="32" s="1"/>
  <c r="G212" i="32" s="1"/>
  <c r="G211" i="32" s="1"/>
  <c r="F97" i="29" l="1"/>
  <c r="F71" i="27"/>
  <c r="E71" i="27"/>
  <c r="H205" i="32"/>
  <c r="G16" i="44"/>
  <c r="E64" i="27"/>
  <c r="E97" i="29"/>
  <c r="F77" i="27"/>
  <c r="F112" i="29"/>
  <c r="F109" i="43"/>
  <c r="D90" i="27"/>
  <c r="F90" i="27"/>
  <c r="I205" i="32"/>
  <c r="H19" i="32"/>
  <c r="H166" i="32"/>
  <c r="H164" i="32" s="1"/>
  <c r="H162" i="32" s="1"/>
  <c r="G166" i="32"/>
  <c r="G164" i="32" s="1"/>
  <c r="G162" i="32" s="1"/>
  <c r="E90" i="27"/>
  <c r="E77" i="27"/>
  <c r="E109" i="43"/>
  <c r="E112" i="29"/>
  <c r="D77" i="27"/>
  <c r="D109" i="43"/>
  <c r="D112" i="29"/>
  <c r="I166" i="32"/>
  <c r="I164" i="32" s="1"/>
  <c r="I162" i="32" s="1"/>
  <c r="G19" i="32"/>
  <c r="G17" i="32" s="1"/>
  <c r="G15" i="32" s="1"/>
  <c r="G13" i="32" s="1"/>
  <c r="I19" i="32"/>
  <c r="I17" i="32" s="1"/>
  <c r="I15" i="32" s="1"/>
  <c r="I13" i="32" s="1"/>
  <c r="G225" i="32"/>
  <c r="G224" i="32" s="1"/>
  <c r="G223" i="32" s="1"/>
  <c r="G222" i="32" s="1"/>
  <c r="G220" i="32" s="1"/>
  <c r="G218" i="32" s="1"/>
  <c r="H225" i="32"/>
  <c r="H224" i="32" s="1"/>
  <c r="H223" i="32" s="1"/>
  <c r="H222" i="32" s="1"/>
  <c r="H220" i="32" s="1"/>
  <c r="H218" i="32" s="1"/>
  <c r="H216" i="32" s="1"/>
  <c r="I225" i="32"/>
  <c r="I224" i="32" s="1"/>
  <c r="I223" i="32" s="1"/>
  <c r="I222" i="32" s="1"/>
  <c r="I220" i="32" s="1"/>
  <c r="I218" i="32" s="1"/>
  <c r="G209" i="32"/>
  <c r="G207" i="32" s="1"/>
  <c r="D97" i="29" l="1"/>
  <c r="D71" i="27"/>
  <c r="D128" i="27"/>
  <c r="D103" i="27" s="1"/>
  <c r="G286" i="32"/>
  <c r="E128" i="27"/>
  <c r="H286" i="32"/>
  <c r="F128" i="27"/>
  <c r="F103" i="27" s="1"/>
  <c r="I286" i="32"/>
  <c r="E95" i="43"/>
  <c r="D243" i="43"/>
  <c r="G216" i="32"/>
  <c r="D178" i="29"/>
  <c r="E243" i="43"/>
  <c r="H183" i="32"/>
  <c r="E178" i="29"/>
  <c r="I216" i="32"/>
  <c r="I183" i="32" s="1"/>
  <c r="F243" i="43"/>
  <c r="F178" i="29"/>
  <c r="H17" i="32"/>
  <c r="H15" i="32" s="1"/>
  <c r="H13" i="32" s="1"/>
  <c r="G205" i="32"/>
  <c r="F64" i="27"/>
  <c r="F95" i="43"/>
  <c r="G183" i="32" l="1"/>
  <c r="E103" i="27"/>
  <c r="E12" i="27" s="1"/>
  <c r="F12" i="27"/>
  <c r="G181" i="32"/>
  <c r="G179" i="32" s="1"/>
  <c r="G110" i="32" s="1"/>
  <c r="D64" i="27"/>
  <c r="D12" i="27" s="1"/>
  <c r="D95" i="43"/>
  <c r="I181" i="32"/>
  <c r="I179" i="32" s="1"/>
  <c r="I110" i="32" s="1"/>
  <c r="H181" i="32"/>
  <c r="H179" i="32" s="1"/>
  <c r="H110" i="32" s="1"/>
  <c r="G71" i="32" l="1"/>
  <c r="G69" i="32" s="1"/>
  <c r="G32" i="32" s="1"/>
  <c r="G12" i="32" s="1"/>
  <c r="I71" i="32"/>
  <c r="I69" i="32" s="1"/>
  <c r="I32" i="32" s="1"/>
  <c r="I12" i="32" s="1"/>
  <c r="H71" i="32"/>
  <c r="H69" i="32" s="1"/>
  <c r="H32" i="32" s="1"/>
  <c r="H12" i="32" s="1"/>
  <c r="I60" i="41"/>
  <c r="I59" i="41" s="1"/>
  <c r="I58" i="41" s="1"/>
  <c r="I47" i="41" s="1"/>
  <c r="I39" i="41" s="1"/>
  <c r="D35" i="36" l="1"/>
  <c r="G34" i="36"/>
  <c r="D34" i="36" l="1"/>
  <c r="G32" i="36"/>
  <c r="G13" i="36" s="1"/>
  <c r="H11" i="36"/>
  <c r="E11" i="36"/>
  <c r="G11" i="36" l="1"/>
  <c r="F11" i="36"/>
  <c r="D32" i="36" l="1"/>
  <c r="D16" i="46" l="1"/>
  <c r="D12" i="46" s="1"/>
  <c r="D10" i="46" s="1"/>
  <c r="D11" i="36"/>
  <c r="D13" i="36"/>
  <c r="I285" i="32" l="1"/>
  <c r="I284" i="32" s="1"/>
  <c r="I283" i="32" s="1"/>
  <c r="I281" i="32" s="1"/>
  <c r="I279" i="32" s="1"/>
  <c r="F185" i="27" s="1"/>
  <c r="I294" i="32"/>
  <c r="I31" i="47" s="1"/>
  <c r="I30" i="47" s="1"/>
  <c r="I29" i="47" s="1"/>
  <c r="I28" i="47" s="1"/>
  <c r="I26" i="47" s="1"/>
  <c r="I24" i="47" s="1"/>
  <c r="I22" i="47" s="1"/>
  <c r="I20" i="47" s="1"/>
  <c r="I18" i="47" s="1"/>
  <c r="I16" i="47" s="1"/>
  <c r="I14" i="47" s="1"/>
  <c r="I13" i="47" s="1"/>
  <c r="I11" i="47" s="1"/>
  <c r="F299" i="43" l="1"/>
  <c r="F308" i="43" s="1"/>
  <c r="F257" i="29"/>
  <c r="F266" i="29" s="1"/>
  <c r="F191" i="27"/>
  <c r="F179" i="27" s="1"/>
  <c r="F177" i="27" s="1"/>
  <c r="F10" i="27" s="1"/>
  <c r="I277" i="32"/>
  <c r="I275" i="32" s="1"/>
  <c r="I293" i="32"/>
  <c r="I292" i="32" s="1"/>
  <c r="I291" i="32" s="1"/>
  <c r="I289" i="32" s="1"/>
  <c r="I287" i="32" s="1"/>
  <c r="I273" i="32"/>
  <c r="I271" i="32" s="1"/>
  <c r="I269" i="32" s="1"/>
  <c r="I268" i="32" s="1"/>
  <c r="I10" i="32" s="1"/>
  <c r="H285" i="32" l="1"/>
  <c r="H284" i="32" s="1"/>
  <c r="H283" i="32" s="1"/>
  <c r="H281" i="32" s="1"/>
  <c r="H279" i="32" s="1"/>
  <c r="E185" i="27" s="1"/>
  <c r="H294" i="32"/>
  <c r="H31" i="47" s="1"/>
  <c r="H30" i="47" s="1"/>
  <c r="H29" i="47" s="1"/>
  <c r="H28" i="47" s="1"/>
  <c r="H26" i="47" s="1"/>
  <c r="H24" i="47" s="1"/>
  <c r="H22" i="47" s="1"/>
  <c r="H20" i="47" s="1"/>
  <c r="H18" i="47" s="1"/>
  <c r="H16" i="47" s="1"/>
  <c r="H14" i="47" s="1"/>
  <c r="H13" i="47" s="1"/>
  <c r="H11" i="47" s="1"/>
  <c r="E257" i="29" l="1"/>
  <c r="E266" i="29" s="1"/>
  <c r="E299" i="43"/>
  <c r="E308" i="43" s="1"/>
  <c r="E191" i="27"/>
  <c r="E179" i="27" s="1"/>
  <c r="E177" i="27" s="1"/>
  <c r="H293" i="32"/>
  <c r="H292" i="32" s="1"/>
  <c r="H291" i="32" s="1"/>
  <c r="H289" i="32" s="1"/>
  <c r="H287" i="32" s="1"/>
  <c r="H273" i="32"/>
  <c r="H271" i="32" s="1"/>
  <c r="H269" i="32" s="1"/>
  <c r="H268" i="32" s="1"/>
  <c r="H10" i="32" s="1"/>
  <c r="H277" i="32"/>
  <c r="H275" i="32" s="1"/>
  <c r="E10" i="27" l="1"/>
  <c r="G285" i="32" l="1"/>
  <c r="G284" i="32" s="1"/>
  <c r="G283" i="32" s="1"/>
  <c r="G281" i="32" s="1"/>
  <c r="G279" i="32" s="1"/>
  <c r="D185" i="27" s="1"/>
  <c r="G294" i="32"/>
  <c r="G31" i="47" s="1"/>
  <c r="G30" i="47" s="1"/>
  <c r="G29" i="47" s="1"/>
  <c r="G28" i="47" s="1"/>
  <c r="G26" i="47" s="1"/>
  <c r="G24" i="47" s="1"/>
  <c r="G22" i="47" s="1"/>
  <c r="G20" i="47" s="1"/>
  <c r="G18" i="47" s="1"/>
  <c r="G16" i="47" s="1"/>
  <c r="G14" i="47" s="1"/>
  <c r="G13" i="47" s="1"/>
  <c r="D299" i="43" l="1"/>
  <c r="D308" i="43" s="1"/>
  <c r="D257" i="29"/>
  <c r="D266" i="29" s="1"/>
  <c r="D191" i="27"/>
  <c r="D179" i="27" s="1"/>
  <c r="D177" i="27" s="1"/>
  <c r="D10" i="27" s="1"/>
  <c r="G273" i="32"/>
  <c r="G271" i="32" s="1"/>
  <c r="G269" i="32" s="1"/>
  <c r="G268" i="32" s="1"/>
  <c r="G10" i="32" s="1"/>
  <c r="G277" i="32"/>
  <c r="G275" i="32" s="1"/>
  <c r="G293" i="32"/>
  <c r="G292" i="32" s="1"/>
  <c r="G291" i="32" s="1"/>
  <c r="G289" i="32" s="1"/>
  <c r="G287" i="32" s="1"/>
  <c r="G80" i="47" l="1"/>
  <c r="G78" i="47" s="1"/>
  <c r="G76" i="47" s="1"/>
  <c r="G32" i="47" s="1"/>
  <c r="G11" i="47" s="1"/>
</calcChain>
</file>

<file path=xl/sharedStrings.xml><?xml version="1.0" encoding="utf-8"?>
<sst xmlns="http://schemas.openxmlformats.org/spreadsheetml/2006/main" count="2028" uniqueCount="459">
  <si>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</si>
  <si>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</si>
  <si>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</si>
  <si>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</si>
  <si>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</si>
  <si>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</si>
  <si>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</si>
  <si>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</si>
  <si>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</si>
  <si>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</si>
  <si>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</si>
  <si>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</si>
  <si>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Առաջին կիսամյակ 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</si>
  <si>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</si>
  <si>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</si>
  <si>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</si>
  <si>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</si>
  <si>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</si>
  <si>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</si>
  <si>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</si>
  <si>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</si>
  <si>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</si>
  <si>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</si>
  <si>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</si>
  <si>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ՀՀ կառավարության պահուստային ֆոնդ</t>
  </si>
  <si>
    <t xml:space="preserve"> այդ թվում`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</si>
  <si>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</si>
  <si>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</si>
  <si>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</si>
  <si>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</si>
  <si>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</si>
  <si>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</si>
  <si>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>հազ. դրամներով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</si>
  <si>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</si>
  <si>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</si>
  <si>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</si>
  <si>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</si>
  <si>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</si>
  <si>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</si>
  <si>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</si>
  <si>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</si>
  <si>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>02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</si>
  <si>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</si>
  <si>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</si>
  <si>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</si>
  <si>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</si>
  <si>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</si>
  <si>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</si>
  <si>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</si>
  <si>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Ցուցանիշների փոփոխությունը (նվազեցումները նշված են  փակագծերում)</t>
  </si>
  <si>
    <t xml:space="preserve">Միջոցառումն իրականացնողի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</si>
  <si>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</si>
  <si>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</si>
  <si>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</si>
  <si>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</si>
  <si>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</si>
  <si>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</si>
  <si>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</si>
  <si>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այդ թվում</t>
  </si>
  <si>
    <t>Ցուցանիշների փոփոխությունը (նվազեցումները նշված են փակագծերում)</t>
  </si>
  <si>
    <t xml:space="preserve">ՀՀ Կրթության, գիտության, մշակույթի և սպորտի նախարարություն </t>
  </si>
  <si>
    <t>ՀՀ կրթության, գիտության, մշակույթի և սպորտի նախարարություն</t>
  </si>
  <si>
    <t xml:space="preserve"> ԱՅԼ  ԾԱԽՍԵՐ</t>
  </si>
  <si>
    <t xml:space="preserve"> ԿՐԹՈՒԹՅՈՒՆ</t>
  </si>
  <si>
    <t>Կրթությանը տրամադրվող օժանդակ ծառայություններ</t>
  </si>
  <si>
    <t>ՀՀ կառավարություն</t>
  </si>
  <si>
    <t>09</t>
  </si>
  <si>
    <t>06</t>
  </si>
  <si>
    <t xml:space="preserve">այդ թվում՝ բյուջետային ծախսերի տնտեսագիտական դասակարգման հոդվածներ
</t>
  </si>
  <si>
    <t>ԸՆԴԱՄԵՆԸ ԾԱԽՍԵՐ</t>
  </si>
  <si>
    <t>ԸՆԹԱՑԻԿ ԾԱԽՍԵՐ</t>
  </si>
  <si>
    <t>Մասսայական սպորտ</t>
  </si>
  <si>
    <t>ՈՉ ՖԻՆԱՆՍԱԿԱՆ ԱԿՏԻՎՆԵՐԻ ԳԾՈՎ ԾԱԽՍԵՐ</t>
  </si>
  <si>
    <t>ՀԻՄՆԱԿԱՆ ՄԻՋՈՑՆԵՐ</t>
  </si>
  <si>
    <t>ՇԵՆՔԵՐ ԵՎ ՇԻՆՈՒԹՅՈՒՆՆԵՐ</t>
  </si>
  <si>
    <t>-Շենքերի և շինությունների շինարարություն</t>
  </si>
  <si>
    <t xml:space="preserve"> Մասսայական սպորտ</t>
  </si>
  <si>
    <t xml:space="preserve"> 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</si>
  <si>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 xml:space="preserve"> Սպորտի նկատմամբ հետաքրքրվածության և մասնակցության ընդլայնում</t>
  </si>
  <si>
    <t xml:space="preserve"> Աջակցություն համայնքներին մարզական հաստատությունների շենքային պայմանների բարելավման համար</t>
  </si>
  <si>
    <t xml:space="preserve"> Համայնքային ենթակայության մարզական հաստատությունների  վերանորոգում և կառուցում</t>
  </si>
  <si>
    <t xml:space="preserve"> Տրանսֆերտների տրամադրում</t>
  </si>
  <si>
    <t>05</t>
  </si>
  <si>
    <t xml:space="preserve">
11010</t>
  </si>
  <si>
    <t xml:space="preserve"> Ծրագրի միջոցառումներ</t>
  </si>
  <si>
    <t xml:space="preserve">
1192</t>
  </si>
  <si>
    <t>Համայնքային ենթակայության մարզական հաստատություններ</t>
  </si>
  <si>
    <t>Կառուցման ենթակա օբյեկտների թիվ, հատ</t>
  </si>
  <si>
    <t>Ծառայությունների մատուցում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</si>
  <si>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</si>
  <si>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</si>
  <si>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Առաջին կիսամյակ</t>
  </si>
  <si>
    <t>Ինն ամիս</t>
  </si>
  <si>
    <t>Տարի</t>
  </si>
  <si>
    <t>Ծրագիր</t>
  </si>
  <si>
    <t>Միջոցառում</t>
  </si>
  <si>
    <t>այդ թվում` ըստ կատարողների</t>
  </si>
  <si>
    <t>Աջակցություն համայնքներին մարզական հաստատությունների շենքային պայմանների բարելավման համար</t>
  </si>
  <si>
    <t xml:space="preserve"> այդ թվում` ըստ կատարողների</t>
  </si>
  <si>
    <t>Շահառուների ընտրության չափանիշները</t>
  </si>
  <si>
    <t>ՀՀ ԿՐԹՈՒԹՅԱՆ, ԳԻՏՈՒԹՅԱՆ, ՄՇԱԿՈՒՅԹԻ ԵՎ ՍՊՈՐՏԻ ՆԱԽԱՐԱՐՈՒԹՅՈՒՆ</t>
  </si>
  <si>
    <t>այդ  թվում՝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</si>
  <si>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</si>
  <si>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</si>
  <si>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</si>
  <si>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</si>
  <si>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</si>
  <si>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</si>
  <si>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</si>
  <si>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</si>
  <si>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</si>
  <si>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</si>
  <si>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 xml:space="preserve"> Այլ պետական կազմակերպությունների կողմից օգտագործվող ոչ ֆինանսական ակտիվների հետ գործառնություններ</t>
  </si>
  <si>
    <t>Մարզական օբյեկտների շինարարություն</t>
  </si>
  <si>
    <t>ՀՀ քաղաքաշինության կոմիտե</t>
  </si>
  <si>
    <t xml:space="preserve"> 1139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</si>
  <si>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</si>
  <si>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</si>
  <si>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</si>
  <si>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</si>
  <si>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ԱՅԼ ԾԱԽՍԵՐ</t>
  </si>
  <si>
    <t>ՀՀ կառավարության պահուստային ֆոնդ</t>
  </si>
  <si>
    <t>Առաջին կիսամսյակ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</si>
  <si>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</si>
  <si>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Ծրագրի դասիչը
</t>
  </si>
  <si>
    <t>Աղյուսակ 9․14</t>
  </si>
  <si>
    <t>Աղյուսակ 9․47</t>
  </si>
  <si>
    <t xml:space="preserve"> Պահուստային ֆոնդի կառավարման արդյունավետության և թափանցիկության ապահովում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</si>
  <si>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</si>
  <si>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</si>
  <si>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</si>
  <si>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</si>
  <si>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</si>
  <si>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</si>
  <si>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</si>
  <si>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ԳՀ</t>
  </si>
  <si>
    <t>Բաժին N 09</t>
  </si>
  <si>
    <t>Խումբ N 06</t>
  </si>
  <si>
    <t>Դաս N 01</t>
  </si>
  <si>
    <t xml:space="preserve"> ՄԱՍ II.  ԱՇԽԱՏԱՆՔՆԵՐ</t>
  </si>
  <si>
    <t xml:space="preserve"> դրամ</t>
  </si>
  <si>
    <t xml:space="preserve"> </t>
  </si>
  <si>
    <t xml:space="preserve"> ՄԱՍ III. ԾԱՌԱՅՈՒԹՅՈՒՆՆԵՐ</t>
  </si>
  <si>
    <t>տեխնիկական հսկողության ծառայություններ</t>
  </si>
  <si>
    <t>հեղինակային հսկողության ծառայություններ</t>
  </si>
  <si>
    <t>Հավելված N 1</t>
  </si>
  <si>
    <t>Հավելված N 2</t>
  </si>
  <si>
    <t xml:space="preserve"> ______________ ի    ___Ն որոշման</t>
  </si>
  <si>
    <t>Հավելված N 3</t>
  </si>
  <si>
    <t>Հավելված N 6</t>
  </si>
  <si>
    <t>Հավելված N 4</t>
  </si>
  <si>
    <t>Հավելված N 8</t>
  </si>
  <si>
    <t xml:space="preserve"> Շահառուների ընտրության չափորոշիչները՛ </t>
  </si>
  <si>
    <t xml:space="preserve"> Ծառայությունը մատուցող կազմակերպության(ների) անվանում(ներ)ը՛ </t>
  </si>
  <si>
    <t>ՀՀ Շիրակի մարզ</t>
  </si>
  <si>
    <t>«Արթուր Ալեքսանյանի անվան հունահռոմեական ըմբշամարտի մանկապատանեկան դպրոց» նոր սպորտային համալիր</t>
  </si>
  <si>
    <t>այդ թվում` ըստ ուղղությունների</t>
  </si>
  <si>
    <t>ՀՀ կառավարության  2021 թվականի</t>
  </si>
  <si>
    <t>01</t>
  </si>
  <si>
    <t xml:space="preserve"> ԸՆԴՀԱՆՈՒՐ ԲՆՈՒՅԹԻ ՀԱՆՐԱՅԻՆ ԾԱՌԱՅՈՒԹՅՈՒՆՆԵՐ</t>
  </si>
  <si>
    <t xml:space="preserve"> Գիտական և գիտատեխնիկական հետազոտությունների ծրագիր</t>
  </si>
  <si>
    <t>ՀՀ կրթության, գիտության, մշակույթի և սպորտի  նախարարության գիտության կոմիտե</t>
  </si>
  <si>
    <t xml:space="preserve"> ԴՐԱՄԱՇՆՈՐՀՆԵՐ</t>
  </si>
  <si>
    <t>03</t>
  </si>
  <si>
    <t xml:space="preserve"> Նախնական մասնագիտական (արհեստագործական) և միջին մասնագիտական կրթություն</t>
  </si>
  <si>
    <t>Միջին մասնագիտական կրթություն</t>
  </si>
  <si>
    <t>Նախնական (արհեստագործական) և միջին մասնագիտական կրթություն</t>
  </si>
  <si>
    <t xml:space="preserve">Միջին մասնագիտական կրթության գծով ուսանողական նպաստների տրամադրում
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</si>
  <si>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</si>
  <si>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</si>
  <si>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</si>
  <si>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Ըստ մակարդակների չդասակարգվող կրթություն</t>
  </si>
  <si>
    <t>Արտադպրոցական դաստիարակություն</t>
  </si>
  <si>
    <t xml:space="preserve"> Արտադպրոցական դաստիարակության ծրագիր</t>
  </si>
  <si>
    <t xml:space="preserve">Քո գիտությունը դպրոցում
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</si>
  <si>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</si>
  <si>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</si>
  <si>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 xml:space="preserve"> Բարձրագույն և հետբուհական մասնագիտական կրթության ծրագիր</t>
  </si>
  <si>
    <t xml:space="preserve"> Աջակցություն արտասահմանում սովորող ուսանողներին
</t>
  </si>
  <si>
    <t xml:space="preserve"> - Այլ ընթացիկ դրամաշնորհներ</t>
  </si>
  <si>
    <t xml:space="preserve">Աջակցություն համայնքներին մարզական հաստատությունների շենքային պայմանների բարելավման համար
</t>
  </si>
  <si>
    <t xml:space="preserve">ՀՀ կառավարության  2021 թվականի </t>
  </si>
  <si>
    <t xml:space="preserve"> Աշխատաշուկայի արդի պահանջներին համապատասխան նախնական մասնագիտական (արհեստագործական) և միջին մասնագիտական կրթության որակավորում ունեցող մասնագետների պատրաստում, կրթության մատչելիության ապահովում:</t>
  </si>
  <si>
    <t xml:space="preserve"> Նախնական (արհեստագործական) և միջին մասնագիտական կրթության գրավչության բարձրացում, մատչելի և մրցունակ նախնական (արհեստագործական)  և միջին մասնագիտական կրթության ապահովում</t>
  </si>
  <si>
    <t xml:space="preserve"> Միջին մասնագիտական կրթության գծով ուսանողական նպաստների տրամադրում</t>
  </si>
  <si>
    <t xml:space="preserve"> Ապահովել մատչելի, որակյալ և մրցունակ բարձրագույն և հետբուհական մասնագիտական կրթություն:</t>
  </si>
  <si>
    <t xml:space="preserve"> 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</si>
  <si>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 xml:space="preserve"> Աջակցություն արտասահմանում սովորող ուսանողներին</t>
  </si>
  <si>
    <t xml:space="preserve"> Աջակցություն միջազգային վարկանշավորման ցանկերում ընդգրկված ԲՈՒՀ-երում սովորող ուսանողներին</t>
  </si>
  <si>
    <t xml:space="preserve"> 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</si>
  <si>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 xml:space="preserve"> Ստեղծել պայմաններ սովորողների ազատ ժամանացի  կազմակերպան միջոցով նրանց հետաքրքրությունների բացահայտման, ձևավորման  և զարգացման համար</t>
  </si>
  <si>
    <t xml:space="preserve"> Քո գիտությունը դպրոցում</t>
  </si>
  <si>
    <t xml:space="preserve"> Իրականացնել դպրոցականների գիտական մտածողության զարգացում, հարգանքի ու ակնածանքի ձևավորում դեպի գիտություն, գիտությունը որպես մեթոդաբանություն կիրառելու արվեստի զարգացում, ձևավորել սեր դեպի գիտական աշխատանք ու գիտություն</t>
  </si>
  <si>
    <t xml:space="preserve"> Գիտական և գիտատեխնիկական գործունեության հիմնարար, կիրառական և թեմատիկ հետազոտությունների իրականացում, ենթակառուցվածքի և ազգային արժեք ներկայացնող գիտական  օբյեկտների պահպանում և զարգացում, գիտական ներուժի վերարտադրության ապահովում£</t>
  </si>
  <si>
    <t xml:space="preserve"> Գիտության և տեխնիկայի զարգացման գերակա ուղղությունների հետազոտությունների իրականացում, գիտական ներուժի զարգացում, ազգային արժեք ներկայացնող գիտական օբյեկտների պահպանում</t>
  </si>
  <si>
    <t xml:space="preserve"> Միջին մասնագիտական կրթություն ստացող ուսանողներ </t>
  </si>
  <si>
    <t xml:space="preserve"> Համաձայն նվիրաբերության պայմանագրի </t>
  </si>
  <si>
    <t xml:space="preserve"> Ուսանողների միջին տարեկան թիվ, մարդ </t>
  </si>
  <si>
    <t xml:space="preserve"> Մասնագիտացված կազմակերպություն </t>
  </si>
  <si>
    <t xml:space="preserve"> Գիտնականների թիվը, մարդ </t>
  </si>
  <si>
    <t xml:space="preserve"> Ուսումնական հաստատությունների թիվ, հատ </t>
  </si>
  <si>
    <t xml:space="preserve">ՄԱՍ 1. ՊԵՏԱԿԱՆ ՄԱՐՄՆԻ ԳԾՈՎ ԱՐԴՅՈՒՆՔԱՅԻՆ (ԿԱՏԱՐՈՂԱԿԱՆ) ՑՈՒՑԱՆԻՇՆԵՐԸ </t>
  </si>
  <si>
    <t>Աղյուսակ 9․1.14</t>
  </si>
  <si>
    <t>Աղյուսակ 9․1.29</t>
  </si>
  <si>
    <t>ՀՀ Կրթության, գիտության, մշակույթի և սպորտի նախարարության գիտության կոմիտե</t>
  </si>
  <si>
    <t>Աղյուսակ 9․1.42</t>
  </si>
  <si>
    <t>Աղյուսակ 9․1.58</t>
  </si>
  <si>
    <t>1163-12001</t>
  </si>
  <si>
    <t xml:space="preserve"> մարզական օբյեկտների շինարարական աշխատանքներ</t>
  </si>
  <si>
    <t>ՀԲՄ</t>
  </si>
  <si>
    <t>դրամ</t>
  </si>
  <si>
    <t>ՄԱ</t>
  </si>
  <si>
    <t>Հավելված N 7</t>
  </si>
  <si>
    <t>Հավելված 5</t>
  </si>
  <si>
    <t>հազար դրամ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</si>
  <si>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</si>
  <si>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</si>
  <si>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Ցուցանիշների փոփոխությունը (ավելացումները նշված են դրական նշանով)  </t>
  </si>
  <si>
    <t>Բարձրագույն և հետբուհական մասնագիտական կրթության ծրագիր</t>
  </si>
  <si>
    <t xml:space="preserve"> Աջակցություն արտասահմանում սովորող ուսանողներին </t>
  </si>
  <si>
    <t>«Իմ քայլը» հիմնադրամ</t>
  </si>
  <si>
    <t xml:space="preserve">Արտադպրոցական դաստիարակության ծրագիր </t>
  </si>
  <si>
    <t>«ԵՊՀ-ին առընթեր Ա. Շահինյանի անվան ֆիզիկամաթեմատիկական հատուկ դպրոց» ՊՈԱԿ</t>
  </si>
  <si>
    <t>Քո գիտությունը դպրոցում</t>
  </si>
  <si>
    <t>ՀԱՅԱՍՏԱՆԻ ՀԱՆՐԱՊԵՏՈՒԹՅԱՆ ԿԱՌԱՎԱՐՈՒԹՅԱՆ 2020 ԹՎԱԿԱՆԻ ԴԵԿՏԵՄԲԵՐԻ 30-Ի N 2215-Ն ՈՐՈՇՄԱՆ N 5 ՀԱՎԵԼՎԱԾԻ N 7 և N 7.1 ԱՂՅՈՒՍԱԿՆԵՐՈՒՄ  ԿԱՏԱՐՎՈՂ  ՓՈՓՈԽՈՒԹՅՈՒՆՆԵՐԸ</t>
  </si>
  <si>
    <t>ՀՀ կրթության, գիտության, մշակույթի և սպորտի նախարարության գիտության կոմիտե</t>
  </si>
  <si>
    <t>հազար  դրամներով</t>
  </si>
  <si>
    <t>Ընդամենը</t>
  </si>
  <si>
    <t>Հավելված N 9</t>
  </si>
  <si>
    <t>ՀՀ ԿԱՌԱՎԱՐՈՒԹՅՈՒՆ</t>
  </si>
  <si>
    <t xml:space="preserve"> Նախնական մասնագիտական (արհեստագործական) և միջին մասնագիտական ուսումնական հաստատությունների շենքային պայմանների բարելավում</t>
  </si>
  <si>
    <t>ՀՀ Լոռու մարզ</t>
  </si>
  <si>
    <t xml:space="preserve">ք. Վանաձորի Միքայել Թավրիզյանի անվան արվեստի պետական քոլեջի վերակառուցում </t>
  </si>
  <si>
    <t>ՀՀ Տավուշի մարզ</t>
  </si>
  <si>
    <t>Նոյեմբերյանի պետական քոլեջ</t>
  </si>
  <si>
    <t>ՀՀ Արարատի մարզ</t>
  </si>
  <si>
    <t>«Արարատի պետական բժշկական քոլեջ» ՊՈԱԿ</t>
  </si>
  <si>
    <t>ՀՀ Սյունիքի մարզ</t>
  </si>
  <si>
    <t>«Կապանի արվեստի պետական քոլեջ» ՊՈԱԿ</t>
  </si>
  <si>
    <t>«Ալավերդու պետական քոլեջ» ՊՈԱԿ</t>
  </si>
  <si>
    <t>Օլիմպիական հերթափոխի պետական  մարզական քոլեջի հանրակացարանային նոր մասնաշենք</t>
  </si>
  <si>
    <t>Երևան քաղաք</t>
  </si>
  <si>
    <t>«Նոր Գեղիի ակադեմիկոս Գ. Աղաջանյանի անվան պետական գյուղատնտեսական քոլեջ» ՊՈԱԿ</t>
  </si>
  <si>
    <t>ՀՀ Կոտայքի մարզ</t>
  </si>
  <si>
    <t>Ջրառատ համայնքում ծանրամարտի մարզադահլիճ</t>
  </si>
  <si>
    <t>ՀՀ Արմավիրի մարզ</t>
  </si>
  <si>
    <t>«Հայաստանի պատմության թանգարան» ՊՈԱԿ</t>
  </si>
  <si>
    <t>Կրթական օբյեկտների շենքային պայմանների բարելավում</t>
  </si>
  <si>
    <t xml:space="preserve">«Երևանի Լեոյի անվան հ. 65 ավագ դպրոց» ՊՈԱԿ  </t>
  </si>
  <si>
    <t>«Վաղարշապատի Մովսես Խորենացու անվան N10 ավագ դպրոց» ՊՈԱԿ</t>
  </si>
  <si>
    <t>Երևանի թիվ 191 դպրոց</t>
  </si>
  <si>
    <t xml:space="preserve">թիվ 22 հիմնական դպրոց          </t>
  </si>
  <si>
    <t xml:space="preserve">Մ. Խորենացու անվան թիվ 143 հիմնական դպրոց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</si>
  <si>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«Վեդիի ավագ դպրոց» ՊՈԱԿ</t>
  </si>
  <si>
    <t>«Բարձրաշենի միջնակարգ դպրոց»</t>
  </si>
  <si>
    <t>«Եղվարդի միջնակարգ դպրոց» ՊՈԱԿ</t>
  </si>
  <si>
    <t xml:space="preserve">«Հայաստանի Հանրապետության Լոռու մարզի Սպիտակի Անանիա Շիրակացու անվան N 8 միջնակարգ դպրոց» ՊՈԱԿ </t>
  </si>
  <si>
    <t>ՀՀ Գեղարքունիքի մարզ</t>
  </si>
  <si>
    <t xml:space="preserve">«Վարդենիսի Հ. Համբարձումյանի անվան ավագ  դպրոց» ՊՈԱԿ  </t>
  </si>
  <si>
    <t>«ՀԱՅԱUՏԱՆԻ ՀԱՆՐԱՊԵՏՈՒԹՅԱՆ 2021 ԹՎԱԿԱՆԻ ՊԵՏԱԿԱՆ ԲՅՈՒՋԵԻ ՄԱUԻՆ» ՀԱՅԱUՏԱՆԻ ՀԱՆՐԱՊԵՏՈՒԹՅԱՆ OՐԵՆՔԻ N 1 ՀԱՎԵԼՎԱԾԻ N 3 ԱՂՅՈՒՍԱԿՈՒՄ ԿԱՏԱՐՎՈՂ  ԼՐԱՑՈՒՄՆԵՐԸ</t>
  </si>
  <si>
    <t>Ներդրումներ թատրոնների շենքերի կապիտալ վերանորոգման համար</t>
  </si>
  <si>
    <t xml:space="preserve">Երևանի մնջախաղի պետական թատրոնի շենքի վերակառուցում </t>
  </si>
  <si>
    <t>Ավագ մակարդակի կրթություն իրականացնող ուսումնական հաստատությունների շենքային պայմանների բարելավում</t>
  </si>
  <si>
    <t>«Տաշիրի Արտակ Խաչատրյանի անվան ավագ դպրոց» ՊՈԱԿ</t>
  </si>
  <si>
    <t>«Իջևանի Գառնիկ Անանյանի անվան ավագ դպրոց» ՊՈԱԿ</t>
  </si>
  <si>
    <t>«Եղվարդի N1 ավագ դպրոց» ՊՈԱԿ</t>
  </si>
  <si>
    <t xml:space="preserve"> «Գյումրու համար 26 ավագ դպրոց» ՊՈԱԿ</t>
  </si>
  <si>
    <t>«Երևանի Հենրիկ Խաչատրյանի անվան հ. 199 հիմնական դպրոց» ՊՈԱԿ</t>
  </si>
  <si>
    <t xml:space="preserve">«Երևանի Մ. Սարյանի անվան հ. 86 հիմնական դպրոց» ՊՈԱԿ </t>
  </si>
  <si>
    <t xml:space="preserve">«Սիսիանի N 2 հիմնական դպրոց» ՊՈԱԿ </t>
  </si>
  <si>
    <t>«Սիսիանի N 5 հիմնական դպրոց» ՊՈԱԿ</t>
  </si>
  <si>
    <t xml:space="preserve">«Հրանտ Ոսկանյանի անվան Կապանի թիվ 12 հիմնական դպրոց» ՊՈԱԿ </t>
  </si>
  <si>
    <t xml:space="preserve">«Ա. Սարգսյանի անվան Տեղի N 1 միջնակարգ դպրոց» ՊՈԱԿ </t>
  </si>
  <si>
    <t>«Սպանդարյանի միջնակարգ դպրոց» ՊՈԱԿ</t>
  </si>
  <si>
    <t>«Քաջարանի թիվ 5 միջնակարգ դպրոց» ՊՈԱԿ</t>
  </si>
  <si>
    <t>«Երևանի հ. 156 հիմնական դպրոց» ՊՈԱԿ</t>
  </si>
  <si>
    <t>«Երևանի հ. 163 հիմնական դպրոց» ՊՈԱԿ</t>
  </si>
  <si>
    <t xml:space="preserve">«Երևանի Վ.Վաղարշյանի անվան հ. 80 հիմնական դպրոց» ՊՈԱԿ </t>
  </si>
  <si>
    <t xml:space="preserve">«Երևանի Ռուբեն Սևակի անվան հ. 151 հիմնական դպրոց» ՊՈԱԿ </t>
  </si>
  <si>
    <t>«Երևանի Ղ. Աղայանի անվան հ. 63 հիմնական դպրոց» ՊՈԱԿ</t>
  </si>
  <si>
    <t>«Երևանի Հ. Օշականի անվան հ. 172 հիմնական դպրոց» ՊՈԱԿ</t>
  </si>
  <si>
    <t>Երևանի «Սիլվա Կապուտիկյանի անվան հ. 145 հիմնական դպրոց» ՊՈԱԿ</t>
  </si>
  <si>
    <t>«Երևանի հ. 136 հիմնական դպրոց» ՊՈԱԿ</t>
  </si>
  <si>
    <t>«Երևանի Ստեփան Շահումյանի անվան հ. 1 հիմնական դպրոց» ՊՈԱԿ</t>
  </si>
  <si>
    <t>ՀԱՅԱՍՏԱՆԻ ՀԱՆՐԱՊԵՏՈՒԹՅԱՆ ԿԱՌԱՎԱՐՈՒԹՅԱՆ 2020 ԹՎԱԿԱՆԻ ԴԵԿՏԵՄԲԵՐԻ 30-Ի N 2215-Ն ՈՐՈՇՄԱՆ N 5 ՀԱՎԵԼՎԱԾԻ N 2 ԱՂՅՈՒՍԱԿՈՒՄ ԿԱՏԱՐՎՈՂ ԼՐԱՑՈՒՄՆԵՐԸ</t>
  </si>
  <si>
    <t>08</t>
  </si>
  <si>
    <t xml:space="preserve"> ՀԱՆԳԻՍՏ, ՄՇԱԿՈՒՅԹ ԵՎ ԿՐՈՆ</t>
  </si>
  <si>
    <t xml:space="preserve"> Հանգստի և սպորտի ծառայություններ</t>
  </si>
  <si>
    <t xml:space="preserve"> «Լավագույն մարզական նախադպրոցական հաստատություն» մրցույթի անցկացում</t>
  </si>
  <si>
    <t>ՀՀ կրթության, գիտության, մշակույթի և սպորտի  նախարարություն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</si>
  <si>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</si>
  <si>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</si>
  <si>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</si>
  <si>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ՀՀ մարզերի, Երևան քաղաքի և ԱՀ հանրակրթական դպրոցների 8-12 դասարանների աշակերտների սպարտակիադայի անցկացում</t>
  </si>
  <si>
    <t xml:space="preserve"> Միջին մասնագիտական կրթություն ստացող ուսանողների կրթաթոշակ</t>
  </si>
  <si>
    <t xml:space="preserve"> - Կրթական, մշակութային և սպորտային նպաստներ բյուջեից</t>
  </si>
  <si>
    <t xml:space="preserve"> Նախնական մասնագիտական (արհեստագործական) կրթություն ստացող ուսանողների կրթաթոշակ</t>
  </si>
  <si>
    <t xml:space="preserve"> Նախնական մասնագիտական (արհեստագործական) կրթության գծով ուսանողական նպաստների տրամադրում</t>
  </si>
  <si>
    <t xml:space="preserve"> Նախնական մասնագիտական (արհեստագործական) կրթություն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</si>
  <si>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</si>
  <si>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</si>
  <si>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</si>
  <si>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</si>
  <si>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ԱՅԼ ՀԻՄՆԱԿԱՆ ՄԻՋՈՑՆԵՐ</t>
  </si>
  <si>
    <t xml:space="preserve"> - Նախագծահետազոտական ծախսեր</t>
  </si>
  <si>
    <t>Ապահով դպրոց</t>
  </si>
  <si>
    <t xml:space="preserve"> Մշակութային ծառայություններ</t>
  </si>
  <si>
    <t xml:space="preserve"> Թանգարաններ և ցուցասրահներ</t>
  </si>
  <si>
    <t>Մշակութային ժառանգության ծրագիր</t>
  </si>
  <si>
    <t xml:space="preserve"> Ներդրումներ թանգարանների և պատկերասրահների հիմնանորոգման համար</t>
  </si>
  <si>
    <t>Թատրոնների շենքերի ընթացիկ նորոգում</t>
  </si>
  <si>
    <t>ԾԱՌԱՅՈՒԹՅՈՒՆՆԵՐԻ ԵՎ ԱՊՐԱՆՔՆԵՐԻ ՁԵՌՔ ԲԵՐՈՒՄ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</si>
  <si>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</si>
  <si>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</si>
  <si>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>Արվեստ</t>
  </si>
  <si>
    <t>Արվեստների ծրագիր</t>
  </si>
  <si>
    <t>ՀԱՅԱՍՏԱՆԻ ՀԱՆՐԱՊԵՏՈՒԹՅԱՆ ԿԱՌԱՎԱՐՈՒԹՅԱՆ 2020 ԹՎԱԿԱՆԻ ԴԵԿՏԵՄԲԵՐԻ 30-Ի N2215-Ն ՈՐՈՇՄԱՆ N 3 ԵՎ N 4 ՀԱՎԵԼՎԱԾՆԵՐՈՒՄ ԿԱՏԱՐՎՈՂ  ՓՈՓՈԽՈՒԹՅՈՒՆՆԵՐԸ ԵՎ ԼՐԱՑՈՒՄՆԵՐԸ</t>
  </si>
  <si>
    <t xml:space="preserve"> Նախնական մասնագիտական (արհեստագործական) կրթություն ստացող ուսանողներին կրթաթոշակի տրամադրում</t>
  </si>
  <si>
    <t xml:space="preserve"> Միջին մասնագիտական կրթություն ստացող ուսանողներին կրթաթոշակի տրամադրում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</si>
  <si>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</t>
  </si>
  <si>
    <t xml:space="preserve"> «Լավագույն մարզական նախադպրոցական հաստատություն» մրցույթի կազմակերպում և անցկացում</t>
  </si>
  <si>
    <t xml:space="preserve"> ՀՀ մարզերի, Երևան քաղաքի և ԱՀ հանրակրթական դպրոցների 8-12 դասարանների աշակերտների սպարտակիադայի կազմակերպում և անցկացում</t>
  </si>
  <si>
    <t xml:space="preserve"> Մշակութային ժառանգության ծրագիր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</si>
  <si>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</si>
  <si>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</si>
  <si>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 Արվեստների ծրագիր</t>
  </si>
  <si>
    <t xml:space="preserve"> 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</si>
  <si>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</si>
  <si>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 xml:space="preserve"> Կրթական օբյեկտների շենքային պայմանների բարելավում</t>
  </si>
  <si>
    <t xml:space="preserve"> Կրթական օբյեկտների շենքերի (մասնաշենքերի) հիմնանորոգում (համաշինարարական աշխատանքներ, ջեռուցման համակարգի իրականացում, ներքին հարդարում, տարածքի բարեկարգում) և նախագծում</t>
  </si>
  <si>
    <t xml:space="preserve"> 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</si>
  <si>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</si>
  <si>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</si>
  <si>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>Թատրոնների շենքերի, մասնաշենքերի ընթացիկ նորոգում և ներքին հարդարում</t>
  </si>
  <si>
    <t xml:space="preserve"> Թատրոնների շենքերի մասնաշենքերի հիմնանորոգում, համաշինարարական աշխատանք¬ներ, ջեռուցման համակարգի իրականացում, ներքին հարդարում, տարածքի բարեկարգում և նախագծում</t>
  </si>
  <si>
    <t>Ավագ դպրոցների շենքային պայմանների բարելավում</t>
  </si>
  <si>
    <t>Մարզական օբյեկտների շենքերի (մասնաշենքերի) կառուցում (համաշինարարական աշխատանքներ, ջեռուցման համակարգի իրակա¬նացում, ներքին հարդարում, տարածքի բարեկարգում) և նախագծում</t>
  </si>
  <si>
    <t xml:space="preserve"> Թանգարանների և պատկերասրահների շենքերի՝ մասնաշենքերի հիմնանորոգում՝ համաշինարարական աշխատանքներ՝ ջեռուցման համակարգի իրականացում՝ ներքին հարդարում՝ տարածքի բարեկարգում և նախագծում</t>
  </si>
  <si>
    <t xml:space="preserve"> Նախնական մասնագիտական (արհեստագործական) կրթություն ստացող ուսանողների կրթաթոշակ </t>
  </si>
  <si>
    <t xml:space="preserve"> Նախնական մասնագիտական (արհեստագործական) կրթություն ստացող ուսանողներին կրթաթոշակի տրամադրում </t>
  </si>
  <si>
    <t xml:space="preserve"> Տրանսֆերտների տրամադրում </t>
  </si>
  <si>
    <t xml:space="preserve"> Արհեստագործական ոլորտում կրթաթոշակ ստացող ուսանողներ </t>
  </si>
  <si>
    <t xml:space="preserve"> 12002 </t>
  </si>
  <si>
    <t xml:space="preserve"> Միջին մասնագիտական կրթություն ստացող ուսանողների կրթաթոշակ </t>
  </si>
  <si>
    <t xml:space="preserve"> Միջին մասնագիտական կրթություն ստացող ուսանողներին կրթաթոշակի տրամադրում </t>
  </si>
  <si>
    <t xml:space="preserve"> 12003 </t>
  </si>
  <si>
    <t xml:space="preserve"> Նախնական մասնագիտական (արհեստագործական) կրթության գծով ուսանողական նպաստների տրամադրում </t>
  </si>
  <si>
    <t xml:space="preserve"> Նախնական մասնագիտական (արհեստագործական) կրթություն ստացող ուսանողներ </t>
  </si>
  <si>
    <t xml:space="preserve"> Նախնական մասնագիտական (արհեստագործական) և միջին մասնագիտական ուսումնական հաստատությունների շենքային պայմանների բարելավում 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</si>
  <si>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</si>
  <si>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</si>
  <si>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Միջին մասնագիտական ուսումնական հաստատություններ </t>
  </si>
  <si>
    <t xml:space="preserve"> Ակտիվն օգտագործող կազմակերպությունների անվանումները </t>
  </si>
  <si>
    <t xml:space="preserve"> Մշակութային ժառանգության ծրագիր </t>
  </si>
  <si>
    <t>Թանգարանների և պատկերասրահների շենքերի՝ մասնաշենքերի հիմնանորոգում՝ համաշինարարական աշխատանքներ՝ ջեռուցման համակարգի իրականացում՝ ներքին հարդարում՝ տարածքի բարեկարգում և նախագծում</t>
  </si>
  <si>
    <t xml:space="preserve">Այլ պետական կազմակերպությունների կողմից օգտագործվող ոչ ֆինանսական ակտիվների հետ գործառնություններ </t>
  </si>
  <si>
    <t>Թանգարաններ և պատկերասրահներ</t>
  </si>
  <si>
    <t xml:space="preserve"> Ակտիվն օգտագործող կազմակերպությունների անվանումները</t>
  </si>
  <si>
    <t xml:space="preserve"> Ծառայությունների մատուցում </t>
  </si>
  <si>
    <t xml:space="preserve"> 1163 </t>
  </si>
  <si>
    <t xml:space="preserve"> 11005 </t>
  </si>
  <si>
    <t xml:space="preserve"> «Լավագույն մարզական նախադպրոցական հաստատություն» մրցույթի անցկացում </t>
  </si>
  <si>
    <t xml:space="preserve"> «Լավագույն մարզական նախադպրոցական հաստատություն» մրցույթի կազմակերպում և անցկացում </t>
  </si>
  <si>
    <t xml:space="preserve"> «Գնումների մասին» ՀՀ օրենքի համաձայն ընտրված կազմակերպություն </t>
  </si>
  <si>
    <t xml:space="preserve"> Մասնակից նախադպրոցական հաստատությունների թիվ, հատ </t>
  </si>
  <si>
    <t xml:space="preserve"> Մասնակիցների թիվ, մարդ </t>
  </si>
  <si>
    <t xml:space="preserve"> 11008 </t>
  </si>
  <si>
    <t xml:space="preserve"> ՀՀ մարզերի, Երևան քաղաքի և ԱՀ հանրակրթական դպրոցների 8-12 դասարանների աշակերտների սպարտակիադայի անցկացում </t>
  </si>
  <si>
    <t xml:space="preserve"> ՀՀ մարզերի, Երևան քաղաքի և ԱՀ հանրակրթական դպրոցների 8-12 դասարանների աշակերտների սպարտակիադայի կազմակերպում և անցկացում </t>
  </si>
  <si>
    <t xml:space="preserve"> Միջոցառումների  թիվ, հատ </t>
  </si>
  <si>
    <t xml:space="preserve"> Մասանկիցների ընդհանուր թվից իգական սեռի ներկայացուցիչների մասնաբաժինը, տոկոս </t>
  </si>
  <si>
    <t xml:space="preserve"> Մասանկիցների ընդհանուր թվից արական սեռի ներկայացուցիչների մասնաբաժինը, տոկոս </t>
  </si>
  <si>
    <t xml:space="preserve"> Մարզաձևերի թիվ, հատ </t>
  </si>
  <si>
    <t>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</si>
  <si>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 xml:space="preserve"> Արվեստների ծրագիր </t>
  </si>
  <si>
    <t xml:space="preserve">Մասնագիտացված կազմակերպություն </t>
  </si>
  <si>
    <t xml:space="preserve"> Թատրոնների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</si>
  <si>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>Թատրոններ</t>
  </si>
  <si>
    <t>Մարզական հաստատություններ</t>
  </si>
  <si>
    <t xml:space="preserve"> Ապահով դպրոց </t>
  </si>
  <si>
    <t xml:space="preserve"> 32001 </t>
  </si>
  <si>
    <t xml:space="preserve"> Կրթական օբյեկտների շենքային պայմանների բարելավում </t>
  </si>
  <si>
    <t xml:space="preserve"> Կրթական օբյեկտների շենքերի (մասնաշենքերի) հիմնանորոգում (համաշինարարական աշխատանքներ, ջեռուցման համակարգի իրականացում, ներքին հարդարում, տարածքի բարեկարգում) և նախագծում </t>
  </si>
  <si>
    <t xml:space="preserve"> Հանրակրթական դպրոցներ </t>
  </si>
  <si>
    <t xml:space="preserve"> Ավագ դպրոցներ</t>
  </si>
  <si>
    <t>Ակտիվն օգտագործող կազմակերպությունների անվանումները</t>
  </si>
  <si>
    <t xml:space="preserve">ՀՀ կրթության, գիտության, մշակույթի և սպորտի նախարարություն 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</si>
  <si>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</t>
  </si>
  <si>
    <t>Ընդհանուր բնույթի հանրային ծառայությունների գծով հետազոտական և նախագծային աշխատանքներ</t>
  </si>
  <si>
    <t xml:space="preserve"> Գիտական և գիտատեխնիկական պայմանագրային (թեմատիկ) հետազոտություններ</t>
  </si>
  <si>
    <t>Գիտական և գիտատեխնիկական գործունեության պայմանագրային (թեմատիկ) հետազոտություններ</t>
  </si>
  <si>
    <t xml:space="preserve">ՀԱՅԱՍՏԱՆԻ ՀԱՆՐԱՊԵՏՈՒԹՅԱՆ ԿԱՌԱՎԱՐՈՒԹՅԱՆ 2020 ԹՎԱԿԱՆԻ ԴԵԿՏԵՄԲԵՐԻ 30-Ի N 2215-Ն ՈՐՈՇՄԱՆ N 9 ՀԱՎԵԼՎԱԾԻ  N 9.14 ԵՎ 9․47 ԱՂՅՈՒՍԱԿՆԵՐՈՒՄ ԿԱՏԱՐՎՈՂ ՓՈՓՈԽՈՒԹՅՈՒՆՆԵՐԸ ԵՎ ԼՐԱՑՈՒՄՆԵՐԸ </t>
  </si>
  <si>
    <t xml:space="preserve">Նախագծանախահաշվային փաստաթղթերի քանակ, հատ </t>
  </si>
  <si>
    <t xml:space="preserve">Հիմնանորոգվող միջին մասնագիտական ուսումնական հաստատությունների քանակ, հատ </t>
  </si>
  <si>
    <t xml:space="preserve"> Հիմնանորոգվող թանգարաններ և պատկերասրահներ քանակ, հատ</t>
  </si>
  <si>
    <t>Պայմանագրային (թեմատիկ) հետազոտություններ</t>
  </si>
  <si>
    <t xml:space="preserve">Պայմանագրային (թեմատիկ) հետազոտությունների գիտական թեմաների ֆինանսավորում </t>
  </si>
  <si>
    <t xml:space="preserve">մրցույթով ընտրված գիտահետազոտական խմբեր </t>
  </si>
  <si>
    <t xml:space="preserve"> Գիտական և գիտատեխնիկական պայմանագրային (թեմատիկ) հետազոտություններ </t>
  </si>
  <si>
    <t xml:space="preserve"> Գիտական և գիտատեխնիկական գործունեության պայմանագրային (թեմատիկ) հետազոտություններ </t>
  </si>
  <si>
    <t xml:space="preserve">  Մրցույթով ընտրված կազմակերպություններ, մասնագիտացված կազմակերպություններ </t>
  </si>
  <si>
    <t xml:space="preserve">  Ծառայությունը մատուցող կազմակերպության(ների) անվանում(ներ)ը </t>
  </si>
  <si>
    <t xml:space="preserve">  Թեմաների թիվ, հատ </t>
  </si>
  <si>
    <t xml:space="preserve"> Թեմաներում ներգրավված կանանց  թվաքանակ, մարդ </t>
  </si>
  <si>
    <t xml:space="preserve"> Ընթացիկ շինարարական աշխատանքների ավարտվածության աստիճանը, տոկոս </t>
  </si>
  <si>
    <t xml:space="preserve"> Հիմնանորոգվող թատրոնների քանակ, հատ </t>
  </si>
  <si>
    <t xml:space="preserve">Կազմակերպությունների թիվը, որտեղ կատարվում են ներդրումները, հատ </t>
  </si>
  <si>
    <t>1</t>
  </si>
  <si>
    <t>Նախնական մասնագիտական (արհեստագործական) և միջին մասնագիտական ուսումնական հաստատությունների շենքային պայմանների բարելավում</t>
  </si>
  <si>
    <t>Ներդրումներ թանգարանների և պատկերասրահների հիմնանորոգման համար</t>
  </si>
  <si>
    <t xml:space="preserve">«ՀԱՅԱUՏԱՆԻ ՀԱՆՐԱՊԵՏՈՒԹՅԱՆ 2021 ԹՎԱԿԱՆԻ ՊԵՏԱԿԱՆ ԲՅՈՒՋԵԻ ՄԱUԻՆ» ՀԱՅԱUՏԱՆԻ ՀԱՆՐԱՊԵՏՈՒԹՅԱՆ OՐԵՆՔԻ N 6  ՀԱՎԵԼՎԱԾԻ N 2 ԱՂՅՈՒՍԱԿՈՒՄ ԿԱՏԱՐՎՈՂ ՓՈՓՈԽՈՒԹՅՈՒՆՆԵՐԸ </t>
  </si>
  <si>
    <t>1163-32001</t>
  </si>
  <si>
    <t>նախագծերի պատրաստում, ծախսերի գնահատում</t>
  </si>
  <si>
    <t>փորձաքննության ծառայություններ</t>
  </si>
  <si>
    <t>1183-32001</t>
  </si>
  <si>
    <t xml:space="preserve"> կրթական օբյեկտների հիմնանորոգում</t>
  </si>
  <si>
    <t>ԲՄ</t>
  </si>
  <si>
    <t>1045-32001</t>
  </si>
  <si>
    <t>Բաժին N 08</t>
  </si>
  <si>
    <t>Խումբ N 02</t>
  </si>
  <si>
    <t>Դաս N 05</t>
  </si>
  <si>
    <t>1168-32001</t>
  </si>
  <si>
    <t xml:space="preserve"> մշակութային օբյեկտների հիմնանորոգում</t>
  </si>
  <si>
    <t>Դաս N 02</t>
  </si>
  <si>
    <t>1075-32001</t>
  </si>
  <si>
    <t>ջերմաստիճանի կարգավորման համակարգի տեղադրման աշխատանքներ</t>
  </si>
  <si>
    <t xml:space="preserve"> Արվեստ</t>
  </si>
  <si>
    <t>1168-11021</t>
  </si>
  <si>
    <t>շենքերի, շինությունների ընթացիկ նորոգման աշխատանքներ</t>
  </si>
  <si>
    <t>45211131-504</t>
  </si>
  <si>
    <t>45611100-1</t>
  </si>
  <si>
    <t>71351540-1</t>
  </si>
  <si>
    <t>98111140-1</t>
  </si>
  <si>
    <t>Խումբ N 01</t>
  </si>
  <si>
    <t>1163-11005</t>
  </si>
  <si>
    <t xml:space="preserve"> 92621110-1</t>
  </si>
  <si>
    <t xml:space="preserve">  սպորտային միջոցառումների կազմակերպման ծառայություններ</t>
  </si>
  <si>
    <t xml:space="preserve"> գհ</t>
  </si>
  <si>
    <t>1163-11008</t>
  </si>
  <si>
    <t>ք. Վանաձորի գյուղատնտեսական պետական քոլեջի վերակառուցում</t>
  </si>
  <si>
    <t>71351540-2</t>
  </si>
  <si>
    <t>98111140-2</t>
  </si>
  <si>
    <t xml:space="preserve"> Կրթաթոշակ ստացող ուսանողների թիվ, մարդ </t>
  </si>
  <si>
    <t xml:space="preserve">Ուսանողական նպաստ ստացող ուսանողների թիվ, մարդ </t>
  </si>
  <si>
    <t xml:space="preserve"> Գիտական և գիտատեխնիկական գործունեության պայմանագրային (թեմատիկ) հետազոտություններ</t>
  </si>
  <si>
    <t xml:space="preserve"> «Լավագույն մարզական ընտանիք» մրցույթի կազմակերպում և անցկացում</t>
  </si>
  <si>
    <t xml:space="preserve"> «Լավագույն մարզական ընտանիք» մրցույթի կազմակերպում և անցկացում 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</si>
  <si>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</si>
  <si>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Ցուցանիշների փոփոխությունը (նվազեցումները նշված են փակագծերում)  </t>
  </si>
  <si>
    <t>Ցուցանիշների փոփոխությունը (ավելացումները նշված են դրական նշանով)</t>
  </si>
  <si>
    <t xml:space="preserve">ՀԱՅԱՍՏԱՆԻ ՀԱՆՐԱՊԵՏՈՒԹՅԱՆ ԿԱՌԱՎԱՐՈՒԹՅԱՆ 2020 ԹՎԱԿԱՆԻ ԴԵԿՏԵՄԲԵՐԻ 30-Ի N 2215-Ն ՈՐՈՇՄԱՆ N 9.1 ՀԱՎԵԼՎԱԾԻ  N 9.1.14, 9.1.29, 9.1.42 ԵՎ 9․1.58 ԱՂՅՈՒՍԱԿՆԵՐՈՒՄ ԿԱՏԱՐՎՈՂ ՓՈՓՈԽՈՒԹՅՈՒՆՆԵՐԸ ԵՎ ԼՐԱՑՈՒՄՆԵՐԸ </t>
  </si>
  <si>
    <t>ՀԱՅԱՍՏԱՆԻ ՀԱՆՐԱՊԵՏՈՒԹՅԱՆ 2021 ԹՎԱԿԱՆԻ ՊԵՏԱԿԱՆ ԲՅՈՒՋԵՈՎ ՆԱԽԱՏԵՍՎԱԾ՝ ՀԱՅԱՍՏԱՆԻ ՀԱՆՐԱՊԵՏՈՒԹՅԱՆ ԿԱՌԱՎԱՐՈՒԹՅԱՆ ՊԱՀՈՒՍՏԱՅԻՆ ՖՈՆԴԻՑ ՀԱՏԿԱՑՈՒՄՆԵՐ ԿԱՏԱՐԵԼՈՒ ՎԵՐԱԲԵՐՅԱԼ</t>
  </si>
  <si>
    <t>Հավելված N 10</t>
  </si>
  <si>
    <t>«Շիրակի Մ. Նալբանդյանի անվան պետական համալսարան» հիմնադրամի ավագ դպրոց</t>
  </si>
  <si>
    <t xml:space="preserve"> Ներդրումներ թատրոնների շենքերի կապիտալ վերանորոգման համար</t>
  </si>
  <si>
    <t>Բաժին</t>
  </si>
  <si>
    <t>Խումբ</t>
  </si>
  <si>
    <t xml:space="preserve">ՀԱՅԱՍՏԱՆԻ ՀԱՆՐԱՊԵՏՈՒԹՅԱՆ ԿԱՌԱՎԱՐՈՒԹՅԱՆ 2020 ԹՎԱԿԱՆԻ ԴԵԿՏԵՄԲԵՐԻ 30-Ի 
N 2215-Ն ՈՐՈՇՄԱՆ N 10 ՀԱՎԵԼՎԱԾՈՒՄ ԿԱՏԱՐՎՈՂ ՓՈՓՈԽՈՒԹՅՈՒՆՆԵՐԸ ԵՎ ԼՐԱՑՈՒՄՆԵՐԸ
</t>
  </si>
  <si>
    <t>«Սիսիանի N 1 հիմնական դպրոց» ՊՈԱԿ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</si>
</sst>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_-* #,##0.0\ _₽_-;\-* #,##0.0\ _₽_-;_-* &quot;-&quot;?\ _₽_-;_-@_-"/>
    <numFmt numFmtId="173" formatCode="0_);\(0\)"/>
    <numFmt numFmtId="174" formatCode="General_)"/>
    <numFmt numFmtId="175" formatCode="_(* #,##0.0_);_(* \(#,##0.0\);_(* &quot;-&quot;?_);_(@_)"/>
  </numFmts>
  <fonts count="10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b/>
      <i/>
      <sz val="12"/>
      <name val="GHEA Grapalat"/>
      <family val="3"/>
    </font>
    <font>
      <b/>
      <sz val="12"/>
      <color indexed="8"/>
      <name val="GHEA Grapalat"/>
      <family val="3"/>
    </font>
    <font>
      <b/>
      <u/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GHEA Grapalat"/>
      <family val="3"/>
    </font>
    <font>
      <sz val="12"/>
      <name val="Calibri"/>
      <family val="2"/>
      <charset val="1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2"/>
      <name val="GHEA Grapalat"/>
      <family val="2"/>
    </font>
    <font>
      <sz val="12"/>
      <name val="GHEA Grapalat"/>
      <family val="2"/>
    </font>
    <font>
      <b/>
      <sz val="12"/>
      <name val="Calibri"/>
      <family val="2"/>
      <scheme val="minor"/>
    </font>
    <font>
      <i/>
      <sz val="12"/>
      <color theme="1"/>
      <name val="GHEA Grapalat"/>
      <family val="3"/>
    </font>
    <font>
      <i/>
      <sz val="12"/>
      <color rgb="FFFF0000"/>
      <name val="GHEA Grapalat"/>
      <family val="3"/>
    </font>
    <font>
      <sz val="12"/>
      <color rgb="FFFF0000"/>
      <name val="GHEA Grapalat"/>
      <family val="3"/>
    </font>
    <font>
      <sz val="12"/>
      <color indexed="8"/>
      <name val="GHEA Grapalat"/>
      <family val="3"/>
    </font>
    <font>
      <b/>
      <i/>
      <sz val="12"/>
      <color theme="1"/>
      <name val="GHEA Grapalat"/>
      <family val="3"/>
    </font>
    <font>
      <b/>
      <sz val="12"/>
      <color theme="1"/>
      <name val="Calibri"/>
      <family val="2"/>
      <charset val="1"/>
      <scheme val="minor"/>
    </font>
    <font>
      <b/>
      <i/>
      <sz val="12"/>
      <color theme="1"/>
      <name val="Calibri"/>
      <family val="2"/>
      <charset val="204"/>
      <scheme val="minor"/>
    </font>
    <font>
      <sz val="12"/>
      <color rgb="FF000000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27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021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12" applyNumberFormat="0" applyFill="0" applyAlignment="0" applyProtection="0"/>
    <xf numFmtId="0" fontId="19" fillId="0" borderId="13" applyNumberFormat="0" applyFill="0" applyAlignment="0" applyProtection="0"/>
    <xf numFmtId="0" fontId="20" fillId="0" borderId="14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5" applyNumberFormat="0" applyAlignment="0" applyProtection="0"/>
    <xf numFmtId="0" fontId="25" fillId="7" borderId="16" applyNumberFormat="0" applyAlignment="0" applyProtection="0"/>
    <xf numFmtId="0" fontId="26" fillId="7" borderId="15" applyNumberFormat="0" applyAlignment="0" applyProtection="0"/>
    <xf numFmtId="0" fontId="27" fillId="0" borderId="17" applyNumberFormat="0" applyFill="0" applyAlignment="0" applyProtection="0"/>
    <xf numFmtId="0" fontId="28" fillId="8" borderId="18" applyNumberFormat="0" applyAlignment="0" applyProtection="0"/>
    <xf numFmtId="0" fontId="29" fillId="0" borderId="0" applyNumberFormat="0" applyFill="0" applyBorder="0" applyAlignment="0" applyProtection="0"/>
    <xf numFmtId="0" fontId="12" fillId="9" borderId="19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20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9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12" applyNumberFormat="0" applyFill="0" applyAlignment="0" applyProtection="0"/>
    <xf numFmtId="0" fontId="34" fillId="25" borderId="0" applyNumberFormat="0" applyBorder="0" applyAlignment="0" applyProtection="0"/>
    <xf numFmtId="0" fontId="42" fillId="0" borderId="14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7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5" applyNumberFormat="0" applyAlignment="0" applyProtection="0"/>
    <xf numFmtId="0" fontId="39" fillId="3" borderId="0" applyNumberFormat="0" applyBorder="0" applyAlignment="0" applyProtection="0"/>
    <xf numFmtId="0" fontId="46" fillId="7" borderId="16" applyNumberFormat="0" applyAlignment="0" applyProtection="0"/>
    <xf numFmtId="0" fontId="43" fillId="6" borderId="15" applyNumberFormat="0" applyAlignment="0" applyProtection="0"/>
    <xf numFmtId="0" fontId="41" fillId="0" borderId="13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8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20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21" applyNumberFormat="0" applyAlignment="0" applyProtection="0"/>
    <xf numFmtId="0" fontId="56" fillId="53" borderId="22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3" applyNumberFormat="0" applyFill="0" applyAlignment="0" applyProtection="0"/>
    <xf numFmtId="0" fontId="60" fillId="0" borderId="24" applyNumberFormat="0" applyFill="0" applyAlignment="0" applyProtection="0"/>
    <xf numFmtId="0" fontId="61" fillId="0" borderId="25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21" applyNumberFormat="0" applyAlignment="0" applyProtection="0"/>
    <xf numFmtId="0" fontId="63" fillId="0" borderId="26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7" applyNumberFormat="0" applyFont="0" applyAlignment="0" applyProtection="0"/>
    <xf numFmtId="0" fontId="65" fillId="52" borderId="28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9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7" fillId="0" borderId="0"/>
    <xf numFmtId="38" fontId="78" fillId="0" borderId="0"/>
    <xf numFmtId="38" fontId="79" fillId="0" borderId="0"/>
    <xf numFmtId="38" fontId="80" fillId="0" borderId="0"/>
    <xf numFmtId="0" fontId="81" fillId="0" borderId="0"/>
    <xf numFmtId="0" fontId="81" fillId="0" borderId="0"/>
    <xf numFmtId="0" fontId="82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3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3" fillId="0" borderId="0"/>
    <xf numFmtId="0" fontId="50" fillId="55" borderId="39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4" fontId="84" fillId="0" borderId="40">
      <protection locked="0"/>
    </xf>
    <xf numFmtId="174" fontId="85" fillId="57" borderId="4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6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55" fillId="5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62" fillId="42" borderId="21" applyNumberForma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15" fillId="55" borderId="27" applyNumberFormat="0" applyFon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5" fillId="52" borderId="28" applyNumberFormat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4" fillId="6" borderId="15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5" fillId="7" borderId="16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8" fillId="0" borderId="12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19" fillId="0" borderId="13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14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8" fillId="8" borderId="18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12" fillId="9" borderId="19" applyNumberFormat="0" applyFont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7" fillId="0" borderId="17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</cellStyleXfs>
  <cellXfs count="678">
    <xf numFmtId="0" fontId="0" fillId="0" borderId="0" xfId="0"/>
    <xf numFmtId="0" fontId="13" fillId="0" borderId="0" xfId="0" applyFont="1" applyAlignment="1">
      <alignment wrapText="1"/>
    </xf>
    <xf numFmtId="0" fontId="75" fillId="2" borderId="1" xfId="0" applyFont="1" applyFill="1" applyBorder="1" applyAlignment="1">
      <alignment horizontal="center" vertical="center" wrapText="1"/>
    </xf>
    <xf numFmtId="0" fontId="16" fillId="0" borderId="1" xfId="96" applyFont="1" applyBorder="1" applyAlignment="1">
      <alignment horizontal="center" vertical="center" wrapText="1"/>
    </xf>
    <xf numFmtId="0" fontId="16" fillId="0" borderId="1" xfId="96" applyFont="1" applyBorder="1" applyAlignment="1">
      <alignment horizontal="left" vertical="center" wrapText="1"/>
    </xf>
    <xf numFmtId="49" fontId="16" fillId="0" borderId="1" xfId="96" applyNumberFormat="1" applyFont="1" applyFill="1" applyBorder="1" applyAlignment="1">
      <alignment horizontal="center" vertical="center" textRotation="90" wrapText="1"/>
    </xf>
    <xf numFmtId="0" fontId="16" fillId="0" borderId="1" xfId="96" applyNumberFormat="1" applyFont="1" applyFill="1" applyBorder="1" applyAlignment="1">
      <alignment horizontal="center" vertical="center" wrapText="1"/>
    </xf>
    <xf numFmtId="168" fontId="16" fillId="0" borderId="3" xfId="96" applyNumberFormat="1" applyFont="1" applyFill="1" applyBorder="1" applyAlignment="1">
      <alignment horizontal="center" vertical="center" wrapText="1"/>
    </xf>
    <xf numFmtId="0" fontId="72" fillId="2" borderId="1" xfId="96" applyFont="1" applyFill="1" applyBorder="1" applyAlignment="1">
      <alignment horizontal="center" vertical="center" wrapText="1"/>
    </xf>
    <xf numFmtId="0" fontId="75" fillId="2" borderId="1" xfId="96" applyFont="1" applyFill="1" applyBorder="1" applyAlignment="1">
      <alignment horizontal="center" vertical="center" wrapText="1"/>
    </xf>
    <xf numFmtId="168" fontId="72" fillId="2" borderId="1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169" fontId="16" fillId="0" borderId="1" xfId="96" applyNumberFormat="1" applyFont="1" applyBorder="1" applyAlignment="1">
      <alignment horizontal="center" vertical="center" wrapText="1"/>
    </xf>
    <xf numFmtId="165" fontId="16" fillId="2" borderId="1" xfId="6" applyNumberFormat="1" applyFont="1" applyFill="1" applyBorder="1" applyAlignment="1">
      <alignment horizontal="center" vertical="center"/>
    </xf>
    <xf numFmtId="0" fontId="73" fillId="0" borderId="1" xfId="96" applyFont="1" applyFill="1" applyBorder="1" applyAlignment="1">
      <alignment horizontal="left" vertical="center" wrapText="1"/>
    </xf>
    <xf numFmtId="0" fontId="16" fillId="0" borderId="2" xfId="96" applyFont="1" applyBorder="1" applyAlignment="1">
      <alignment horizontal="center" vertical="center" wrapText="1"/>
    </xf>
    <xf numFmtId="0" fontId="76" fillId="2" borderId="0" xfId="0" applyFont="1" applyFill="1"/>
    <xf numFmtId="0" fontId="76" fillId="2" borderId="0" xfId="0" applyFont="1" applyFill="1" applyAlignment="1">
      <alignment horizontal="right"/>
    </xf>
    <xf numFmtId="0" fontId="72" fillId="0" borderId="0" xfId="96" applyFont="1" applyAlignment="1">
      <alignment vertical="center" wrapText="1"/>
    </xf>
    <xf numFmtId="0" fontId="72" fillId="0" borderId="0" xfId="96" applyFont="1" applyAlignment="1">
      <alignment horizontal="center" vertical="center" wrapText="1"/>
    </xf>
    <xf numFmtId="0" fontId="72" fillId="2" borderId="0" xfId="96" applyFont="1" applyFill="1" applyAlignment="1">
      <alignment horizontal="center" vertical="center" wrapText="1"/>
    </xf>
    <xf numFmtId="168" fontId="16" fillId="0" borderId="0" xfId="96" applyNumberFormat="1" applyFont="1" applyAlignment="1">
      <alignment vertical="center" wrapText="1"/>
    </xf>
    <xf numFmtId="0" fontId="16" fillId="0" borderId="0" xfId="96" applyFont="1" applyAlignment="1">
      <alignment vertical="center" wrapText="1"/>
    </xf>
    <xf numFmtId="168" fontId="72" fillId="2" borderId="0" xfId="96" applyNumberFormat="1" applyFont="1" applyFill="1" applyAlignment="1">
      <alignment vertical="center" wrapText="1"/>
    </xf>
    <xf numFmtId="0" fontId="16" fillId="0" borderId="31" xfId="0" applyFont="1" applyBorder="1" applyAlignment="1">
      <alignment horizontal="left" vertical="center" wrapText="1"/>
    </xf>
    <xf numFmtId="0" fontId="16" fillId="0" borderId="31" xfId="0" applyFont="1" applyBorder="1" applyAlignment="1">
      <alignment horizontal="left" vertical="top" wrapText="1"/>
    </xf>
    <xf numFmtId="0" fontId="16" fillId="0" borderId="3" xfId="96" applyFont="1" applyBorder="1" applyAlignment="1">
      <alignment horizontal="center" vertical="center" wrapText="1"/>
    </xf>
    <xf numFmtId="0" fontId="73" fillId="0" borderId="34" xfId="96" applyFont="1" applyFill="1" applyBorder="1" applyAlignment="1">
      <alignment horizontal="left" vertical="center" wrapText="1"/>
    </xf>
    <xf numFmtId="0" fontId="16" fillId="0" borderId="41" xfId="96" applyFont="1" applyBorder="1" applyAlignment="1">
      <alignment horizontal="center" vertical="center" wrapText="1"/>
    </xf>
    <xf numFmtId="169" fontId="16" fillId="2" borderId="31" xfId="7" applyNumberFormat="1" applyFont="1" applyFill="1" applyBorder="1" applyAlignment="1">
      <alignment horizontal="center" vertical="center" wrapText="1"/>
    </xf>
    <xf numFmtId="0" fontId="72" fillId="0" borderId="31" xfId="0" applyFont="1" applyBorder="1" applyAlignment="1">
      <alignment horizontal="left" vertical="center" wrapText="1"/>
    </xf>
    <xf numFmtId="0" fontId="72" fillId="0" borderId="31" xfId="0" applyFont="1" applyBorder="1" applyAlignment="1">
      <alignment horizontal="center" vertical="center" wrapText="1"/>
    </xf>
    <xf numFmtId="166" fontId="87" fillId="0" borderId="44" xfId="7" applyNumberFormat="1" applyFont="1" applyFill="1" applyBorder="1" applyAlignment="1">
      <alignment vertical="top" wrapText="1"/>
    </xf>
    <xf numFmtId="168" fontId="74" fillId="2" borderId="1" xfId="96" applyNumberFormat="1" applyFont="1" applyFill="1" applyBorder="1" applyAlignment="1">
      <alignment horizontal="center" vertical="center" wrapText="1"/>
    </xf>
    <xf numFmtId="0" fontId="76" fillId="0" borderId="48" xfId="0" applyFont="1" applyBorder="1" applyAlignment="1">
      <alignment horizontal="left" vertical="center" wrapText="1"/>
    </xf>
    <xf numFmtId="0" fontId="16" fillId="0" borderId="48" xfId="0" applyFont="1" applyBorder="1" applyAlignment="1">
      <alignment horizontal="left" vertical="center" wrapText="1"/>
    </xf>
    <xf numFmtId="169" fontId="13" fillId="2" borderId="48" xfId="7" applyNumberFormat="1" applyFont="1" applyFill="1" applyBorder="1" applyAlignment="1">
      <alignment horizontal="center" vertical="center" wrapText="1"/>
    </xf>
    <xf numFmtId="0" fontId="76" fillId="0" borderId="0" xfId="0" applyFont="1" applyAlignment="1">
      <alignment horizontal="left" vertical="center" wrapText="1"/>
    </xf>
    <xf numFmtId="0" fontId="76" fillId="0" borderId="48" xfId="0" applyFont="1" applyBorder="1" applyAlignment="1">
      <alignment horizontal="center" vertical="center" wrapText="1"/>
    </xf>
    <xf numFmtId="0" fontId="76" fillId="0" borderId="48" xfId="0" applyFont="1" applyBorder="1" applyAlignment="1">
      <alignment horizontal="left" vertical="top" wrapText="1"/>
    </xf>
    <xf numFmtId="0" fontId="16" fillId="0" borderId="48" xfId="0" applyFont="1" applyBorder="1" applyAlignment="1">
      <alignment horizontal="left" vertical="top" wrapText="1"/>
    </xf>
    <xf numFmtId="0" fontId="76" fillId="0" borderId="0" xfId="0" applyFont="1" applyAlignment="1">
      <alignment horizontal="left" vertical="top" wrapText="1"/>
    </xf>
    <xf numFmtId="0" fontId="13" fillId="2" borderId="0" xfId="0" applyFont="1" applyFill="1" applyAlignment="1">
      <alignment horizontal="center" wrapText="1"/>
    </xf>
    <xf numFmtId="0" fontId="16" fillId="0" borderId="0" xfId="96" applyNumberFormat="1" applyFont="1" applyFill="1" applyAlignment="1">
      <alignment horizontal="center" vertical="center" wrapText="1"/>
    </xf>
    <xf numFmtId="0" fontId="72" fillId="0" borderId="0" xfId="0" applyFont="1"/>
    <xf numFmtId="0" fontId="72" fillId="2" borderId="0" xfId="0" applyFont="1" applyFill="1"/>
    <xf numFmtId="0" fontId="88" fillId="0" borderId="0" xfId="0" applyFont="1" applyAlignment="1">
      <alignment horizontal="left" vertical="top" wrapText="1"/>
    </xf>
    <xf numFmtId="0" fontId="72" fillId="0" borderId="11" xfId="0" applyFont="1" applyBorder="1" applyAlignment="1">
      <alignment horizontal="center" vertical="center" wrapText="1"/>
    </xf>
    <xf numFmtId="0" fontId="72" fillId="0" borderId="8" xfId="0" applyFont="1" applyBorder="1" applyAlignment="1">
      <alignment horizontal="center" vertical="center" wrapText="1"/>
    </xf>
    <xf numFmtId="0" fontId="72" fillId="2" borderId="8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vertical="top" wrapText="1"/>
    </xf>
    <xf numFmtId="0" fontId="72" fillId="0" borderId="7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left" vertical="top" wrapText="1"/>
    </xf>
    <xf numFmtId="167" fontId="16" fillId="0" borderId="31" xfId="6" applyNumberFormat="1" applyFont="1" applyBorder="1" applyAlignment="1">
      <alignment horizontal="center" vertical="center"/>
    </xf>
    <xf numFmtId="0" fontId="89" fillId="0" borderId="4" xfId="0" applyFont="1" applyBorder="1" applyAlignment="1">
      <alignment vertical="top" wrapText="1"/>
    </xf>
    <xf numFmtId="0" fontId="72" fillId="0" borderId="1" xfId="0" applyFont="1" applyBorder="1" applyAlignment="1">
      <alignment horizontal="left" vertical="top" wrapText="1"/>
    </xf>
    <xf numFmtId="167" fontId="72" fillId="0" borderId="31" xfId="0" applyNumberFormat="1" applyFont="1" applyBorder="1" applyAlignment="1">
      <alignment horizontal="center" vertical="center" wrapText="1"/>
    </xf>
    <xf numFmtId="167" fontId="72" fillId="2" borderId="31" xfId="0" applyNumberFormat="1" applyFont="1" applyFill="1" applyBorder="1" applyAlignment="1">
      <alignment horizontal="center" vertical="center" wrapText="1"/>
    </xf>
    <xf numFmtId="0" fontId="89" fillId="0" borderId="6" xfId="0" applyFont="1" applyBorder="1" applyAlignment="1">
      <alignment vertical="top" wrapText="1"/>
    </xf>
    <xf numFmtId="0" fontId="90" fillId="0" borderId="31" xfId="0" applyFont="1" applyBorder="1" applyAlignment="1">
      <alignment horizontal="left" vertical="top" wrapText="1"/>
    </xf>
    <xf numFmtId="165" fontId="16" fillId="0" borderId="31" xfId="0" applyNumberFormat="1" applyFont="1" applyBorder="1" applyAlignment="1">
      <alignment horizontal="left" vertical="top" wrapText="1"/>
    </xf>
    <xf numFmtId="165" fontId="16" fillId="2" borderId="31" xfId="0" applyNumberFormat="1" applyFont="1" applyFill="1" applyBorder="1" applyAlignment="1">
      <alignment horizontal="left" vertical="top" wrapText="1"/>
    </xf>
    <xf numFmtId="165" fontId="16" fillId="0" borderId="31" xfId="6" applyNumberFormat="1" applyFont="1" applyBorder="1" applyAlignment="1">
      <alignment horizontal="center" vertical="center"/>
    </xf>
    <xf numFmtId="165" fontId="88" fillId="0" borderId="0" xfId="0" applyNumberFormat="1" applyFont="1" applyAlignment="1">
      <alignment horizontal="left" vertical="top" wrapText="1"/>
    </xf>
    <xf numFmtId="0" fontId="92" fillId="0" borderId="31" xfId="165" applyFont="1" applyBorder="1">
      <alignment horizontal="left" vertical="top" wrapText="1"/>
    </xf>
    <xf numFmtId="0" fontId="93" fillId="0" borderId="31" xfId="165" applyFont="1" applyBorder="1" applyAlignment="1">
      <alignment horizontal="left" vertical="top" wrapText="1"/>
    </xf>
    <xf numFmtId="0" fontId="88" fillId="0" borderId="31" xfId="0" applyFont="1" applyBorder="1" applyAlignment="1"/>
    <xf numFmtId="0" fontId="88" fillId="2" borderId="31" xfId="0" applyFont="1" applyFill="1" applyBorder="1" applyAlignment="1"/>
    <xf numFmtId="0" fontId="93" fillId="0" borderId="31" xfId="165" applyFont="1" applyBorder="1" applyAlignment="1">
      <alignment horizontal="center" vertical="top"/>
    </xf>
    <xf numFmtId="0" fontId="93" fillId="2" borderId="31" xfId="165" applyFont="1" applyFill="1" applyBorder="1" applyAlignment="1">
      <alignment horizontal="center" vertical="top"/>
    </xf>
    <xf numFmtId="0" fontId="92" fillId="2" borderId="31" xfId="165" applyFont="1" applyFill="1" applyBorder="1">
      <alignment horizontal="left" vertical="top" wrapText="1"/>
    </xf>
    <xf numFmtId="165" fontId="16" fillId="0" borderId="31" xfId="6" applyNumberFormat="1" applyFont="1" applyBorder="1" applyAlignment="1">
      <alignment horizontal="right" vertical="top"/>
    </xf>
    <xf numFmtId="0" fontId="16" fillId="2" borderId="31" xfId="165" applyFont="1" applyFill="1" applyBorder="1" applyAlignment="1">
      <alignment horizontal="left" vertical="top" wrapText="1"/>
    </xf>
    <xf numFmtId="165" fontId="16" fillId="0" borderId="31" xfId="6" applyNumberFormat="1" applyFont="1" applyBorder="1" applyAlignment="1">
      <alignment horizontal="right" vertical="center"/>
    </xf>
    <xf numFmtId="39" fontId="88" fillId="0" borderId="0" xfId="0" applyNumberFormat="1" applyFont="1" applyAlignment="1">
      <alignment horizontal="left" vertical="top" wrapText="1"/>
    </xf>
    <xf numFmtId="0" fontId="93" fillId="2" borderId="31" xfId="165" applyFont="1" applyFill="1" applyBorder="1" applyAlignment="1">
      <alignment horizontal="left" vertical="top" wrapText="1"/>
    </xf>
    <xf numFmtId="165" fontId="88" fillId="0" borderId="31" xfId="0" applyNumberFormat="1" applyFont="1" applyBorder="1" applyAlignment="1"/>
    <xf numFmtId="0" fontId="16" fillId="0" borderId="31" xfId="0" applyFont="1" applyFill="1" applyBorder="1" applyAlignment="1">
      <alignment horizontal="left" vertical="top" wrapText="1"/>
    </xf>
    <xf numFmtId="0" fontId="16" fillId="2" borderId="31" xfId="165" applyFont="1" applyFill="1" applyBorder="1" applyAlignment="1">
      <alignment horizontal="left" vertical="center" wrapText="1"/>
    </xf>
    <xf numFmtId="0" fontId="16" fillId="0" borderId="31" xfId="165" applyFont="1" applyBorder="1" applyAlignment="1">
      <alignment horizontal="left" vertical="center" wrapText="1"/>
    </xf>
    <xf numFmtId="0" fontId="16" fillId="0" borderId="31" xfId="165" applyFont="1" applyBorder="1" applyAlignment="1">
      <alignment horizontal="left" vertical="top" wrapText="1"/>
    </xf>
    <xf numFmtId="0" fontId="90" fillId="0" borderId="3" xfId="0" applyFont="1" applyBorder="1" applyAlignment="1">
      <alignment horizontal="left" vertical="top" wrapText="1"/>
    </xf>
    <xf numFmtId="165" fontId="72" fillId="0" borderId="31" xfId="0" applyNumberFormat="1" applyFont="1" applyBorder="1"/>
    <xf numFmtId="165" fontId="72" fillId="2" borderId="31" xfId="0" applyNumberFormat="1" applyFont="1" applyFill="1" applyBorder="1"/>
    <xf numFmtId="165" fontId="72" fillId="0" borderId="0" xfId="0" applyNumberFormat="1" applyFont="1"/>
    <xf numFmtId="0" fontId="90" fillId="0" borderId="1" xfId="0" applyFont="1" applyBorder="1" applyAlignment="1">
      <alignment horizontal="left" vertical="top" wrapText="1"/>
    </xf>
    <xf numFmtId="0" fontId="16" fillId="0" borderId="31" xfId="0" applyFont="1" applyBorder="1"/>
    <xf numFmtId="0" fontId="16" fillId="2" borderId="31" xfId="0" applyFont="1" applyFill="1" applyBorder="1"/>
    <xf numFmtId="0" fontId="93" fillId="0" borderId="1" xfId="8" applyFont="1" applyBorder="1" applyAlignment="1">
      <alignment horizontal="left" vertical="top" wrapText="1"/>
    </xf>
    <xf numFmtId="0" fontId="93" fillId="0" borderId="8" xfId="8" applyFont="1" applyBorder="1" applyAlignment="1">
      <alignment horizontal="left" vertical="top" wrapText="1"/>
    </xf>
    <xf numFmtId="0" fontId="72" fillId="0" borderId="32" xfId="0" applyFont="1" applyBorder="1" applyAlignment="1">
      <alignment horizontal="center" vertical="top" wrapText="1"/>
    </xf>
    <xf numFmtId="0" fontId="72" fillId="0" borderId="1" xfId="0" applyFont="1" applyBorder="1" applyAlignment="1"/>
    <xf numFmtId="0" fontId="72" fillId="2" borderId="1" xfId="0" applyFont="1" applyFill="1" applyBorder="1" applyAlignment="1"/>
    <xf numFmtId="165" fontId="72" fillId="0" borderId="31" xfId="6" applyNumberFormat="1" applyFont="1" applyBorder="1" applyAlignment="1">
      <alignment horizontal="right" vertical="top"/>
    </xf>
    <xf numFmtId="165" fontId="72" fillId="2" borderId="31" xfId="6" applyNumberFormat="1" applyFont="1" applyFill="1" applyBorder="1" applyAlignment="1">
      <alignment horizontal="right" vertical="top"/>
    </xf>
    <xf numFmtId="0" fontId="16" fillId="0" borderId="1" xfId="8" applyFont="1" applyBorder="1" applyAlignment="1">
      <alignment horizontal="left" vertical="center" wrapText="1"/>
    </xf>
    <xf numFmtId="165" fontId="16" fillId="0" borderId="31" xfId="6" applyNumberFormat="1" applyFont="1" applyBorder="1" applyAlignment="1">
      <alignment vertical="center"/>
    </xf>
    <xf numFmtId="0" fontId="72" fillId="0" borderId="31" xfId="0" applyFont="1" applyBorder="1" applyAlignment="1">
      <alignment horizontal="left" vertical="top" wrapText="1"/>
    </xf>
    <xf numFmtId="0" fontId="72" fillId="2" borderId="31" xfId="0" applyFont="1" applyFill="1" applyBorder="1" applyAlignment="1">
      <alignment horizontal="left" vertical="top" wrapText="1"/>
    </xf>
    <xf numFmtId="0" fontId="72" fillId="0" borderId="1" xfId="8" applyFont="1" applyBorder="1" applyAlignment="1">
      <alignment horizontal="left" vertical="top" wrapText="1"/>
    </xf>
    <xf numFmtId="0" fontId="72" fillId="2" borderId="1" xfId="0" applyFont="1" applyFill="1" applyBorder="1" applyAlignment="1">
      <alignment horizontal="left" vertical="top" wrapText="1"/>
    </xf>
    <xf numFmtId="0" fontId="89" fillId="0" borderId="47" xfId="0" applyFont="1" applyBorder="1" applyAlignment="1">
      <alignment vertical="top" wrapText="1"/>
    </xf>
    <xf numFmtId="167" fontId="16" fillId="0" borderId="1" xfId="0" applyNumberFormat="1" applyFont="1" applyBorder="1" applyAlignment="1">
      <alignment horizontal="center" vertical="center" wrapText="1"/>
    </xf>
    <xf numFmtId="168" fontId="72" fillId="0" borderId="31" xfId="0" applyNumberFormat="1" applyFont="1" applyFill="1" applyBorder="1" applyAlignment="1">
      <alignment vertical="center"/>
    </xf>
    <xf numFmtId="168" fontId="16" fillId="0" borderId="31" xfId="0" applyNumberFormat="1" applyFont="1" applyFill="1" applyBorder="1" applyAlignment="1">
      <alignment horizontal="center" vertical="center"/>
    </xf>
    <xf numFmtId="0" fontId="72" fillId="0" borderId="31" xfId="0" applyFont="1" applyBorder="1"/>
    <xf numFmtId="0" fontId="72" fillId="2" borderId="31" xfId="0" applyFont="1" applyFill="1" applyBorder="1"/>
    <xf numFmtId="169" fontId="16" fillId="0" borderId="31" xfId="0" applyNumberFormat="1" applyFont="1" applyFill="1" applyBorder="1" applyAlignment="1">
      <alignment vertical="center"/>
    </xf>
    <xf numFmtId="169" fontId="72" fillId="0" borderId="31" xfId="0" applyNumberFormat="1" applyFont="1" applyFill="1" applyBorder="1" applyAlignment="1">
      <alignment vertical="center"/>
    </xf>
    <xf numFmtId="0" fontId="16" fillId="0" borderId="1" xfId="8" applyFont="1" applyBorder="1" applyAlignment="1">
      <alignment horizontal="left" vertical="top" wrapText="1"/>
    </xf>
    <xf numFmtId="0" fontId="72" fillId="0" borderId="1" xfId="0" applyFont="1" applyBorder="1" applyAlignment="1">
      <alignment horizontal="center" vertical="center" wrapText="1"/>
    </xf>
    <xf numFmtId="0" fontId="72" fillId="0" borderId="4" xfId="0" applyFont="1" applyBorder="1" applyAlignment="1">
      <alignment horizontal="center" vertical="center" wrapText="1"/>
    </xf>
    <xf numFmtId="0" fontId="72" fillId="0" borderId="1" xfId="0" applyFont="1" applyBorder="1" applyAlignment="1">
      <alignment horizontal="center" vertical="top"/>
    </xf>
    <xf numFmtId="0" fontId="72" fillId="0" borderId="0" xfId="0" applyFont="1" applyAlignment="1">
      <alignment horizontal="left" vertical="top" wrapText="1"/>
    </xf>
    <xf numFmtId="0" fontId="72" fillId="0" borderId="31" xfId="0" applyFont="1" applyBorder="1" applyAlignment="1">
      <alignment horizontal="center" vertical="top" wrapText="1"/>
    </xf>
    <xf numFmtId="0" fontId="16" fillId="2" borderId="31" xfId="0" applyFont="1" applyFill="1" applyBorder="1" applyAlignment="1">
      <alignment horizontal="left" vertical="top" wrapText="1"/>
    </xf>
    <xf numFmtId="166" fontId="72" fillId="2" borderId="31" xfId="7" applyNumberFormat="1" applyFont="1" applyFill="1" applyBorder="1" applyAlignment="1">
      <alignment horizontal="center" vertical="center" wrapText="1"/>
    </xf>
    <xf numFmtId="169" fontId="72" fillId="2" borderId="31" xfId="7" applyNumberFormat="1" applyFont="1" applyFill="1" applyBorder="1" applyAlignment="1">
      <alignment horizontal="center" vertical="center" wrapText="1"/>
    </xf>
    <xf numFmtId="169" fontId="72" fillId="0" borderId="31" xfId="7" applyNumberFormat="1" applyFont="1" applyFill="1" applyBorder="1" applyAlignment="1">
      <alignment horizontal="center" vertical="center" wrapText="1"/>
    </xf>
    <xf numFmtId="166" fontId="72" fillId="0" borderId="0" xfId="0" applyNumberFormat="1" applyFont="1" applyFill="1" applyBorder="1" applyAlignment="1">
      <alignment horizontal="left" vertical="top" wrapText="1"/>
    </xf>
    <xf numFmtId="0" fontId="72" fillId="0" borderId="0" xfId="0" applyFont="1" applyFill="1" applyBorder="1" applyAlignment="1">
      <alignment horizontal="left" vertical="top" wrapText="1"/>
    </xf>
    <xf numFmtId="0" fontId="72" fillId="0" borderId="0" xfId="0" applyFont="1" applyFill="1" applyAlignment="1">
      <alignment horizontal="left" vertical="top" wrapText="1"/>
    </xf>
    <xf numFmtId="0" fontId="72" fillId="0" borderId="31" xfId="0" applyFont="1" applyFill="1" applyBorder="1" applyAlignment="1">
      <alignment horizontal="left" vertical="top" wrapText="1"/>
    </xf>
    <xf numFmtId="43" fontId="72" fillId="0" borderId="31" xfId="7" applyNumberFormat="1" applyFont="1" applyFill="1" applyBorder="1" applyAlignment="1">
      <alignment horizontal="center" vertical="center" wrapText="1"/>
    </xf>
    <xf numFmtId="0" fontId="72" fillId="0" borderId="31" xfId="0" applyFont="1" applyFill="1" applyBorder="1" applyAlignment="1">
      <alignment horizontal="left" vertical="center" wrapText="1"/>
    </xf>
    <xf numFmtId="166" fontId="16" fillId="0" borderId="31" xfId="7" applyNumberFormat="1" applyFont="1" applyFill="1" applyBorder="1" applyAlignment="1">
      <alignment horizontal="center" vertical="center" wrapText="1"/>
    </xf>
    <xf numFmtId="169" fontId="16" fillId="0" borderId="31" xfId="7" applyNumberFormat="1" applyFont="1" applyFill="1" applyBorder="1" applyAlignment="1">
      <alignment horizontal="center" vertical="center" wrapText="1"/>
    </xf>
    <xf numFmtId="166" fontId="16" fillId="0" borderId="31" xfId="7" applyNumberFormat="1" applyFont="1" applyFill="1" applyBorder="1" applyAlignment="1">
      <alignment horizontal="right" vertical="center" wrapText="1"/>
    </xf>
    <xf numFmtId="169" fontId="16" fillId="0" borderId="31" xfId="7" applyNumberFormat="1" applyFont="1" applyFill="1" applyBorder="1" applyAlignment="1">
      <alignment horizontal="right" vertical="center" wrapText="1"/>
    </xf>
    <xf numFmtId="0" fontId="90" fillId="0" borderId="31" xfId="165" applyFont="1" applyBorder="1" applyAlignment="1">
      <alignment horizontal="left" vertical="top" wrapText="1"/>
    </xf>
    <xf numFmtId="166" fontId="90" fillId="2" borderId="31" xfId="7" applyNumberFormat="1" applyFont="1" applyFill="1" applyBorder="1" applyAlignment="1">
      <alignment horizontal="center" vertical="center" wrapText="1"/>
    </xf>
    <xf numFmtId="169" fontId="90" fillId="2" borderId="31" xfId="7" applyNumberFormat="1" applyFont="1" applyFill="1" applyBorder="1" applyAlignment="1">
      <alignment horizontal="center" vertical="center" wrapText="1"/>
    </xf>
    <xf numFmtId="0" fontId="90" fillId="0" borderId="0" xfId="0" applyFont="1" applyAlignment="1">
      <alignment horizontal="left" vertical="top" wrapText="1"/>
    </xf>
    <xf numFmtId="166" fontId="72" fillId="2" borderId="31" xfId="7" applyNumberFormat="1" applyFont="1" applyFill="1" applyBorder="1" applyAlignment="1">
      <alignment vertical="center" wrapText="1"/>
    </xf>
    <xf numFmtId="166" fontId="72" fillId="2" borderId="31" xfId="7" applyNumberFormat="1" applyFont="1" applyFill="1" applyBorder="1" applyAlignment="1">
      <alignment horizontal="right" vertical="center" wrapText="1"/>
    </xf>
    <xf numFmtId="172" fontId="72" fillId="0" borderId="0" xfId="0" applyNumberFormat="1" applyFont="1" applyAlignment="1">
      <alignment horizontal="left" vertical="top" wrapText="1"/>
    </xf>
    <xf numFmtId="43" fontId="72" fillId="0" borderId="0" xfId="0" applyNumberFormat="1" applyFont="1" applyAlignment="1">
      <alignment horizontal="left" vertical="top" wrapText="1"/>
    </xf>
    <xf numFmtId="43" fontId="72" fillId="0" borderId="0" xfId="7" applyFont="1" applyAlignment="1">
      <alignment horizontal="left" vertical="top" wrapText="1"/>
    </xf>
    <xf numFmtId="167" fontId="72" fillId="0" borderId="0" xfId="0" applyNumberFormat="1" applyFont="1" applyAlignment="1">
      <alignment horizontal="left" vertical="top" wrapText="1"/>
    </xf>
    <xf numFmtId="0" fontId="16" fillId="0" borderId="3" xfId="0" applyFont="1" applyFill="1" applyBorder="1" applyAlignment="1">
      <alignment horizontal="center"/>
    </xf>
    <xf numFmtId="169" fontId="72" fillId="2" borderId="31" xfId="7" applyNumberFormat="1" applyFont="1" applyFill="1" applyBorder="1" applyAlignment="1">
      <alignment vertical="center" wrapText="1"/>
    </xf>
    <xf numFmtId="169" fontId="72" fillId="2" borderId="31" xfId="7" applyNumberFormat="1" applyFont="1" applyFill="1" applyBorder="1" applyAlignment="1">
      <alignment horizontal="right" vertical="center" wrapText="1"/>
    </xf>
    <xf numFmtId="0" fontId="16" fillId="0" borderId="31" xfId="0" applyFont="1" applyBorder="1" applyAlignment="1">
      <alignment horizontal="center" wrapText="1"/>
    </xf>
    <xf numFmtId="0" fontId="16" fillId="2" borderId="43" xfId="0" applyFont="1" applyFill="1" applyBorder="1" applyAlignment="1">
      <alignment horizontal="left" vertical="top" wrapText="1"/>
    </xf>
    <xf numFmtId="166" fontId="90" fillId="0" borderId="0" xfId="0" applyNumberFormat="1" applyFont="1" applyAlignment="1">
      <alignment horizontal="left" vertical="top" wrapText="1"/>
    </xf>
    <xf numFmtId="0" fontId="16" fillId="0" borderId="32" xfId="0" applyFont="1" applyBorder="1" applyAlignment="1">
      <alignment horizontal="center" wrapText="1"/>
    </xf>
    <xf numFmtId="0" fontId="72" fillId="2" borderId="32" xfId="0" applyFont="1" applyFill="1" applyBorder="1" applyAlignment="1">
      <alignment vertical="top" wrapText="1"/>
    </xf>
    <xf numFmtId="0" fontId="72" fillId="2" borderId="2" xfId="0" applyFont="1" applyFill="1" applyBorder="1" applyAlignment="1">
      <alignment vertical="top" wrapText="1"/>
    </xf>
    <xf numFmtId="49" fontId="72" fillId="0" borderId="31" xfId="0" applyNumberFormat="1" applyFont="1" applyBorder="1" applyAlignment="1">
      <alignment horizontal="left" vertical="top" wrapText="1"/>
    </xf>
    <xf numFmtId="0" fontId="16" fillId="2" borderId="42" xfId="0" applyFont="1" applyFill="1" applyBorder="1" applyAlignment="1">
      <alignment horizontal="center" wrapText="1"/>
    </xf>
    <xf numFmtId="0" fontId="72" fillId="2" borderId="3" xfId="0" applyFont="1" applyFill="1" applyBorder="1" applyAlignment="1">
      <alignment vertical="top" wrapText="1"/>
    </xf>
    <xf numFmtId="0" fontId="16" fillId="2" borderId="2" xfId="0" applyFont="1" applyFill="1" applyBorder="1" applyAlignment="1">
      <alignment vertical="center" wrapText="1"/>
    </xf>
    <xf numFmtId="43" fontId="72" fillId="0" borderId="31" xfId="7" applyNumberFormat="1" applyFont="1" applyFill="1" applyBorder="1" applyAlignment="1">
      <alignment vertical="center" wrapText="1"/>
    </xf>
    <xf numFmtId="169" fontId="72" fillId="0" borderId="31" xfId="7" applyNumberFormat="1" applyFont="1" applyFill="1" applyBorder="1" applyAlignment="1">
      <alignment vertical="center" wrapText="1"/>
    </xf>
    <xf numFmtId="0" fontId="16" fillId="0" borderId="42" xfId="0" applyFont="1" applyBorder="1" applyAlignment="1">
      <alignment horizontal="center" wrapText="1"/>
    </xf>
    <xf numFmtId="166" fontId="72" fillId="0" borderId="31" xfId="7" applyNumberFormat="1" applyFont="1" applyFill="1" applyBorder="1" applyAlignment="1">
      <alignment horizontal="center" vertical="center" wrapText="1"/>
    </xf>
    <xf numFmtId="49" fontId="16" fillId="2" borderId="0" xfId="0" applyNumberFormat="1" applyFont="1" applyFill="1" applyBorder="1" applyAlignment="1">
      <alignment horizontal="center" vertical="top" wrapText="1"/>
    </xf>
    <xf numFmtId="0" fontId="16" fillId="2" borderId="0" xfId="0" applyFont="1" applyFill="1" applyBorder="1" applyAlignment="1">
      <alignment horizontal="center" vertical="top" wrapText="1"/>
    </xf>
    <xf numFmtId="0" fontId="16" fillId="0" borderId="0" xfId="0" applyFont="1" applyBorder="1" applyAlignment="1">
      <alignment horizontal="center" vertical="top" wrapText="1"/>
    </xf>
    <xf numFmtId="0" fontId="72" fillId="0" borderId="0" xfId="0" applyFont="1" applyBorder="1" applyAlignment="1">
      <alignment horizontal="center" wrapText="1"/>
    </xf>
    <xf numFmtId="49" fontId="72" fillId="0" borderId="0" xfId="0" applyNumberFormat="1" applyFont="1" applyBorder="1" applyAlignment="1">
      <alignment horizontal="left" vertical="top" wrapText="1"/>
    </xf>
    <xf numFmtId="166" fontId="72" fillId="2" borderId="0" xfId="7" applyNumberFormat="1" applyFont="1" applyFill="1" applyBorder="1" applyAlignment="1">
      <alignment horizontal="right" vertical="center" wrapText="1"/>
    </xf>
    <xf numFmtId="0" fontId="72" fillId="0" borderId="0" xfId="0" applyFont="1" applyAlignment="1">
      <alignment horizontal="left" wrapText="1"/>
    </xf>
    <xf numFmtId="165" fontId="16" fillId="0" borderId="31" xfId="8" applyNumberFormat="1" applyFont="1" applyFill="1" applyBorder="1" applyAlignment="1">
      <alignment horizontal="center" vertical="center" wrapText="1"/>
    </xf>
    <xf numFmtId="168" fontId="72" fillId="0" borderId="31" xfId="0" applyNumberFormat="1" applyFont="1" applyFill="1" applyBorder="1" applyAlignment="1">
      <alignment horizontal="center" vertical="center"/>
    </xf>
    <xf numFmtId="165" fontId="72" fillId="0" borderId="31" xfId="8" applyNumberFormat="1" applyFont="1" applyFill="1" applyBorder="1" applyAlignment="1">
      <alignment horizontal="center" vertical="center" wrapText="1"/>
    </xf>
    <xf numFmtId="168" fontId="72" fillId="0" borderId="31" xfId="0" applyNumberFormat="1" applyFont="1" applyFill="1" applyBorder="1" applyAlignment="1">
      <alignment horizontal="right" vertical="center"/>
    </xf>
    <xf numFmtId="0" fontId="16" fillId="0" borderId="31" xfId="0" applyFont="1" applyBorder="1" applyAlignment="1">
      <alignment wrapText="1"/>
    </xf>
    <xf numFmtId="165" fontId="72" fillId="0" borderId="31" xfId="6" applyNumberFormat="1" applyFont="1" applyFill="1" applyBorder="1" applyAlignment="1">
      <alignment horizontal="center" vertical="center"/>
    </xf>
    <xf numFmtId="168" fontId="16" fillId="0" borderId="31" xfId="0" applyNumberFormat="1" applyFont="1" applyFill="1" applyBorder="1" applyAlignment="1">
      <alignment horizontal="right" vertical="center"/>
    </xf>
    <xf numFmtId="168" fontId="90" fillId="0" borderId="31" xfId="0" applyNumberFormat="1" applyFont="1" applyFill="1" applyBorder="1" applyAlignment="1">
      <alignment horizontal="right" vertical="center"/>
    </xf>
    <xf numFmtId="165" fontId="72" fillId="0" borderId="31" xfId="6" applyNumberFormat="1" applyFont="1" applyBorder="1" applyAlignment="1">
      <alignment horizontal="right" vertical="center"/>
    </xf>
    <xf numFmtId="165" fontId="90" fillId="0" borderId="31" xfId="6" applyNumberFormat="1" applyFont="1" applyBorder="1" applyAlignment="1">
      <alignment horizontal="right" vertical="center"/>
    </xf>
    <xf numFmtId="165" fontId="72" fillId="0" borderId="31" xfId="6" applyNumberFormat="1" applyFont="1" applyBorder="1" applyAlignment="1">
      <alignment horizontal="center" vertical="center"/>
    </xf>
    <xf numFmtId="169" fontId="72" fillId="0" borderId="0" xfId="96" applyNumberFormat="1" applyFont="1" applyFill="1" applyAlignment="1">
      <alignment vertical="center" wrapText="1"/>
    </xf>
    <xf numFmtId="49" fontId="16" fillId="0" borderId="0" xfId="96" applyNumberFormat="1" applyFont="1" applyFill="1" applyAlignment="1">
      <alignment horizontal="center" vertical="center" wrapText="1"/>
    </xf>
    <xf numFmtId="168" fontId="16" fillId="0" borderId="0" xfId="96" applyNumberFormat="1" applyFont="1" applyFill="1" applyAlignment="1">
      <alignment horizontal="center" vertical="center" wrapText="1"/>
    </xf>
    <xf numFmtId="0" fontId="72" fillId="0" borderId="0" xfId="0" applyFont="1" applyAlignment="1">
      <alignment horizontal="center"/>
    </xf>
    <xf numFmtId="168" fontId="16" fillId="0" borderId="1" xfId="96" applyNumberFormat="1" applyFont="1" applyFill="1" applyBorder="1" applyAlignment="1">
      <alignment horizontal="center" vertical="center" wrapText="1"/>
    </xf>
    <xf numFmtId="0" fontId="72" fillId="0" borderId="34" xfId="0" applyFont="1" applyBorder="1" applyAlignment="1">
      <alignment horizontal="center"/>
    </xf>
    <xf numFmtId="0" fontId="72" fillId="0" borderId="1" xfId="0" applyFont="1" applyBorder="1"/>
    <xf numFmtId="166" fontId="73" fillId="0" borderId="1" xfId="7" applyNumberFormat="1" applyFont="1" applyBorder="1"/>
    <xf numFmtId="0" fontId="90" fillId="0" borderId="34" xfId="0" applyFont="1" applyBorder="1" applyAlignment="1">
      <alignment vertical="center" wrapText="1"/>
    </xf>
    <xf numFmtId="166" fontId="90" fillId="0" borderId="1" xfId="7" applyNumberFormat="1" applyFont="1" applyBorder="1" applyAlignment="1">
      <alignment vertical="center"/>
    </xf>
    <xf numFmtId="166" fontId="90" fillId="0" borderId="31" xfId="7" applyNumberFormat="1" applyFont="1" applyBorder="1" applyAlignment="1">
      <alignment vertical="center"/>
    </xf>
    <xf numFmtId="166" fontId="73" fillId="0" borderId="31" xfId="7" applyNumberFormat="1" applyFont="1" applyBorder="1" applyAlignment="1">
      <alignment vertical="center"/>
    </xf>
    <xf numFmtId="0" fontId="95" fillId="0" borderId="31" xfId="0" applyFont="1" applyBorder="1" applyAlignment="1">
      <alignment vertical="center" wrapText="1"/>
    </xf>
    <xf numFmtId="0" fontId="72" fillId="0" borderId="1" xfId="0" applyFont="1" applyBorder="1" applyAlignment="1">
      <alignment horizontal="center"/>
    </xf>
    <xf numFmtId="0" fontId="95" fillId="2" borderId="34" xfId="0" applyFont="1" applyFill="1" applyBorder="1" applyAlignment="1">
      <alignment vertical="center" wrapText="1"/>
    </xf>
    <xf numFmtId="0" fontId="90" fillId="2" borderId="1" xfId="0" applyFont="1" applyFill="1" applyBorder="1" applyAlignment="1">
      <alignment vertical="center" wrapText="1"/>
    </xf>
    <xf numFmtId="0" fontId="90" fillId="2" borderId="34" xfId="0" applyFont="1" applyFill="1" applyBorder="1" applyAlignment="1">
      <alignment vertical="center" wrapText="1"/>
    </xf>
    <xf numFmtId="166" fontId="73" fillId="0" borderId="1" xfId="7" applyNumberFormat="1" applyFont="1" applyBorder="1" applyAlignment="1">
      <alignment vertical="center"/>
    </xf>
    <xf numFmtId="166" fontId="96" fillId="0" borderId="31" xfId="7" applyNumberFormat="1" applyFont="1" applyBorder="1" applyAlignment="1">
      <alignment vertical="center"/>
    </xf>
    <xf numFmtId="167" fontId="16" fillId="0" borderId="0" xfId="0" applyNumberFormat="1" applyFont="1"/>
    <xf numFmtId="165" fontId="16" fillId="0" borderId="0" xfId="0" applyNumberFormat="1" applyFont="1"/>
    <xf numFmtId="168" fontId="72" fillId="0" borderId="0" xfId="0" applyNumberFormat="1" applyFont="1"/>
    <xf numFmtId="0" fontId="97" fillId="0" borderId="31" xfId="0" applyFont="1" applyBorder="1"/>
    <xf numFmtId="0" fontId="97" fillId="0" borderId="0" xfId="0" applyFont="1"/>
    <xf numFmtId="0" fontId="76" fillId="0" borderId="0" xfId="0" applyFont="1"/>
    <xf numFmtId="0" fontId="76" fillId="0" borderId="0" xfId="0" applyFont="1" applyAlignment="1">
      <alignment wrapText="1"/>
    </xf>
    <xf numFmtId="0" fontId="76" fillId="0" borderId="0" xfId="0" applyFont="1" applyAlignment="1">
      <alignment horizontal="center"/>
    </xf>
    <xf numFmtId="168" fontId="76" fillId="0" borderId="0" xfId="0" applyNumberFormat="1" applyFont="1"/>
    <xf numFmtId="0" fontId="90" fillId="2" borderId="1" xfId="0" applyFont="1" applyFill="1" applyBorder="1" applyAlignment="1">
      <alignment horizontal="center" vertical="center" wrapText="1"/>
    </xf>
    <xf numFmtId="168" fontId="74" fillId="2" borderId="31" xfId="96" applyNumberFormat="1" applyFont="1" applyFill="1" applyBorder="1" applyAlignment="1">
      <alignment horizontal="center" vertical="center" wrapText="1"/>
    </xf>
    <xf numFmtId="0" fontId="72" fillId="0" borderId="1" xfId="96" applyFont="1" applyBorder="1" applyAlignment="1">
      <alignment horizontal="center" vertical="center" wrapText="1"/>
    </xf>
    <xf numFmtId="168" fontId="16" fillId="2" borderId="1" xfId="96" applyNumberFormat="1" applyFont="1" applyFill="1" applyBorder="1" applyAlignment="1">
      <alignment vertical="center" wrapText="1"/>
    </xf>
    <xf numFmtId="168" fontId="72" fillId="2" borderId="1" xfId="96" applyNumberFormat="1" applyFont="1" applyFill="1" applyBorder="1" applyAlignment="1">
      <alignment vertical="center" wrapText="1"/>
    </xf>
    <xf numFmtId="0" fontId="73" fillId="0" borderId="1" xfId="96" applyFont="1" applyBorder="1" applyAlignment="1">
      <alignment horizontal="center" vertical="center" wrapText="1"/>
    </xf>
    <xf numFmtId="168" fontId="73" fillId="2" borderId="1" xfId="96" applyNumberFormat="1" applyFont="1" applyFill="1" applyBorder="1" applyAlignment="1">
      <alignment horizontal="center" vertical="center" wrapText="1"/>
    </xf>
    <xf numFmtId="166" fontId="13" fillId="0" borderId="31" xfId="0" applyNumberFormat="1" applyFont="1" applyBorder="1"/>
    <xf numFmtId="166" fontId="76" fillId="0" borderId="31" xfId="7" applyNumberFormat="1" applyFont="1" applyBorder="1" applyAlignment="1">
      <alignment horizontal="center" vertical="center"/>
    </xf>
    <xf numFmtId="0" fontId="72" fillId="0" borderId="31" xfId="0" applyFont="1" applyBorder="1" applyAlignment="1"/>
    <xf numFmtId="168" fontId="16" fillId="2" borderId="1" xfId="96" applyNumberFormat="1" applyFont="1" applyFill="1" applyBorder="1" applyAlignment="1">
      <alignment horizontal="center" vertical="center" wrapText="1"/>
    </xf>
    <xf numFmtId="0" fontId="73" fillId="0" borderId="31" xfId="96" applyFont="1" applyFill="1" applyBorder="1" applyAlignment="1">
      <alignment horizontal="left" vertical="center" wrapText="1"/>
    </xf>
    <xf numFmtId="0" fontId="90" fillId="2" borderId="31" xfId="0" applyFont="1" applyFill="1" applyBorder="1" applyAlignment="1">
      <alignment vertical="center" wrapText="1"/>
    </xf>
    <xf numFmtId="168" fontId="16" fillId="2" borderId="31" xfId="96" applyNumberFormat="1" applyFont="1" applyFill="1" applyBorder="1" applyAlignment="1">
      <alignment vertical="center" wrapText="1"/>
    </xf>
    <xf numFmtId="168" fontId="72" fillId="2" borderId="31" xfId="96" applyNumberFormat="1" applyFont="1" applyFill="1" applyBorder="1" applyAlignment="1">
      <alignment vertical="center" wrapText="1"/>
    </xf>
    <xf numFmtId="168" fontId="72" fillId="2" borderId="31" xfId="96" applyNumberFormat="1" applyFont="1" applyFill="1" applyBorder="1" applyAlignment="1">
      <alignment horizontal="center" vertical="center" wrapText="1"/>
    </xf>
    <xf numFmtId="0" fontId="13" fillId="0" borderId="31" xfId="0" applyFont="1" applyBorder="1" applyAlignment="1">
      <alignment vertical="center"/>
    </xf>
    <xf numFmtId="0" fontId="76" fillId="0" borderId="31" xfId="0" applyFont="1" applyBorder="1" applyAlignment="1">
      <alignment vertical="center"/>
    </xf>
    <xf numFmtId="166" fontId="13" fillId="0" borderId="31" xfId="7" applyNumberFormat="1" applyFont="1" applyBorder="1" applyAlignment="1">
      <alignment vertical="center"/>
    </xf>
    <xf numFmtId="166" fontId="76" fillId="0" borderId="31" xfId="7" applyNumberFormat="1" applyFont="1" applyBorder="1" applyAlignment="1">
      <alignment vertical="center"/>
    </xf>
    <xf numFmtId="0" fontId="72" fillId="2" borderId="2" xfId="0" applyFont="1" applyFill="1" applyBorder="1" applyAlignment="1">
      <alignment horizontal="center"/>
    </xf>
    <xf numFmtId="0" fontId="73" fillId="2" borderId="34" xfId="96" applyFont="1" applyFill="1" applyBorder="1" applyAlignment="1">
      <alignment horizontal="left" vertical="center" wrapText="1"/>
    </xf>
    <xf numFmtId="166" fontId="13" fillId="2" borderId="31" xfId="0" applyNumberFormat="1" applyFont="1" applyFill="1" applyBorder="1"/>
    <xf numFmtId="166" fontId="76" fillId="2" borderId="31" xfId="7" applyNumberFormat="1" applyFont="1" applyFill="1" applyBorder="1" applyAlignment="1">
      <alignment vertical="center"/>
    </xf>
    <xf numFmtId="175" fontId="13" fillId="2" borderId="31" xfId="0" applyNumberFormat="1" applyFont="1" applyFill="1" applyBorder="1"/>
    <xf numFmtId="0" fontId="16" fillId="0" borderId="31" xfId="96" applyFont="1" applyBorder="1" applyAlignment="1">
      <alignment horizontal="center" vertical="center" wrapText="1"/>
    </xf>
    <xf numFmtId="166" fontId="13" fillId="0" borderId="31" xfId="7" applyNumberFormat="1" applyFont="1" applyBorder="1"/>
    <xf numFmtId="166" fontId="76" fillId="0" borderId="31" xfId="7" applyNumberFormat="1" applyFont="1" applyBorder="1"/>
    <xf numFmtId="0" fontId="76" fillId="2" borderId="0" xfId="0" applyFont="1" applyFill="1" applyAlignment="1"/>
    <xf numFmtId="0" fontId="76" fillId="2" borderId="0" xfId="0" applyFont="1" applyFill="1" applyBorder="1"/>
    <xf numFmtId="0" fontId="72" fillId="2" borderId="31" xfId="8" applyFont="1" applyFill="1" applyBorder="1" applyAlignment="1">
      <alignment horizontal="center" vertical="center" wrapText="1"/>
    </xf>
    <xf numFmtId="0" fontId="72" fillId="2" borderId="0" xfId="8" applyFont="1" applyFill="1">
      <alignment horizontal="left" vertical="top" wrapText="1"/>
    </xf>
    <xf numFmtId="165" fontId="16" fillId="2" borderId="31" xfId="6" applyNumberFormat="1" applyFont="1" applyFill="1" applyBorder="1" applyAlignment="1">
      <alignment horizontal="center" vertical="center"/>
    </xf>
    <xf numFmtId="167" fontId="72" fillId="2" borderId="0" xfId="8" applyNumberFormat="1" applyFont="1" applyFill="1">
      <alignment horizontal="left" vertical="top" wrapText="1"/>
    </xf>
    <xf numFmtId="0" fontId="16" fillId="2" borderId="31" xfId="0" applyFont="1" applyFill="1" applyBorder="1" applyAlignment="1">
      <alignment horizontal="center" vertical="center"/>
    </xf>
    <xf numFmtId="0" fontId="16" fillId="2" borderId="34" xfId="0" applyFont="1" applyFill="1" applyBorder="1" applyAlignment="1">
      <alignment vertical="center"/>
    </xf>
    <xf numFmtId="165" fontId="16" fillId="2" borderId="34" xfId="0" applyNumberFormat="1" applyFont="1" applyFill="1" applyBorder="1" applyAlignment="1">
      <alignment vertical="center" wrapText="1"/>
    </xf>
    <xf numFmtId="165" fontId="72" fillId="2" borderId="0" xfId="8" applyNumberFormat="1" applyFont="1" applyFill="1">
      <alignment horizontal="left" vertical="top" wrapText="1"/>
    </xf>
    <xf numFmtId="0" fontId="72" fillId="2" borderId="31" xfId="8" applyFont="1" applyFill="1" applyBorder="1">
      <alignment horizontal="left" vertical="top" wrapText="1"/>
    </xf>
    <xf numFmtId="4" fontId="16" fillId="2" borderId="34" xfId="8" applyNumberFormat="1" applyFont="1" applyFill="1" applyBorder="1" applyAlignment="1">
      <alignment horizontal="center" vertical="center" wrapText="1"/>
    </xf>
    <xf numFmtId="4" fontId="72" fillId="2" borderId="0" xfId="8" applyNumberFormat="1" applyFont="1" applyFill="1">
      <alignment horizontal="left" vertical="top" wrapText="1"/>
    </xf>
    <xf numFmtId="0" fontId="90" fillId="2" borderId="31" xfId="8" applyFont="1" applyFill="1" applyBorder="1">
      <alignment horizontal="left" vertical="top" wrapText="1"/>
    </xf>
    <xf numFmtId="0" fontId="90" fillId="2" borderId="31" xfId="0" applyFont="1" applyFill="1" applyBorder="1" applyAlignment="1">
      <alignment horizontal="center" vertical="center"/>
    </xf>
    <xf numFmtId="0" fontId="90" fillId="2" borderId="34" xfId="0" applyFont="1" applyFill="1" applyBorder="1" applyAlignment="1">
      <alignment horizontal="center" vertical="center"/>
    </xf>
    <xf numFmtId="0" fontId="95" fillId="2" borderId="31" xfId="0" applyFont="1" applyFill="1" applyBorder="1" applyAlignment="1">
      <alignment vertical="center" wrapText="1"/>
    </xf>
    <xf numFmtId="165" fontId="90" fillId="2" borderId="31" xfId="6" applyNumberFormat="1" applyFont="1" applyFill="1" applyBorder="1" applyAlignment="1">
      <alignment horizontal="center" vertical="center"/>
    </xf>
    <xf numFmtId="0" fontId="90" fillId="2" borderId="0" xfId="8" applyFont="1" applyFill="1">
      <alignment horizontal="left" vertical="top" wrapText="1"/>
    </xf>
    <xf numFmtId="0" fontId="72" fillId="2" borderId="31" xfId="8" applyFont="1" applyFill="1" applyBorder="1" applyAlignment="1">
      <alignment horizontal="left" vertical="center" wrapText="1"/>
    </xf>
    <xf numFmtId="4" fontId="72" fillId="2" borderId="0" xfId="8" applyNumberFormat="1" applyFont="1" applyFill="1" applyAlignment="1">
      <alignment horizontal="left" vertical="center" wrapText="1"/>
    </xf>
    <xf numFmtId="0" fontId="72" fillId="2" borderId="0" xfId="8" applyFont="1" applyFill="1" applyAlignment="1">
      <alignment horizontal="left" vertical="center" wrapText="1"/>
    </xf>
    <xf numFmtId="0" fontId="13" fillId="2" borderId="31" xfId="0" applyFont="1" applyFill="1" applyBorder="1" applyAlignment="1">
      <alignment horizontal="center" vertical="center" wrapText="1"/>
    </xf>
    <xf numFmtId="165" fontId="72" fillId="2" borderId="31" xfId="6" applyNumberFormat="1" applyFont="1" applyFill="1" applyBorder="1" applyAlignment="1">
      <alignment horizontal="right" vertical="center"/>
    </xf>
    <xf numFmtId="0" fontId="72" fillId="2" borderId="0" xfId="8" applyFont="1" applyFill="1" applyAlignment="1">
      <alignment horizontal="left" vertical="top" wrapText="1"/>
    </xf>
    <xf numFmtId="0" fontId="13" fillId="2" borderId="32" xfId="0" applyFont="1" applyFill="1" applyBorder="1" applyAlignment="1">
      <alignment horizontal="center" vertical="top" wrapText="1"/>
    </xf>
    <xf numFmtId="0" fontId="13" fillId="2" borderId="0" xfId="0" applyFont="1" applyFill="1" applyAlignment="1">
      <alignment horizontal="right"/>
    </xf>
    <xf numFmtId="0" fontId="76" fillId="0" borderId="0" xfId="0" applyFont="1" applyBorder="1"/>
    <xf numFmtId="0" fontId="72" fillId="0" borderId="0" xfId="0" applyFont="1" applyBorder="1"/>
    <xf numFmtId="167" fontId="76" fillId="0" borderId="0" xfId="0" applyNumberFormat="1" applyFont="1" applyBorder="1"/>
    <xf numFmtId="0" fontId="16" fillId="2" borderId="44" xfId="0" applyFont="1" applyFill="1" applyBorder="1" applyAlignment="1">
      <alignment vertical="top" wrapText="1"/>
    </xf>
    <xf numFmtId="0" fontId="76" fillId="0" borderId="44" xfId="0" applyFont="1" applyBorder="1"/>
    <xf numFmtId="0" fontId="72" fillId="0" borderId="44" xfId="0" applyFont="1" applyBorder="1" applyAlignment="1">
      <alignment horizontal="left" vertical="top" wrapText="1"/>
    </xf>
    <xf numFmtId="0" fontId="76" fillId="0" borderId="44" xfId="0" applyFont="1" applyBorder="1" applyAlignment="1">
      <alignment vertical="top" wrapText="1"/>
    </xf>
    <xf numFmtId="0" fontId="13" fillId="0" borderId="44" xfId="0" applyFont="1" applyBorder="1" applyAlignment="1">
      <alignment vertical="top" wrapText="1"/>
    </xf>
    <xf numFmtId="0" fontId="16" fillId="0" borderId="1" xfId="0" applyFont="1" applyBorder="1" applyAlignment="1">
      <alignment vertical="top" wrapText="1"/>
    </xf>
    <xf numFmtId="0" fontId="72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center" vertical="top" wrapText="1"/>
    </xf>
    <xf numFmtId="0" fontId="92" fillId="0" borderId="1" xfId="0" applyFont="1" applyBorder="1" applyAlignment="1">
      <alignment horizontal="left" vertical="top" wrapText="1"/>
    </xf>
    <xf numFmtId="0" fontId="90" fillId="2" borderId="1" xfId="0" applyFont="1" applyFill="1" applyBorder="1" applyAlignment="1">
      <alignment horizontal="left" vertical="top"/>
    </xf>
    <xf numFmtId="0" fontId="90" fillId="2" borderId="46" xfId="0" applyFont="1" applyFill="1" applyBorder="1" applyAlignment="1">
      <alignment horizontal="center" vertical="top" wrapText="1"/>
    </xf>
    <xf numFmtId="173" fontId="90" fillId="2" borderId="3" xfId="0" applyNumberFormat="1" applyFont="1" applyFill="1" applyBorder="1" applyAlignment="1">
      <alignment horizontal="right" vertical="top" wrapText="1"/>
    </xf>
    <xf numFmtId="0" fontId="90" fillId="0" borderId="0" xfId="0" applyFont="1"/>
    <xf numFmtId="0" fontId="72" fillId="2" borderId="1" xfId="0" applyFont="1" applyFill="1" applyBorder="1" applyAlignment="1">
      <alignment horizontal="left" vertical="top"/>
    </xf>
    <xf numFmtId="165" fontId="72" fillId="0" borderId="1" xfId="6" applyNumberFormat="1" applyFont="1" applyBorder="1" applyAlignment="1">
      <alignment horizontal="right" vertical="top"/>
    </xf>
    <xf numFmtId="0" fontId="72" fillId="2" borderId="46" xfId="0" applyFont="1" applyFill="1" applyBorder="1" applyAlignment="1">
      <alignment horizontal="center" vertical="top" wrapText="1"/>
    </xf>
    <xf numFmtId="0" fontId="90" fillId="2" borderId="3" xfId="0" applyFont="1" applyFill="1" applyBorder="1" applyAlignment="1">
      <alignment horizontal="right" vertical="top" wrapText="1"/>
    </xf>
    <xf numFmtId="0" fontId="16" fillId="2" borderId="1" xfId="0" applyFont="1" applyFill="1" applyBorder="1" applyAlignment="1">
      <alignment vertical="top" wrapText="1"/>
    </xf>
    <xf numFmtId="0" fontId="72" fillId="0" borderId="4" xfId="0" applyFont="1" applyBorder="1" applyAlignment="1">
      <alignment horizontal="left" vertical="top" wrapText="1"/>
    </xf>
    <xf numFmtId="0" fontId="72" fillId="0" borderId="1" xfId="0" applyFont="1" applyBorder="1" applyAlignment="1">
      <alignment vertical="top" wrapText="1"/>
    </xf>
    <xf numFmtId="0" fontId="72" fillId="2" borderId="1" xfId="0" applyFont="1" applyFill="1" applyBorder="1" applyAlignment="1">
      <alignment wrapText="1"/>
    </xf>
    <xf numFmtId="0" fontId="72" fillId="2" borderId="1" xfId="0" applyFont="1" applyFill="1" applyBorder="1" applyAlignment="1">
      <alignment vertical="center" wrapText="1"/>
    </xf>
    <xf numFmtId="0" fontId="72" fillId="2" borderId="1" xfId="0" applyFont="1" applyFill="1" applyBorder="1" applyAlignment="1">
      <alignment horizontal="left" vertical="center"/>
    </xf>
    <xf numFmtId="165" fontId="72" fillId="0" borderId="1" xfId="6" applyNumberFormat="1" applyFont="1" applyBorder="1" applyAlignment="1">
      <alignment horizontal="right" vertical="center"/>
    </xf>
    <xf numFmtId="168" fontId="72" fillId="0" borderId="0" xfId="0" applyNumberFormat="1" applyFont="1" applyAlignment="1">
      <alignment vertical="center"/>
    </xf>
    <xf numFmtId="0" fontId="72" fillId="0" borderId="0" xfId="0" applyFont="1" applyAlignment="1">
      <alignment vertical="center"/>
    </xf>
    <xf numFmtId="0" fontId="76" fillId="0" borderId="1" xfId="0" applyFont="1" applyBorder="1"/>
    <xf numFmtId="0" fontId="76" fillId="0" borderId="1" xfId="0" applyFont="1" applyBorder="1" applyAlignment="1">
      <alignment vertical="top" wrapText="1"/>
    </xf>
    <xf numFmtId="0" fontId="13" fillId="0" borderId="1" xfId="0" applyFont="1" applyBorder="1" applyAlignment="1">
      <alignment vertical="top" wrapText="1"/>
    </xf>
    <xf numFmtId="0" fontId="76" fillId="2" borderId="1" xfId="0" applyFont="1" applyFill="1" applyBorder="1" applyAlignment="1">
      <alignment horizontal="center" vertical="top" wrapText="1"/>
    </xf>
    <xf numFmtId="0" fontId="76" fillId="2" borderId="1" xfId="0" applyFont="1" applyFill="1" applyBorder="1" applyAlignment="1">
      <alignment wrapText="1"/>
    </xf>
    <xf numFmtId="0" fontId="76" fillId="2" borderId="1" xfId="0" applyFont="1" applyFill="1" applyBorder="1" applyAlignment="1">
      <alignment vertical="top" wrapText="1"/>
    </xf>
    <xf numFmtId="0" fontId="76" fillId="2" borderId="1" xfId="0" applyFont="1" applyFill="1" applyBorder="1" applyAlignment="1">
      <alignment vertical="center" wrapText="1"/>
    </xf>
    <xf numFmtId="0" fontId="76" fillId="0" borderId="1" xfId="0" applyFont="1" applyBorder="1" applyAlignment="1">
      <alignment horizontal="left" vertical="top" wrapText="1"/>
    </xf>
    <xf numFmtId="0" fontId="76" fillId="2" borderId="31" xfId="0" applyFont="1" applyFill="1" applyBorder="1" applyAlignment="1">
      <alignment vertical="top" wrapText="1"/>
    </xf>
    <xf numFmtId="171" fontId="90" fillId="0" borderId="1" xfId="6" applyNumberFormat="1" applyFont="1" applyBorder="1" applyAlignment="1">
      <alignment horizontal="right" vertical="top"/>
    </xf>
    <xf numFmtId="0" fontId="76" fillId="2" borderId="1" xfId="0" applyFont="1" applyFill="1" applyBorder="1" applyAlignment="1">
      <alignment horizontal="left" vertical="center"/>
    </xf>
    <xf numFmtId="168" fontId="76" fillId="0" borderId="0" xfId="0" applyNumberFormat="1" applyFont="1" applyAlignment="1">
      <alignment vertical="center"/>
    </xf>
    <xf numFmtId="0" fontId="76" fillId="0" borderId="0" xfId="0" applyFont="1" applyAlignment="1">
      <alignment vertical="center"/>
    </xf>
    <xf numFmtId="0" fontId="13" fillId="2" borderId="32" xfId="0" applyFont="1" applyFill="1" applyBorder="1" applyAlignment="1">
      <alignment vertical="top" wrapText="1"/>
    </xf>
    <xf numFmtId="167" fontId="13" fillId="0" borderId="1" xfId="0" applyNumberFormat="1" applyFont="1" applyBorder="1"/>
    <xf numFmtId="0" fontId="76" fillId="0" borderId="1" xfId="0" applyFont="1" applyBorder="1" applyAlignment="1">
      <alignment horizontal="center" vertical="top" wrapText="1"/>
    </xf>
    <xf numFmtId="0" fontId="90" fillId="0" borderId="5" xfId="0" applyFont="1" applyBorder="1" applyAlignment="1">
      <alignment horizontal="left" vertical="top" wrapText="1"/>
    </xf>
    <xf numFmtId="171" fontId="90" fillId="0" borderId="31" xfId="6" applyNumberFormat="1" applyFont="1" applyBorder="1" applyAlignment="1">
      <alignment horizontal="right" vertical="center"/>
    </xf>
    <xf numFmtId="173" fontId="90" fillId="0" borderId="31" xfId="6" applyNumberFormat="1" applyFont="1" applyBorder="1" applyAlignment="1">
      <alignment horizontal="right" vertical="center"/>
    </xf>
    <xf numFmtId="0" fontId="92" fillId="2" borderId="1" xfId="0" applyFont="1" applyFill="1" applyBorder="1" applyAlignment="1">
      <alignment horizontal="left" vertical="top" wrapText="1"/>
    </xf>
    <xf numFmtId="0" fontId="13" fillId="2" borderId="1" xfId="0" applyFont="1" applyFill="1" applyBorder="1" applyAlignment="1">
      <alignment vertical="top" wrapText="1"/>
    </xf>
    <xf numFmtId="173" fontId="90" fillId="0" borderId="1" xfId="6" applyNumberFormat="1" applyFont="1" applyBorder="1" applyAlignment="1">
      <alignment horizontal="right" vertical="center"/>
    </xf>
    <xf numFmtId="0" fontId="76" fillId="2" borderId="1" xfId="0" applyFont="1" applyFill="1" applyBorder="1" applyAlignment="1">
      <alignment horizontal="left" vertical="top" wrapText="1"/>
    </xf>
    <xf numFmtId="0" fontId="95" fillId="0" borderId="1" xfId="0" applyFont="1" applyBorder="1" applyAlignment="1">
      <alignment horizontal="right"/>
    </xf>
    <xf numFmtId="0" fontId="95" fillId="0" borderId="3" xfId="0" applyFont="1" applyBorder="1" applyAlignment="1">
      <alignment horizontal="right" vertical="top" wrapText="1"/>
    </xf>
    <xf numFmtId="0" fontId="13" fillId="2" borderId="31" xfId="0" applyFont="1" applyFill="1" applyBorder="1" applyAlignment="1">
      <alignment horizontal="center" vertical="top" wrapText="1"/>
    </xf>
    <xf numFmtId="0" fontId="16" fillId="2" borderId="4" xfId="0" applyFont="1" applyFill="1" applyBorder="1" applyAlignment="1"/>
    <xf numFmtId="0" fontId="16" fillId="2" borderId="7" xfId="0" applyFont="1" applyFill="1" applyBorder="1" applyAlignment="1"/>
    <xf numFmtId="0" fontId="16" fillId="2" borderId="5" xfId="0" applyFont="1" applyFill="1" applyBorder="1" applyAlignment="1"/>
    <xf numFmtId="167" fontId="76" fillId="0" borderId="1" xfId="0" applyNumberFormat="1" applyFont="1" applyBorder="1"/>
    <xf numFmtId="0" fontId="16" fillId="0" borderId="1" xfId="0" applyFont="1" applyFill="1" applyBorder="1" applyAlignment="1">
      <alignment vertical="top" wrapText="1"/>
    </xf>
    <xf numFmtId="0" fontId="72" fillId="0" borderId="31" xfId="0" applyFont="1" applyFill="1" applyBorder="1" applyAlignment="1">
      <alignment vertical="center" wrapText="1"/>
    </xf>
    <xf numFmtId="0" fontId="90" fillId="0" borderId="31" xfId="0" applyFont="1" applyFill="1" applyBorder="1" applyAlignment="1">
      <alignment horizontal="left" vertical="center" wrapText="1"/>
    </xf>
    <xf numFmtId="0" fontId="72" fillId="0" borderId="31" xfId="8" applyFont="1" applyFill="1" applyBorder="1" applyAlignment="1">
      <alignment horizontal="center" vertical="top" wrapText="1"/>
    </xf>
    <xf numFmtId="0" fontId="72" fillId="0" borderId="37" xfId="0" applyFont="1" applyFill="1" applyBorder="1" applyAlignment="1">
      <alignment vertical="top" wrapText="1"/>
    </xf>
    <xf numFmtId="0" fontId="72" fillId="0" borderId="34" xfId="0" applyFont="1" applyFill="1" applyBorder="1" applyAlignment="1">
      <alignment vertical="top" wrapText="1"/>
    </xf>
    <xf numFmtId="0" fontId="76" fillId="2" borderId="31" xfId="0" applyFont="1" applyFill="1" applyBorder="1" applyAlignment="1">
      <alignment horizontal="left" vertical="center"/>
    </xf>
    <xf numFmtId="0" fontId="76" fillId="2" borderId="0" xfId="0" applyFont="1" applyFill="1" applyBorder="1" applyAlignment="1">
      <alignment horizontal="center" vertical="top"/>
    </xf>
    <xf numFmtId="0" fontId="90" fillId="0" borderId="1" xfId="0" applyFont="1" applyBorder="1" applyAlignment="1">
      <alignment horizontal="right"/>
    </xf>
    <xf numFmtId="0" fontId="76" fillId="0" borderId="0" xfId="0" applyFont="1" applyAlignment="1">
      <alignment horizontal="right"/>
    </xf>
    <xf numFmtId="0" fontId="76" fillId="0" borderId="0" xfId="0" applyFont="1" applyAlignment="1"/>
    <xf numFmtId="0" fontId="76" fillId="56" borderId="41" xfId="0" applyFont="1" applyFill="1" applyBorder="1" applyAlignment="1">
      <alignment horizontal="center" vertical="center" wrapText="1"/>
    </xf>
    <xf numFmtId="0" fontId="76" fillId="56" borderId="31" xfId="0" applyFont="1" applyFill="1" applyBorder="1" applyAlignment="1">
      <alignment horizontal="center" vertical="center"/>
    </xf>
    <xf numFmtId="0" fontId="76" fillId="0" borderId="0" xfId="0" applyFont="1" applyFill="1"/>
    <xf numFmtId="0" fontId="76" fillId="0" borderId="31" xfId="0" applyFont="1" applyFill="1" applyBorder="1" applyAlignment="1">
      <alignment wrapText="1"/>
    </xf>
    <xf numFmtId="169" fontId="102" fillId="0" borderId="34" xfId="0" applyNumberFormat="1" applyFont="1" applyFill="1" applyBorder="1" applyAlignment="1">
      <alignment horizontal="right" vertical="center" wrapText="1"/>
    </xf>
    <xf numFmtId="0" fontId="72" fillId="0" borderId="31" xfId="0" applyFont="1" applyFill="1" applyBorder="1" applyAlignment="1">
      <alignment vertical="top" wrapText="1"/>
    </xf>
    <xf numFmtId="169" fontId="72" fillId="0" borderId="34" xfId="0" applyNumberFormat="1" applyFont="1" applyFill="1" applyBorder="1" applyAlignment="1">
      <alignment horizontal="right" vertical="top" wrapText="1"/>
    </xf>
    <xf numFmtId="0" fontId="72" fillId="0" borderId="0" xfId="0" applyFont="1" applyFill="1" applyAlignment="1">
      <alignment vertical="top"/>
    </xf>
    <xf numFmtId="0" fontId="72" fillId="0" borderId="38" xfId="0" applyFont="1" applyFill="1" applyBorder="1" applyAlignment="1">
      <alignment vertical="center"/>
    </xf>
    <xf numFmtId="0" fontId="72" fillId="0" borderId="34" xfId="0" applyFont="1" applyFill="1" applyBorder="1" applyAlignment="1">
      <alignment horizontal="center" vertical="center"/>
    </xf>
    <xf numFmtId="169" fontId="72" fillId="0" borderId="31" xfId="0" applyNumberFormat="1" applyFont="1" applyFill="1" applyBorder="1" applyAlignment="1">
      <alignment horizontal="right" vertical="center" wrapText="1"/>
    </xf>
    <xf numFmtId="0" fontId="72" fillId="0" borderId="0" xfId="0" applyFont="1" applyAlignment="1">
      <alignment horizontal="left" vertical="center" wrapText="1"/>
    </xf>
    <xf numFmtId="0" fontId="72" fillId="2" borderId="44" xfId="0" applyFont="1" applyFill="1" applyBorder="1" applyAlignment="1">
      <alignment horizontal="left" vertical="top" wrapText="1"/>
    </xf>
    <xf numFmtId="0" fontId="72" fillId="2" borderId="31" xfId="0" applyFont="1" applyFill="1" applyBorder="1" applyAlignment="1">
      <alignment horizontal="center" vertical="center" wrapText="1"/>
    </xf>
    <xf numFmtId="0" fontId="72" fillId="2" borderId="44" xfId="0" applyFont="1" applyFill="1" applyBorder="1" applyAlignment="1">
      <alignment horizontal="center" vertical="top" wrapText="1"/>
    </xf>
    <xf numFmtId="166" fontId="72" fillId="0" borderId="31" xfId="7" applyNumberFormat="1" applyFont="1" applyFill="1" applyBorder="1" applyAlignment="1">
      <alignment horizontal="right" vertical="center"/>
    </xf>
    <xf numFmtId="169" fontId="72" fillId="0" borderId="31" xfId="0" applyNumberFormat="1" applyFont="1" applyFill="1" applyBorder="1" applyAlignment="1">
      <alignment horizontal="right" vertical="top" wrapText="1"/>
    </xf>
    <xf numFmtId="0" fontId="72" fillId="0" borderId="0" xfId="0" applyFont="1" applyFill="1"/>
    <xf numFmtId="169" fontId="72" fillId="0" borderId="0" xfId="0" applyNumberFormat="1" applyFont="1" applyFill="1" applyAlignment="1">
      <alignment vertical="top"/>
    </xf>
    <xf numFmtId="0" fontId="72" fillId="0" borderId="31" xfId="0" applyFont="1" applyFill="1" applyBorder="1" applyAlignment="1">
      <alignment horizontal="center" vertical="top"/>
    </xf>
    <xf numFmtId="0" fontId="72" fillId="2" borderId="31" xfId="0" applyFont="1" applyFill="1" applyBorder="1" applyAlignment="1">
      <alignment horizontal="left" vertical="center" wrapText="1"/>
    </xf>
    <xf numFmtId="165" fontId="72" fillId="0" borderId="31" xfId="6" applyNumberFormat="1" applyFont="1" applyFill="1" applyBorder="1" applyAlignment="1">
      <alignment horizontal="right" vertical="center"/>
    </xf>
    <xf numFmtId="171" fontId="72" fillId="0" borderId="31" xfId="6" applyNumberFormat="1" applyFont="1" applyBorder="1" applyAlignment="1">
      <alignment horizontal="center" vertical="center"/>
    </xf>
    <xf numFmtId="0" fontId="72" fillId="2" borderId="31" xfId="0" applyFont="1" applyFill="1" applyBorder="1" applyAlignment="1">
      <alignment horizontal="center" vertical="center"/>
    </xf>
    <xf numFmtId="2" fontId="72" fillId="0" borderId="0" xfId="0" applyNumberFormat="1" applyFont="1" applyAlignment="1">
      <alignment horizontal="left" vertical="center" wrapText="1"/>
    </xf>
    <xf numFmtId="0" fontId="72" fillId="0" borderId="31" xfId="0" applyFont="1" applyFill="1" applyBorder="1" applyAlignment="1">
      <alignment horizontal="center" vertical="top" wrapText="1"/>
    </xf>
    <xf numFmtId="0" fontId="76" fillId="56" borderId="0" xfId="0" applyFont="1" applyFill="1" applyBorder="1" applyAlignment="1">
      <alignment horizontal="center"/>
    </xf>
    <xf numFmtId="0" fontId="76" fillId="56" borderId="0" xfId="0" applyFont="1" applyFill="1" applyBorder="1" applyAlignment="1">
      <alignment horizontal="center" wrapText="1"/>
    </xf>
    <xf numFmtId="0" fontId="76" fillId="0" borderId="0" xfId="0" applyFont="1" applyBorder="1" applyAlignment="1">
      <alignment horizontal="center"/>
    </xf>
    <xf numFmtId="169" fontId="76" fillId="0" borderId="0" xfId="0" applyNumberFormat="1" applyFont="1" applyFill="1"/>
    <xf numFmtId="0" fontId="91" fillId="2" borderId="44" xfId="0" applyFont="1" applyFill="1" applyBorder="1" applyAlignment="1">
      <alignment horizontal="left" vertical="top" wrapText="1"/>
    </xf>
    <xf numFmtId="0" fontId="72" fillId="2" borderId="31" xfId="0" applyFont="1" applyFill="1" applyBorder="1" applyAlignment="1">
      <alignment horizontal="center" vertical="top" wrapText="1"/>
    </xf>
    <xf numFmtId="0" fontId="76" fillId="2" borderId="31" xfId="0" applyFont="1" applyFill="1" applyBorder="1" applyAlignment="1">
      <alignment horizontal="left" vertical="center" wrapText="1"/>
    </xf>
    <xf numFmtId="169" fontId="102" fillId="0" borderId="31" xfId="0" applyNumberFormat="1" applyFont="1" applyFill="1" applyBorder="1" applyAlignment="1">
      <alignment horizontal="right" vertical="center" wrapText="1"/>
    </xf>
    <xf numFmtId="169" fontId="102" fillId="0" borderId="34" xfId="0" applyNumberFormat="1" applyFont="1" applyFill="1" applyBorder="1" applyAlignment="1">
      <alignment horizontal="right" vertical="top" wrapText="1"/>
    </xf>
    <xf numFmtId="0" fontId="76" fillId="0" borderId="0" xfId="0" applyFont="1" applyFill="1" applyAlignment="1">
      <alignment vertical="top"/>
    </xf>
    <xf numFmtId="0" fontId="76" fillId="0" borderId="31" xfId="0" applyFont="1" applyBorder="1" applyAlignment="1">
      <alignment horizontal="left" vertical="center" wrapText="1"/>
    </xf>
    <xf numFmtId="0" fontId="76" fillId="0" borderId="38" xfId="0" applyFont="1" applyFill="1" applyBorder="1" applyAlignment="1">
      <alignment vertical="center"/>
    </xf>
    <xf numFmtId="0" fontId="76" fillId="0" borderId="34" xfId="0" applyFont="1" applyFill="1" applyBorder="1" applyAlignment="1">
      <alignment horizontal="center" vertical="center"/>
    </xf>
    <xf numFmtId="0" fontId="76" fillId="0" borderId="31" xfId="0" applyFont="1" applyFill="1" applyBorder="1" applyAlignment="1">
      <alignment horizontal="center" vertical="top" wrapText="1"/>
    </xf>
    <xf numFmtId="166" fontId="76" fillId="0" borderId="31" xfId="7" applyNumberFormat="1" applyFont="1" applyFill="1" applyBorder="1" applyAlignment="1">
      <alignment horizontal="right" vertical="center"/>
    </xf>
    <xf numFmtId="0" fontId="76" fillId="0" borderId="31" xfId="0" applyFont="1" applyFill="1" applyBorder="1" applyAlignment="1">
      <alignment horizontal="center" vertical="top"/>
    </xf>
    <xf numFmtId="169" fontId="102" fillId="0" borderId="31" xfId="0" applyNumberFormat="1" applyFont="1" applyFill="1" applyBorder="1" applyAlignment="1">
      <alignment horizontal="right" vertical="top" wrapText="1"/>
    </xf>
    <xf numFmtId="0" fontId="76" fillId="2" borderId="31" xfId="0" applyFont="1" applyFill="1" applyBorder="1" applyAlignment="1">
      <alignment horizontal="center" vertical="center"/>
    </xf>
    <xf numFmtId="2" fontId="76" fillId="0" borderId="0" xfId="0" applyNumberFormat="1" applyFont="1" applyAlignment="1">
      <alignment horizontal="left" vertical="center" wrapText="1"/>
    </xf>
    <xf numFmtId="0" fontId="76" fillId="0" borderId="44" xfId="0" applyFont="1" applyBorder="1" applyAlignment="1">
      <alignment horizontal="left" vertical="top" wrapText="1"/>
    </xf>
    <xf numFmtId="0" fontId="76" fillId="0" borderId="37" xfId="0" applyFont="1" applyFill="1" applyBorder="1" applyAlignment="1">
      <alignment vertical="center"/>
    </xf>
    <xf numFmtId="0" fontId="76" fillId="0" borderId="34" xfId="0" applyFont="1" applyFill="1" applyBorder="1" applyAlignment="1">
      <alignment vertical="center"/>
    </xf>
    <xf numFmtId="0" fontId="76" fillId="0" borderId="0" xfId="0" applyFont="1" applyFill="1" applyAlignment="1">
      <alignment vertical="center"/>
    </xf>
    <xf numFmtId="166" fontId="76" fillId="2" borderId="44" xfId="7" applyNumberFormat="1" applyFont="1" applyFill="1" applyBorder="1" applyAlignment="1">
      <alignment horizontal="right" vertical="center"/>
    </xf>
    <xf numFmtId="0" fontId="76" fillId="2" borderId="46" xfId="0" applyFont="1" applyFill="1" applyBorder="1" applyAlignment="1">
      <alignment horizontal="center" vertical="top"/>
    </xf>
    <xf numFmtId="169" fontId="102" fillId="2" borderId="31" xfId="0" applyNumberFormat="1" applyFont="1" applyFill="1" applyBorder="1" applyAlignment="1">
      <alignment horizontal="right" vertical="center" wrapText="1"/>
    </xf>
    <xf numFmtId="165" fontId="72" fillId="0" borderId="48" xfId="6" applyNumberFormat="1" applyFont="1" applyFill="1" applyBorder="1" applyAlignment="1">
      <alignment horizontal="right" vertical="center"/>
    </xf>
    <xf numFmtId="171" fontId="72" fillId="0" borderId="48" xfId="6" applyNumberFormat="1" applyFont="1" applyBorder="1" applyAlignment="1">
      <alignment horizontal="center" vertical="center"/>
    </xf>
    <xf numFmtId="0" fontId="76" fillId="0" borderId="0" xfId="299" applyFont="1"/>
    <xf numFmtId="168" fontId="72" fillId="2" borderId="32" xfId="96" applyNumberFormat="1" applyFont="1" applyFill="1" applyBorder="1" applyAlignment="1">
      <alignment horizontal="center" vertical="center" wrapText="1"/>
    </xf>
    <xf numFmtId="168" fontId="16" fillId="2" borderId="32" xfId="96" applyNumberFormat="1" applyFont="1" applyFill="1" applyBorder="1" applyAlignment="1">
      <alignment horizontal="center" vertical="center" wrapText="1"/>
    </xf>
    <xf numFmtId="169" fontId="13" fillId="2" borderId="1" xfId="300" applyNumberFormat="1" applyFont="1" applyFill="1" applyBorder="1" applyAlignment="1">
      <alignment horizontal="center" vertical="center" wrapText="1"/>
    </xf>
    <xf numFmtId="0" fontId="72" fillId="2" borderId="1" xfId="299" applyFont="1" applyFill="1" applyBorder="1" applyAlignment="1">
      <alignment horizontal="center" vertical="center" wrapText="1"/>
    </xf>
    <xf numFmtId="0" fontId="72" fillId="2" borderId="1" xfId="299" applyFont="1" applyFill="1" applyBorder="1" applyAlignment="1">
      <alignment horizontal="left" vertical="center" wrapText="1"/>
    </xf>
    <xf numFmtId="169" fontId="76" fillId="2" borderId="1" xfId="300" applyNumberFormat="1" applyFont="1" applyFill="1" applyBorder="1" applyAlignment="1">
      <alignment horizontal="center" vertical="center" wrapText="1"/>
    </xf>
    <xf numFmtId="0" fontId="72" fillId="2" borderId="44" xfId="299" applyFont="1" applyFill="1" applyBorder="1" applyAlignment="1">
      <alignment horizontal="center" vertical="center" wrapText="1"/>
    </xf>
    <xf numFmtId="0" fontId="72" fillId="2" borderId="44" xfId="299" applyFont="1" applyFill="1" applyBorder="1" applyAlignment="1">
      <alignment horizontal="left" vertical="center" wrapText="1"/>
    </xf>
    <xf numFmtId="169" fontId="76" fillId="2" borderId="44" xfId="300" applyNumberFormat="1" applyFont="1" applyFill="1" applyBorder="1" applyAlignment="1">
      <alignment horizontal="center" vertical="center" wrapText="1"/>
    </xf>
    <xf numFmtId="0" fontId="76" fillId="0" borderId="0" xfId="299" applyFont="1" applyAlignment="1">
      <alignment vertical="center"/>
    </xf>
    <xf numFmtId="0" fontId="76" fillId="0" borderId="0" xfId="299" applyFont="1" applyAlignment="1">
      <alignment horizontal="right" vertical="center"/>
    </xf>
    <xf numFmtId="0" fontId="72" fillId="0" borderId="48" xfId="0" applyFont="1" applyBorder="1" applyAlignment="1">
      <alignment horizontal="left" vertical="top" wrapText="1"/>
    </xf>
    <xf numFmtId="165" fontId="16" fillId="0" borderId="48" xfId="8" applyNumberFormat="1" applyFont="1" applyFill="1" applyBorder="1" applyAlignment="1">
      <alignment horizontal="center" vertical="center" wrapText="1"/>
    </xf>
    <xf numFmtId="169" fontId="13" fillId="0" borderId="48" xfId="0" applyNumberFormat="1" applyFont="1" applyFill="1" applyBorder="1" applyAlignment="1">
      <alignment horizontal="center" vertical="center"/>
    </xf>
    <xf numFmtId="165" fontId="72" fillId="0" borderId="48" xfId="8" applyNumberFormat="1" applyFont="1" applyFill="1" applyBorder="1" applyAlignment="1">
      <alignment horizontal="center" vertical="center" wrapText="1"/>
    </xf>
    <xf numFmtId="168" fontId="13" fillId="0" borderId="48" xfId="0" applyNumberFormat="1" applyFont="1" applyFill="1" applyBorder="1" applyAlignment="1">
      <alignment horizontal="center" vertical="center"/>
    </xf>
    <xf numFmtId="0" fontId="13" fillId="0" borderId="48" xfId="0" applyFont="1" applyBorder="1" applyAlignment="1">
      <alignment wrapText="1"/>
    </xf>
    <xf numFmtId="0" fontId="76" fillId="2" borderId="48" xfId="0" applyFont="1" applyFill="1" applyBorder="1" applyAlignment="1">
      <alignment horizontal="left" vertical="top" wrapText="1"/>
    </xf>
    <xf numFmtId="165" fontId="72" fillId="0" borderId="48" xfId="6" applyNumberFormat="1" applyFont="1" applyFill="1" applyBorder="1" applyAlignment="1">
      <alignment horizontal="center" vertical="center"/>
    </xf>
    <xf numFmtId="0" fontId="13" fillId="0" borderId="48" xfId="0" applyFont="1" applyBorder="1" applyAlignment="1">
      <alignment horizontal="center" wrapText="1"/>
    </xf>
    <xf numFmtId="0" fontId="90" fillId="0" borderId="48" xfId="0" applyFont="1" applyBorder="1" applyAlignment="1">
      <alignment horizontal="left" vertical="top" wrapText="1"/>
    </xf>
    <xf numFmtId="0" fontId="98" fillId="0" borderId="48" xfId="0" applyFont="1" applyBorder="1" applyAlignment="1">
      <alignment horizontal="center" vertical="center" wrapText="1"/>
    </xf>
    <xf numFmtId="165" fontId="72" fillId="0" borderId="48" xfId="6" applyNumberFormat="1" applyFont="1" applyBorder="1" applyAlignment="1">
      <alignment horizontal="center" vertical="center"/>
    </xf>
    <xf numFmtId="0" fontId="98" fillId="0" borderId="48" xfId="0" applyFont="1" applyBorder="1" applyAlignment="1">
      <alignment horizontal="left" vertical="center" wrapText="1"/>
    </xf>
    <xf numFmtId="166" fontId="16" fillId="2" borderId="31" xfId="7" applyNumberFormat="1" applyFont="1" applyFill="1" applyBorder="1" applyAlignment="1">
      <alignment horizontal="center" vertical="center" wrapText="1"/>
    </xf>
    <xf numFmtId="0" fontId="16" fillId="2" borderId="46" xfId="0" applyFont="1" applyFill="1" applyBorder="1" applyAlignment="1">
      <alignment horizontal="left" vertical="top" wrapText="1"/>
    </xf>
    <xf numFmtId="0" fontId="72" fillId="2" borderId="46" xfId="0" applyFont="1" applyFill="1" applyBorder="1" applyAlignment="1">
      <alignment horizontal="left" vertical="top" wrapText="1"/>
    </xf>
    <xf numFmtId="0" fontId="16" fillId="0" borderId="46" xfId="0" applyFont="1" applyFill="1" applyBorder="1" applyAlignment="1">
      <alignment horizontal="left" vertical="top" wrapText="1"/>
    </xf>
    <xf numFmtId="0" fontId="72" fillId="0" borderId="46" xfId="0" applyFont="1" applyFill="1" applyBorder="1" applyAlignment="1">
      <alignment horizontal="left" vertical="top" wrapText="1"/>
    </xf>
    <xf numFmtId="0" fontId="72" fillId="0" borderId="46" xfId="0" applyFont="1" applyFill="1" applyBorder="1" applyAlignment="1">
      <alignment horizontal="left" vertical="center" wrapText="1"/>
    </xf>
    <xf numFmtId="0" fontId="72" fillId="0" borderId="48" xfId="0" applyFont="1" applyFill="1" applyBorder="1" applyAlignment="1">
      <alignment horizontal="center" vertical="top" wrapText="1"/>
    </xf>
    <xf numFmtId="0" fontId="72" fillId="2" borderId="31" xfId="0" applyFont="1" applyFill="1" applyBorder="1" applyAlignment="1">
      <alignment horizontal="left" vertical="center" wrapText="1"/>
    </xf>
    <xf numFmtId="0" fontId="72" fillId="0" borderId="31" xfId="0" applyFont="1" applyBorder="1" applyAlignment="1">
      <alignment horizontal="left" vertical="center" wrapText="1"/>
    </xf>
    <xf numFmtId="0" fontId="76" fillId="56" borderId="31" xfId="0" applyFont="1" applyFill="1" applyBorder="1" applyAlignment="1">
      <alignment horizontal="center" vertical="center" wrapText="1"/>
    </xf>
    <xf numFmtId="0" fontId="76" fillId="0" borderId="48" xfId="0" applyFont="1" applyBorder="1" applyAlignment="1">
      <alignment horizontal="center" vertical="center" wrapText="1"/>
    </xf>
    <xf numFmtId="0" fontId="89" fillId="0" borderId="32" xfId="0" applyFont="1" applyBorder="1" applyAlignment="1">
      <alignment horizontal="center" vertical="top" wrapText="1"/>
    </xf>
    <xf numFmtId="0" fontId="89" fillId="0" borderId="2" xfId="0" applyFont="1" applyBorder="1" applyAlignment="1">
      <alignment horizontal="center" vertical="top" wrapText="1"/>
    </xf>
    <xf numFmtId="0" fontId="89" fillId="0" borderId="3" xfId="0" applyFont="1" applyBorder="1" applyAlignment="1">
      <alignment horizontal="center" vertical="top" wrapText="1"/>
    </xf>
    <xf numFmtId="0" fontId="94" fillId="0" borderId="1" xfId="0" applyFont="1" applyBorder="1" applyAlignment="1">
      <alignment horizontal="center" vertical="top" wrapText="1"/>
    </xf>
    <xf numFmtId="0" fontId="72" fillId="0" borderId="3" xfId="0" applyFont="1" applyBorder="1" applyAlignment="1">
      <alignment horizontal="center" vertical="top" wrapText="1"/>
    </xf>
    <xf numFmtId="0" fontId="72" fillId="0" borderId="1" xfId="0" applyFont="1" applyBorder="1" applyAlignment="1">
      <alignment horizontal="center" vertical="top" wrapText="1"/>
    </xf>
    <xf numFmtId="0" fontId="72" fillId="0" borderId="8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16" fillId="0" borderId="32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0" fontId="94" fillId="0" borderId="31" xfId="0" applyFont="1" applyBorder="1" applyAlignment="1">
      <alignment horizontal="center" vertical="top" wrapText="1"/>
    </xf>
    <xf numFmtId="0" fontId="94" fillId="0" borderId="48" xfId="0" applyFont="1" applyBorder="1" applyAlignment="1">
      <alignment horizontal="center" vertical="top" wrapText="1"/>
    </xf>
    <xf numFmtId="0" fontId="94" fillId="0" borderId="44" xfId="0" applyFont="1" applyBorder="1" applyAlignment="1">
      <alignment horizontal="center" vertical="top" wrapText="1"/>
    </xf>
    <xf numFmtId="0" fontId="16" fillId="0" borderId="31" xfId="0" applyFont="1" applyBorder="1" applyAlignment="1">
      <alignment horizontal="left" vertical="top" wrapText="1"/>
    </xf>
    <xf numFmtId="0" fontId="88" fillId="0" borderId="31" xfId="0" applyFont="1" applyBorder="1" applyAlignment="1">
      <alignment wrapText="1"/>
    </xf>
    <xf numFmtId="0" fontId="16" fillId="0" borderId="31" xfId="0" applyFont="1" applyBorder="1" applyAlignment="1">
      <alignment horizontal="center" vertical="center" wrapText="1"/>
    </xf>
    <xf numFmtId="0" fontId="72" fillId="0" borderId="0" xfId="0" applyFont="1" applyAlignment="1">
      <alignment horizontal="center"/>
    </xf>
    <xf numFmtId="0" fontId="89" fillId="0" borderId="1" xfId="0" applyFont="1" applyBorder="1" applyAlignment="1">
      <alignment horizontal="center" vertical="top" wrapText="1"/>
    </xf>
    <xf numFmtId="0" fontId="16" fillId="0" borderId="0" xfId="0" applyFont="1" applyAlignment="1">
      <alignment horizontal="center" wrapText="1"/>
    </xf>
    <xf numFmtId="0" fontId="72" fillId="0" borderId="4" xfId="0" applyFont="1" applyBorder="1" applyAlignment="1">
      <alignment horizontal="center" vertical="center" wrapText="1"/>
    </xf>
    <xf numFmtId="0" fontId="72" fillId="0" borderId="7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top" wrapText="1"/>
    </xf>
    <xf numFmtId="0" fontId="16" fillId="0" borderId="5" xfId="0" applyFont="1" applyBorder="1" applyAlignment="1">
      <alignment horizontal="left" vertical="top" wrapText="1"/>
    </xf>
    <xf numFmtId="0" fontId="89" fillId="0" borderId="41" xfId="0" applyFont="1" applyBorder="1" applyAlignment="1">
      <alignment horizontal="center" vertical="top" wrapText="1"/>
    </xf>
    <xf numFmtId="0" fontId="91" fillId="0" borderId="2" xfId="0" applyFont="1" applyBorder="1"/>
    <xf numFmtId="0" fontId="91" fillId="0" borderId="3" xfId="0" applyFont="1" applyBorder="1"/>
    <xf numFmtId="0" fontId="72" fillId="0" borderId="5" xfId="0" applyFont="1" applyBorder="1" applyAlignment="1">
      <alignment horizontal="center" vertical="center" wrapText="1"/>
    </xf>
    <xf numFmtId="0" fontId="72" fillId="0" borderId="8" xfId="0" applyFont="1" applyBorder="1" applyAlignment="1">
      <alignment horizontal="center" vertical="center" wrapText="1"/>
    </xf>
    <xf numFmtId="0" fontId="72" fillId="0" borderId="3" xfId="0" applyFont="1" applyBorder="1" applyAlignment="1">
      <alignment horizontal="center" vertical="center" wrapText="1"/>
    </xf>
    <xf numFmtId="0" fontId="16" fillId="0" borderId="32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 wrapText="1"/>
    </xf>
    <xf numFmtId="0" fontId="16" fillId="0" borderId="3" xfId="0" applyFont="1" applyFill="1" applyBorder="1" applyAlignment="1">
      <alignment horizontal="center" vertical="top" wrapText="1"/>
    </xf>
    <xf numFmtId="0" fontId="72" fillId="0" borderId="32" xfId="0" applyFont="1" applyFill="1" applyBorder="1" applyAlignment="1">
      <alignment horizontal="center" vertical="top" wrapText="1"/>
    </xf>
    <xf numFmtId="0" fontId="72" fillId="0" borderId="2" xfId="0" applyFont="1" applyFill="1" applyBorder="1" applyAlignment="1">
      <alignment horizontal="center" vertical="top" wrapText="1"/>
    </xf>
    <xf numFmtId="0" fontId="72" fillId="0" borderId="3" xfId="0" applyFont="1" applyFill="1" applyBorder="1" applyAlignment="1">
      <alignment horizontal="center" vertical="top" wrapText="1"/>
    </xf>
    <xf numFmtId="0" fontId="16" fillId="0" borderId="48" xfId="0" applyFont="1" applyFill="1" applyBorder="1" applyAlignment="1">
      <alignment horizontal="center"/>
    </xf>
    <xf numFmtId="49" fontId="16" fillId="2" borderId="31" xfId="0" applyNumberFormat="1" applyFont="1" applyFill="1" applyBorder="1" applyAlignment="1">
      <alignment horizontal="center" vertical="top" wrapText="1"/>
    </xf>
    <xf numFmtId="49" fontId="16" fillId="2" borderId="43" xfId="0" applyNumberFormat="1" applyFont="1" applyFill="1" applyBorder="1" applyAlignment="1">
      <alignment horizontal="center" vertical="top" wrapText="1"/>
    </xf>
    <xf numFmtId="0" fontId="72" fillId="2" borderId="43" xfId="0" applyFont="1" applyFill="1" applyBorder="1" applyAlignment="1">
      <alignment horizontal="center" vertical="top" wrapText="1"/>
    </xf>
    <xf numFmtId="0" fontId="16" fillId="2" borderId="31" xfId="0" applyFont="1" applyFill="1" applyBorder="1" applyAlignment="1">
      <alignment horizontal="center" vertical="top" wrapText="1"/>
    </xf>
    <xf numFmtId="0" fontId="16" fillId="2" borderId="43" xfId="0" applyFont="1" applyFill="1" applyBorder="1" applyAlignment="1">
      <alignment horizontal="center" vertical="top" wrapText="1"/>
    </xf>
    <xf numFmtId="49" fontId="16" fillId="2" borderId="42" xfId="0" applyNumberFormat="1" applyFont="1" applyFill="1" applyBorder="1" applyAlignment="1">
      <alignment horizontal="center" vertical="top" wrapText="1"/>
    </xf>
    <xf numFmtId="49" fontId="16" fillId="0" borderId="31" xfId="0" applyNumberFormat="1" applyFont="1" applyFill="1" applyBorder="1" applyAlignment="1">
      <alignment horizontal="left" vertical="top" wrapText="1"/>
    </xf>
    <xf numFmtId="0" fontId="72" fillId="0" borderId="31" xfId="0" applyFont="1" applyFill="1" applyBorder="1" applyAlignment="1">
      <alignment wrapText="1"/>
    </xf>
    <xf numFmtId="0" fontId="16" fillId="0" borderId="32" xfId="0" applyFont="1" applyFill="1" applyBorder="1" applyAlignment="1">
      <alignment horizontal="center"/>
    </xf>
    <xf numFmtId="0" fontId="16" fillId="0" borderId="3" xfId="0" applyFont="1" applyFill="1" applyBorder="1" applyAlignment="1">
      <alignment horizontal="center"/>
    </xf>
    <xf numFmtId="0" fontId="16" fillId="0" borderId="32" xfId="0" applyFont="1" applyBorder="1" applyAlignment="1">
      <alignment horizontal="center" wrapText="1"/>
    </xf>
    <xf numFmtId="0" fontId="16" fillId="0" borderId="2" xfId="0" applyFont="1" applyBorder="1" applyAlignment="1">
      <alignment horizontal="center" wrapText="1"/>
    </xf>
    <xf numFmtId="0" fontId="16" fillId="0" borderId="3" xfId="0" applyFont="1" applyBorder="1" applyAlignment="1">
      <alignment horizontal="center" wrapText="1"/>
    </xf>
    <xf numFmtId="0" fontId="72" fillId="2" borderId="31" xfId="0" applyFont="1" applyFill="1" applyBorder="1" applyAlignment="1">
      <alignment horizontal="center" vertical="top" wrapText="1"/>
    </xf>
    <xf numFmtId="0" fontId="16" fillId="0" borderId="31" xfId="0" applyFont="1" applyBorder="1" applyAlignment="1">
      <alignment horizontal="center" vertical="top" wrapText="1"/>
    </xf>
    <xf numFmtId="0" fontId="16" fillId="0" borderId="31" xfId="0" applyFont="1" applyBorder="1" applyAlignment="1">
      <alignment horizontal="center" wrapText="1"/>
    </xf>
    <xf numFmtId="0" fontId="72" fillId="0" borderId="31" xfId="0" applyFont="1" applyBorder="1" applyAlignment="1">
      <alignment horizontal="center" wrapText="1"/>
    </xf>
    <xf numFmtId="0" fontId="16" fillId="0" borderId="41" xfId="0" applyFont="1" applyFill="1" applyBorder="1" applyAlignment="1">
      <alignment horizontal="center"/>
    </xf>
    <xf numFmtId="0" fontId="72" fillId="2" borderId="43" xfId="0" applyNumberFormat="1" applyFont="1" applyFill="1" applyBorder="1" applyAlignment="1">
      <alignment horizontal="center" vertical="top" wrapText="1"/>
    </xf>
    <xf numFmtId="0" fontId="16" fillId="2" borderId="31" xfId="0" applyFont="1" applyFill="1" applyBorder="1" applyAlignment="1">
      <alignment horizontal="left" vertical="top" wrapText="1"/>
    </xf>
    <xf numFmtId="0" fontId="16" fillId="0" borderId="32" xfId="0" applyFont="1" applyFill="1" applyBorder="1" applyAlignment="1">
      <alignment horizontal="center" wrapText="1"/>
    </xf>
    <xf numFmtId="0" fontId="16" fillId="0" borderId="3" xfId="0" applyFont="1" applyFill="1" applyBorder="1" applyAlignment="1">
      <alignment horizontal="center" wrapText="1"/>
    </xf>
    <xf numFmtId="0" fontId="16" fillId="0" borderId="42" xfId="0" applyFont="1" applyBorder="1" applyAlignment="1">
      <alignment horizontal="center" vertical="top" wrapText="1"/>
    </xf>
    <xf numFmtId="0" fontId="16" fillId="0" borderId="42" xfId="0" applyFont="1" applyBorder="1" applyAlignment="1">
      <alignment horizontal="center" vertical="center" wrapText="1"/>
    </xf>
    <xf numFmtId="49" fontId="16" fillId="0" borderId="42" xfId="0" applyNumberFormat="1" applyFont="1" applyBorder="1" applyAlignment="1">
      <alignment horizontal="center" vertical="top" wrapText="1"/>
    </xf>
    <xf numFmtId="0" fontId="72" fillId="0" borderId="3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49" fontId="16" fillId="0" borderId="31" xfId="0" applyNumberFormat="1" applyFont="1" applyBorder="1" applyAlignment="1">
      <alignment horizontal="center" vertical="top" wrapText="1"/>
    </xf>
    <xf numFmtId="0" fontId="16" fillId="0" borderId="31" xfId="0" applyFont="1" applyFill="1" applyBorder="1" applyAlignment="1">
      <alignment horizontal="center"/>
    </xf>
    <xf numFmtId="0" fontId="72" fillId="2" borderId="31" xfId="0" applyNumberFormat="1" applyFont="1" applyFill="1" applyBorder="1" applyAlignment="1">
      <alignment horizontal="center" vertical="top" wrapText="1"/>
    </xf>
    <xf numFmtId="0" fontId="72" fillId="2" borderId="32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0" fontId="16" fillId="0" borderId="3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31" xfId="8" applyFont="1" applyFill="1" applyBorder="1" applyAlignment="1">
      <alignment horizontal="center" vertical="top" wrapText="1"/>
    </xf>
    <xf numFmtId="0" fontId="16" fillId="0" borderId="31" xfId="0" applyFont="1" applyBorder="1" applyAlignment="1">
      <alignment horizontal="left" wrapText="1"/>
    </xf>
    <xf numFmtId="0" fontId="72" fillId="0" borderId="31" xfId="8" applyFont="1" applyFill="1" applyBorder="1" applyAlignment="1">
      <alignment horizontal="center" vertical="top" wrapText="1"/>
    </xf>
    <xf numFmtId="0" fontId="16" fillId="0" borderId="42" xfId="0" applyFont="1" applyBorder="1" applyAlignment="1">
      <alignment horizontal="center" wrapText="1"/>
    </xf>
    <xf numFmtId="0" fontId="16" fillId="2" borderId="32" xfId="0" applyFont="1" applyFill="1" applyBorder="1" applyAlignment="1">
      <alignment horizontal="center" wrapText="1"/>
    </xf>
    <xf numFmtId="0" fontId="16" fillId="2" borderId="3" xfId="0" applyFont="1" applyFill="1" applyBorder="1" applyAlignment="1">
      <alignment horizontal="center" wrapText="1"/>
    </xf>
    <xf numFmtId="0" fontId="72" fillId="2" borderId="42" xfId="0" applyFont="1" applyFill="1" applyBorder="1" applyAlignment="1">
      <alignment horizontal="center" vertical="top" wrapText="1"/>
    </xf>
    <xf numFmtId="49" fontId="16" fillId="0" borderId="48" xfId="0" applyNumberFormat="1" applyFont="1" applyBorder="1" applyAlignment="1">
      <alignment horizontal="center" vertical="top" wrapText="1"/>
    </xf>
    <xf numFmtId="0" fontId="72" fillId="0" borderId="32" xfId="0" applyFont="1" applyBorder="1" applyAlignment="1">
      <alignment horizontal="center" wrapText="1"/>
    </xf>
    <xf numFmtId="0" fontId="72" fillId="0" borderId="2" xfId="0" applyFont="1" applyBorder="1" applyAlignment="1">
      <alignment horizontal="center" wrapText="1"/>
    </xf>
    <xf numFmtId="0" fontId="72" fillId="0" borderId="3" xfId="0" applyFont="1" applyBorder="1" applyAlignment="1">
      <alignment horizontal="center" wrapText="1"/>
    </xf>
    <xf numFmtId="49" fontId="16" fillId="0" borderId="32" xfId="0" applyNumberFormat="1" applyFont="1" applyBorder="1" applyAlignment="1">
      <alignment horizontal="center" vertical="top" wrapText="1"/>
    </xf>
    <xf numFmtId="49" fontId="16" fillId="0" borderId="3" xfId="0" applyNumberFormat="1" applyFont="1" applyBorder="1" applyAlignment="1">
      <alignment horizontal="center" vertical="top" wrapText="1"/>
    </xf>
    <xf numFmtId="49" fontId="16" fillId="0" borderId="2" xfId="0" applyNumberFormat="1" applyFont="1" applyBorder="1" applyAlignment="1">
      <alignment horizontal="center" vertical="top" wrapText="1"/>
    </xf>
    <xf numFmtId="0" fontId="72" fillId="0" borderId="41" xfId="0" applyFont="1" applyBorder="1" applyAlignment="1">
      <alignment horizontal="center"/>
    </xf>
    <xf numFmtId="0" fontId="72" fillId="0" borderId="2" xfId="0" applyFont="1" applyBorder="1" applyAlignment="1">
      <alignment horizontal="center"/>
    </xf>
    <xf numFmtId="0" fontId="72" fillId="0" borderId="3" xfId="0" applyFont="1" applyBorder="1" applyAlignment="1">
      <alignment horizontal="center"/>
    </xf>
    <xf numFmtId="169" fontId="72" fillId="0" borderId="0" xfId="96" applyNumberFormat="1" applyFont="1" applyFill="1" applyAlignment="1">
      <alignment horizontal="center" wrapText="1"/>
    </xf>
    <xf numFmtId="169" fontId="72" fillId="0" borderId="0" xfId="96" applyNumberFormat="1" applyFont="1" applyFill="1" applyAlignment="1">
      <alignment horizontal="center" vertical="center" wrapText="1"/>
    </xf>
    <xf numFmtId="49" fontId="16" fillId="0" borderId="0" xfId="96" applyNumberFormat="1" applyFont="1" applyFill="1" applyBorder="1" applyAlignment="1">
      <alignment horizontal="center" vertical="center" wrapText="1"/>
    </xf>
    <xf numFmtId="0" fontId="72" fillId="0" borderId="0" xfId="0" applyFont="1" applyBorder="1" applyAlignment="1">
      <alignment vertical="center" wrapText="1"/>
    </xf>
    <xf numFmtId="49" fontId="16" fillId="0" borderId="4" xfId="96" applyNumberFormat="1" applyFont="1" applyFill="1" applyBorder="1" applyAlignment="1">
      <alignment horizontal="center" vertical="center" wrapText="1"/>
    </xf>
    <xf numFmtId="49" fontId="16" fillId="0" borderId="5" xfId="96" applyNumberFormat="1" applyFont="1" applyFill="1" applyBorder="1" applyAlignment="1">
      <alignment horizontal="center" vertical="center" wrapText="1"/>
    </xf>
    <xf numFmtId="0" fontId="16" fillId="0" borderId="8" xfId="96" applyNumberFormat="1" applyFont="1" applyFill="1" applyBorder="1" applyAlignment="1">
      <alignment horizontal="center" vertical="center" wrapText="1"/>
    </xf>
    <xf numFmtId="0" fontId="16" fillId="0" borderId="3" xfId="96" applyNumberFormat="1" applyFont="1" applyFill="1" applyBorder="1" applyAlignment="1">
      <alignment horizontal="center" vertical="center" wrapText="1"/>
    </xf>
    <xf numFmtId="168" fontId="16" fillId="2" borderId="8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168" fontId="72" fillId="0" borderId="47" xfId="96" applyNumberFormat="1" applyFont="1" applyFill="1" applyBorder="1" applyAlignment="1">
      <alignment horizontal="center" vertical="center" wrapText="1"/>
    </xf>
    <xf numFmtId="168" fontId="72" fillId="0" borderId="45" xfId="96" applyNumberFormat="1" applyFont="1" applyFill="1" applyBorder="1" applyAlignment="1">
      <alignment horizontal="center" vertical="center" wrapText="1"/>
    </xf>
    <xf numFmtId="168" fontId="72" fillId="0" borderId="46" xfId="96" applyNumberFormat="1" applyFont="1" applyFill="1" applyBorder="1" applyAlignment="1">
      <alignment horizontal="center" vertical="center" wrapText="1"/>
    </xf>
    <xf numFmtId="0" fontId="76" fillId="0" borderId="0" xfId="0" applyFont="1" applyAlignment="1">
      <alignment horizontal="center" wrapText="1"/>
    </xf>
    <xf numFmtId="0" fontId="16" fillId="0" borderId="2" xfId="96" applyNumberFormat="1" applyFont="1" applyFill="1" applyBorder="1" applyAlignment="1">
      <alignment horizontal="center" vertical="center" wrapText="1"/>
    </xf>
    <xf numFmtId="49" fontId="16" fillId="0" borderId="48" xfId="96" applyNumberFormat="1" applyFont="1" applyFill="1" applyBorder="1" applyAlignment="1">
      <alignment horizontal="center" vertical="center" textRotation="90" wrapText="1"/>
    </xf>
    <xf numFmtId="49" fontId="16" fillId="0" borderId="33" xfId="96" applyNumberFormat="1" applyFont="1" applyFill="1" applyBorder="1" applyAlignment="1">
      <alignment horizontal="center" vertical="center" textRotation="90" wrapText="1"/>
    </xf>
    <xf numFmtId="49" fontId="16" fillId="0" borderId="10" xfId="96" applyNumberFormat="1" applyFont="1" applyFill="1" applyBorder="1" applyAlignment="1">
      <alignment horizontal="center" vertical="center" textRotation="90" wrapText="1"/>
    </xf>
    <xf numFmtId="168" fontId="74" fillId="2" borderId="32" xfId="96" applyNumberFormat="1" applyFont="1" applyFill="1" applyBorder="1" applyAlignment="1">
      <alignment horizontal="center" vertical="center" wrapText="1"/>
    </xf>
    <xf numFmtId="168" fontId="74" fillId="2" borderId="3" xfId="96" applyNumberFormat="1" applyFont="1" applyFill="1" applyBorder="1" applyAlignment="1">
      <alignment horizontal="center" vertical="center" wrapText="1"/>
    </xf>
    <xf numFmtId="168" fontId="98" fillId="2" borderId="47" xfId="96" applyNumberFormat="1" applyFont="1" applyFill="1" applyBorder="1" applyAlignment="1">
      <alignment horizontal="center" vertical="center" wrapText="1"/>
    </xf>
    <xf numFmtId="168" fontId="98" fillId="2" borderId="45" xfId="96" applyNumberFormat="1" applyFont="1" applyFill="1" applyBorder="1" applyAlignment="1">
      <alignment horizontal="center" vertical="center" wrapText="1"/>
    </xf>
    <xf numFmtId="168" fontId="98" fillId="2" borderId="46" xfId="96" applyNumberFormat="1" applyFont="1" applyFill="1" applyBorder="1" applyAlignment="1">
      <alignment horizontal="center" vertical="center" wrapText="1"/>
    </xf>
    <xf numFmtId="0" fontId="88" fillId="0" borderId="41" xfId="0" applyFont="1" applyBorder="1" applyAlignment="1">
      <alignment horizontal="center"/>
    </xf>
    <xf numFmtId="0" fontId="88" fillId="0" borderId="2" xfId="0" applyFont="1" applyBorder="1" applyAlignment="1">
      <alignment horizontal="center"/>
    </xf>
    <xf numFmtId="0" fontId="88" fillId="0" borderId="3" xfId="0" applyFont="1" applyBorder="1" applyAlignment="1">
      <alignment horizontal="center"/>
    </xf>
    <xf numFmtId="0" fontId="76" fillId="0" borderId="41" xfId="0" applyFont="1" applyBorder="1" applyAlignment="1">
      <alignment horizontal="center"/>
    </xf>
    <xf numFmtId="0" fontId="76" fillId="0" borderId="3" xfId="0" applyFont="1" applyBorder="1" applyAlignment="1">
      <alignment horizontal="center"/>
    </xf>
    <xf numFmtId="0" fontId="16" fillId="2" borderId="37" xfId="0" applyFont="1" applyFill="1" applyBorder="1" applyAlignment="1">
      <alignment horizontal="center" vertical="center" wrapText="1"/>
    </xf>
    <xf numFmtId="0" fontId="16" fillId="2" borderId="38" xfId="0" applyFont="1" applyFill="1" applyBorder="1" applyAlignment="1">
      <alignment horizontal="center" vertical="center" wrapText="1"/>
    </xf>
    <xf numFmtId="0" fontId="16" fillId="2" borderId="34" xfId="0" applyFont="1" applyFill="1" applyBorder="1" applyAlignment="1">
      <alignment horizontal="center" vertical="center" wrapText="1"/>
    </xf>
    <xf numFmtId="0" fontId="76" fillId="2" borderId="0" xfId="0" applyFont="1" applyFill="1" applyAlignment="1">
      <alignment horizontal="right"/>
    </xf>
    <xf numFmtId="0" fontId="13" fillId="2" borderId="0" xfId="0" applyFont="1" applyFill="1" applyAlignment="1">
      <alignment horizontal="center" wrapText="1"/>
    </xf>
    <xf numFmtId="0" fontId="72" fillId="2" borderId="31" xfId="8" applyFont="1" applyFill="1" applyBorder="1" applyAlignment="1">
      <alignment horizontal="center" vertical="center" wrapText="1"/>
    </xf>
    <xf numFmtId="0" fontId="72" fillId="2" borderId="33" xfId="8" applyFont="1" applyFill="1" applyBorder="1" applyAlignment="1">
      <alignment horizontal="center" vertical="top" wrapText="1"/>
    </xf>
    <xf numFmtId="0" fontId="72" fillId="2" borderId="36" xfId="8" applyFont="1" applyFill="1" applyBorder="1" applyAlignment="1">
      <alignment horizontal="center" vertical="top" wrapText="1"/>
    </xf>
    <xf numFmtId="0" fontId="72" fillId="2" borderId="35" xfId="8" applyFont="1" applyFill="1" applyBorder="1" applyAlignment="1">
      <alignment horizontal="center" vertical="top" wrapText="1"/>
    </xf>
    <xf numFmtId="0" fontId="72" fillId="2" borderId="10" xfId="8" applyFont="1" applyFill="1" applyBorder="1" applyAlignment="1">
      <alignment horizontal="center" vertical="top" wrapText="1"/>
    </xf>
    <xf numFmtId="0" fontId="72" fillId="2" borderId="9" xfId="8" applyFont="1" applyFill="1" applyBorder="1" applyAlignment="1">
      <alignment horizontal="center" vertical="top" wrapText="1"/>
    </xf>
    <xf numFmtId="0" fontId="72" fillId="2" borderId="30" xfId="8" applyFont="1" applyFill="1" applyBorder="1" applyAlignment="1">
      <alignment horizontal="center" vertical="top" wrapText="1"/>
    </xf>
    <xf numFmtId="0" fontId="72" fillId="2" borderId="32" xfId="8" applyFont="1" applyFill="1" applyBorder="1" applyAlignment="1">
      <alignment horizontal="center" vertical="center" wrapText="1"/>
    </xf>
    <xf numFmtId="0" fontId="72" fillId="2" borderId="3" xfId="8" applyFont="1" applyFill="1" applyBorder="1" applyAlignment="1">
      <alignment horizontal="center" vertical="center" wrapText="1"/>
    </xf>
    <xf numFmtId="0" fontId="16" fillId="2" borderId="37" xfId="0" applyFont="1" applyFill="1" applyBorder="1" applyAlignment="1">
      <alignment horizontal="center" vertical="top" wrapText="1"/>
    </xf>
    <xf numFmtId="0" fontId="16" fillId="2" borderId="38" xfId="0" applyFont="1" applyFill="1" applyBorder="1" applyAlignment="1">
      <alignment horizontal="center" vertical="top" wrapText="1"/>
    </xf>
    <xf numFmtId="0" fontId="16" fillId="2" borderId="34" xfId="0" applyFont="1" applyFill="1" applyBorder="1" applyAlignment="1">
      <alignment horizontal="center" vertical="top" wrapText="1"/>
    </xf>
    <xf numFmtId="0" fontId="16" fillId="2" borderId="37" xfId="0" applyFont="1" applyFill="1" applyBorder="1" applyAlignment="1">
      <alignment horizontal="left" vertical="center" wrapText="1"/>
    </xf>
    <xf numFmtId="0" fontId="16" fillId="2" borderId="38" xfId="0" applyFont="1" applyFill="1" applyBorder="1" applyAlignment="1">
      <alignment horizontal="left" vertical="center" wrapText="1"/>
    </xf>
    <xf numFmtId="0" fontId="16" fillId="2" borderId="34" xfId="0" applyFont="1" applyFill="1" applyBorder="1" applyAlignment="1">
      <alignment horizontal="left" vertical="center" wrapText="1"/>
    </xf>
    <xf numFmtId="0" fontId="16" fillId="2" borderId="47" xfId="0" applyFont="1" applyFill="1" applyBorder="1" applyAlignment="1">
      <alignment horizontal="left"/>
    </xf>
    <xf numFmtId="0" fontId="16" fillId="2" borderId="45" xfId="0" applyFont="1" applyFill="1" applyBorder="1" applyAlignment="1">
      <alignment horizontal="left"/>
    </xf>
    <xf numFmtId="0" fontId="16" fillId="2" borderId="46" xfId="0" applyFont="1" applyFill="1" applyBorder="1" applyAlignment="1">
      <alignment horizontal="left"/>
    </xf>
    <xf numFmtId="0" fontId="90" fillId="2" borderId="37" xfId="0" applyFont="1" applyFill="1" applyBorder="1" applyAlignment="1">
      <alignment horizontal="left" vertical="top" wrapText="1"/>
    </xf>
    <xf numFmtId="0" fontId="90" fillId="2" borderId="34" xfId="0" applyFont="1" applyFill="1" applyBorder="1" applyAlignment="1">
      <alignment horizontal="left" vertical="top" wrapText="1"/>
    </xf>
    <xf numFmtId="0" fontId="90" fillId="0" borderId="47" xfId="0" applyFont="1" applyBorder="1" applyAlignment="1">
      <alignment horizontal="left" vertical="top" wrapText="1"/>
    </xf>
    <xf numFmtId="0" fontId="91" fillId="0" borderId="46" xfId="0" applyFont="1" applyBorder="1" applyAlignment="1">
      <alignment horizontal="left" vertical="top" wrapText="1"/>
    </xf>
    <xf numFmtId="0" fontId="90" fillId="0" borderId="46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100" fillId="0" borderId="7" xfId="0" applyFont="1" applyBorder="1" applyAlignment="1">
      <alignment wrapText="1"/>
    </xf>
    <xf numFmtId="0" fontId="100" fillId="0" borderId="5" xfId="0" applyFont="1" applyBorder="1" applyAlignment="1">
      <alignment wrapText="1"/>
    </xf>
    <xf numFmtId="0" fontId="13" fillId="2" borderId="1" xfId="0" applyFont="1" applyFill="1" applyBorder="1" applyAlignment="1">
      <alignment horizontal="left" vertical="top" wrapText="1"/>
    </xf>
    <xf numFmtId="0" fontId="100" fillId="0" borderId="1" xfId="0" applyFont="1" applyBorder="1" applyAlignment="1">
      <alignment horizontal="left" vertical="top" wrapText="1"/>
    </xf>
    <xf numFmtId="0" fontId="72" fillId="0" borderId="37" xfId="0" applyFont="1" applyBorder="1" applyAlignment="1">
      <alignment horizontal="center" vertical="center" wrapText="1"/>
    </xf>
    <xf numFmtId="0" fontId="72" fillId="0" borderId="38" xfId="0" applyFont="1" applyBorder="1" applyAlignment="1">
      <alignment horizontal="center" vertical="center" wrapText="1"/>
    </xf>
    <xf numFmtId="0" fontId="72" fillId="0" borderId="34" xfId="0" applyFont="1" applyBorder="1" applyAlignment="1">
      <alignment horizontal="center" vertical="center" wrapText="1"/>
    </xf>
    <xf numFmtId="0" fontId="76" fillId="0" borderId="32" xfId="0" applyFont="1" applyBorder="1" applyAlignment="1">
      <alignment horizontal="center" vertical="top" wrapText="1"/>
    </xf>
    <xf numFmtId="0" fontId="76" fillId="0" borderId="2" xfId="0" applyFont="1" applyBorder="1" applyAlignment="1">
      <alignment horizontal="center" vertical="top" wrapText="1"/>
    </xf>
    <xf numFmtId="0" fontId="76" fillId="0" borderId="3" xfId="0" applyFont="1" applyBorder="1" applyAlignment="1">
      <alignment horizontal="center" vertical="top" wrapText="1"/>
    </xf>
    <xf numFmtId="0" fontId="76" fillId="0" borderId="1" xfId="0" applyFont="1" applyBorder="1" applyAlignment="1">
      <alignment horizontal="center" vertical="top" wrapText="1"/>
    </xf>
    <xf numFmtId="0" fontId="72" fillId="2" borderId="37" xfId="0" applyFont="1" applyFill="1" applyBorder="1" applyAlignment="1">
      <alignment horizontal="center" vertical="top" wrapText="1"/>
    </xf>
    <xf numFmtId="0" fontId="72" fillId="2" borderId="34" xfId="0" applyFont="1" applyFill="1" applyBorder="1" applyAlignment="1">
      <alignment horizontal="center" vertical="top" wrapText="1"/>
    </xf>
    <xf numFmtId="0" fontId="95" fillId="2" borderId="37" xfId="0" applyFont="1" applyFill="1" applyBorder="1" applyAlignment="1">
      <alignment horizontal="left" vertical="top" wrapText="1"/>
    </xf>
    <xf numFmtId="0" fontId="95" fillId="2" borderId="34" xfId="0" applyFont="1" applyFill="1" applyBorder="1" applyAlignment="1">
      <alignment horizontal="left" vertical="top" wrapText="1"/>
    </xf>
    <xf numFmtId="0" fontId="76" fillId="0" borderId="47" xfId="0" applyFont="1" applyBorder="1" applyAlignment="1">
      <alignment horizontal="left" vertical="top" wrapText="1"/>
    </xf>
    <xf numFmtId="0" fontId="76" fillId="0" borderId="46" xfId="0" applyFont="1" applyBorder="1" applyAlignment="1">
      <alignment horizontal="left" vertical="top" wrapText="1"/>
    </xf>
    <xf numFmtId="0" fontId="16" fillId="0" borderId="4" xfId="0" applyFont="1" applyBorder="1" applyAlignment="1">
      <alignment horizontal="left" vertical="center" wrapText="1"/>
    </xf>
    <xf numFmtId="0" fontId="89" fillId="0" borderId="5" xfId="0" applyFont="1" applyBorder="1" applyAlignment="1">
      <alignment vertical="center" wrapText="1"/>
    </xf>
    <xf numFmtId="0" fontId="76" fillId="0" borderId="0" xfId="0" applyFont="1" applyAlignment="1">
      <alignment horizontal="center"/>
    </xf>
    <xf numFmtId="0" fontId="100" fillId="0" borderId="5" xfId="0" applyFont="1" applyBorder="1" applyAlignment="1">
      <alignment vertical="center" wrapText="1"/>
    </xf>
    <xf numFmtId="0" fontId="99" fillId="0" borderId="0" xfId="0" applyFont="1" applyBorder="1" applyAlignment="1">
      <alignment horizontal="right" vertical="top" wrapText="1"/>
    </xf>
    <xf numFmtId="0" fontId="13" fillId="0" borderId="0" xfId="0" applyFont="1" applyAlignment="1">
      <alignment horizontal="center" wrapText="1"/>
    </xf>
    <xf numFmtId="0" fontId="72" fillId="0" borderId="31" xfId="0" applyFont="1" applyFill="1" applyBorder="1" applyAlignment="1">
      <alignment horizontal="left" vertical="center"/>
    </xf>
    <xf numFmtId="0" fontId="101" fillId="0" borderId="0" xfId="0" applyFont="1" applyBorder="1" applyAlignment="1">
      <alignment horizontal="right" vertical="top" wrapText="1"/>
    </xf>
    <xf numFmtId="0" fontId="76" fillId="2" borderId="37" xfId="0" applyFont="1" applyFill="1" applyBorder="1" applyAlignment="1">
      <alignment horizontal="left" vertical="top" wrapText="1"/>
    </xf>
    <xf numFmtId="0" fontId="76" fillId="2" borderId="34" xfId="0" applyFont="1" applyFill="1" applyBorder="1" applyAlignment="1">
      <alignment horizontal="left" vertical="top" wrapText="1"/>
    </xf>
    <xf numFmtId="0" fontId="90" fillId="0" borderId="4" xfId="0" applyFont="1" applyBorder="1" applyAlignment="1">
      <alignment horizontal="left" vertical="top" wrapText="1"/>
    </xf>
    <xf numFmtId="0" fontId="91" fillId="0" borderId="7" xfId="0" applyFont="1" applyBorder="1" applyAlignment="1">
      <alignment vertical="top" wrapText="1"/>
    </xf>
    <xf numFmtId="0" fontId="91" fillId="0" borderId="5" xfId="0" applyFont="1" applyBorder="1" applyAlignment="1">
      <alignment vertical="top" wrapText="1"/>
    </xf>
    <xf numFmtId="49" fontId="13" fillId="0" borderId="32" xfId="0" applyNumberFormat="1" applyFont="1" applyBorder="1" applyAlignment="1">
      <alignment horizontal="center"/>
    </xf>
    <xf numFmtId="49" fontId="13" fillId="0" borderId="2" xfId="0" applyNumberFormat="1" applyFont="1" applyBorder="1" applyAlignment="1">
      <alignment horizontal="center"/>
    </xf>
    <xf numFmtId="49" fontId="13" fillId="0" borderId="3" xfId="0" applyNumberFormat="1" applyFont="1" applyBorder="1" applyAlignment="1">
      <alignment horizontal="center"/>
    </xf>
    <xf numFmtId="0" fontId="76" fillId="0" borderId="32" xfId="0" applyFont="1" applyBorder="1" applyAlignment="1">
      <alignment horizontal="center"/>
    </xf>
    <xf numFmtId="0" fontId="76" fillId="0" borderId="2" xfId="0" applyFont="1" applyBorder="1" applyAlignment="1">
      <alignment horizontal="center"/>
    </xf>
    <xf numFmtId="0" fontId="76" fillId="2" borderId="37" xfId="0" applyFont="1" applyFill="1" applyBorder="1" applyAlignment="1">
      <alignment horizontal="center" vertical="top" wrapText="1"/>
    </xf>
    <xf numFmtId="0" fontId="76" fillId="2" borderId="34" xfId="0" applyFont="1" applyFill="1" applyBorder="1" applyAlignment="1">
      <alignment horizontal="center" vertical="top" wrapText="1"/>
    </xf>
    <xf numFmtId="0" fontId="76" fillId="2" borderId="32" xfId="0" applyFont="1" applyFill="1" applyBorder="1" applyAlignment="1">
      <alignment horizontal="center" vertical="top" wrapText="1"/>
    </xf>
    <xf numFmtId="0" fontId="76" fillId="2" borderId="2" xfId="0" applyFont="1" applyFill="1" applyBorder="1" applyAlignment="1">
      <alignment horizontal="center" vertical="top" wrapText="1"/>
    </xf>
    <xf numFmtId="0" fontId="76" fillId="2" borderId="3" xfId="0" applyFont="1" applyFill="1" applyBorder="1" applyAlignment="1">
      <alignment horizontal="center" vertical="top" wrapText="1"/>
    </xf>
    <xf numFmtId="0" fontId="76" fillId="2" borderId="0" xfId="0" applyFont="1" applyFill="1" applyBorder="1" applyAlignment="1">
      <alignment horizontal="center" vertical="top"/>
    </xf>
    <xf numFmtId="49" fontId="16" fillId="0" borderId="32" xfId="0" applyNumberFormat="1" applyFont="1" applyBorder="1" applyAlignment="1">
      <alignment horizontal="center"/>
    </xf>
    <xf numFmtId="49" fontId="16" fillId="0" borderId="2" xfId="0" applyNumberFormat="1" applyFont="1" applyBorder="1" applyAlignment="1">
      <alignment horizontal="center"/>
    </xf>
    <xf numFmtId="49" fontId="16" fillId="0" borderId="3" xfId="0" applyNumberFormat="1" applyFont="1" applyBorder="1" applyAlignment="1">
      <alignment horizontal="center"/>
    </xf>
    <xf numFmtId="0" fontId="72" fillId="0" borderId="32" xfId="0" applyFont="1" applyBorder="1" applyAlignment="1">
      <alignment horizontal="center"/>
    </xf>
    <xf numFmtId="0" fontId="76" fillId="2" borderId="37" xfId="0" applyFont="1" applyFill="1" applyBorder="1" applyAlignment="1">
      <alignment horizontal="center" vertical="top"/>
    </xf>
    <xf numFmtId="0" fontId="76" fillId="2" borderId="38" xfId="0" applyFont="1" applyFill="1" applyBorder="1" applyAlignment="1">
      <alignment horizontal="center" vertical="top"/>
    </xf>
    <xf numFmtId="0" fontId="76" fillId="2" borderId="34" xfId="0" applyFont="1" applyFill="1" applyBorder="1" applyAlignment="1">
      <alignment horizontal="center" vertical="top"/>
    </xf>
    <xf numFmtId="0" fontId="72" fillId="2" borderId="37" xfId="0" applyFont="1" applyFill="1" applyBorder="1" applyAlignment="1">
      <alignment horizontal="left" vertical="top" wrapText="1"/>
    </xf>
    <xf numFmtId="0" fontId="72" fillId="2" borderId="34" xfId="0" applyFont="1" applyFill="1" applyBorder="1" applyAlignment="1">
      <alignment horizontal="left" vertical="top" wrapText="1"/>
    </xf>
    <xf numFmtId="0" fontId="72" fillId="2" borderId="47" xfId="8" applyFont="1" applyFill="1" applyBorder="1" applyAlignment="1">
      <alignment horizontal="center" vertical="center" wrapText="1"/>
    </xf>
    <xf numFmtId="0" fontId="72" fillId="2" borderId="46" xfId="8" applyFont="1" applyFill="1" applyBorder="1" applyAlignment="1">
      <alignment horizontal="center" vertical="center" wrapText="1"/>
    </xf>
    <xf numFmtId="0" fontId="72" fillId="0" borderId="31" xfId="0" applyFont="1" applyFill="1" applyBorder="1" applyAlignment="1">
      <alignment horizontal="left" vertical="top" wrapText="1"/>
    </xf>
    <xf numFmtId="0" fontId="76" fillId="56" borderId="33" xfId="0" applyFont="1" applyFill="1" applyBorder="1" applyAlignment="1">
      <alignment horizontal="center" vertical="center" wrapText="1"/>
    </xf>
    <xf numFmtId="0" fontId="76" fillId="56" borderId="36" xfId="0" applyFont="1" applyFill="1" applyBorder="1" applyAlignment="1">
      <alignment horizontal="center" vertical="center" wrapText="1"/>
    </xf>
    <xf numFmtId="0" fontId="76" fillId="56" borderId="35" xfId="0" applyFont="1" applyFill="1" applyBorder="1" applyAlignment="1">
      <alignment horizontal="center" vertical="center" wrapText="1"/>
    </xf>
    <xf numFmtId="0" fontId="76" fillId="56" borderId="10" xfId="0" applyFont="1" applyFill="1" applyBorder="1" applyAlignment="1">
      <alignment horizontal="center" vertical="center" wrapText="1"/>
    </xf>
    <xf numFmtId="0" fontId="76" fillId="56" borderId="9" xfId="0" applyFont="1" applyFill="1" applyBorder="1" applyAlignment="1">
      <alignment horizontal="center" vertical="center" wrapText="1"/>
    </xf>
    <xf numFmtId="0" fontId="76" fillId="56" borderId="30" xfId="0" applyFont="1" applyFill="1" applyBorder="1" applyAlignment="1">
      <alignment horizontal="center" vertical="center" wrapText="1"/>
    </xf>
    <xf numFmtId="0" fontId="76" fillId="0" borderId="37" xfId="0" applyFont="1" applyFill="1" applyBorder="1" applyAlignment="1">
      <alignment horizontal="left" vertical="center" wrapText="1"/>
    </xf>
    <xf numFmtId="0" fontId="76" fillId="0" borderId="38" xfId="0" applyFont="1" applyFill="1" applyBorder="1" applyAlignment="1">
      <alignment horizontal="left" vertical="center" wrapText="1"/>
    </xf>
    <xf numFmtId="0" fontId="76" fillId="0" borderId="34" xfId="0" applyFont="1" applyFill="1" applyBorder="1" applyAlignment="1">
      <alignment horizontal="left" vertical="center" wrapText="1"/>
    </xf>
    <xf numFmtId="0" fontId="13" fillId="0" borderId="44" xfId="0" applyFont="1" applyFill="1" applyBorder="1" applyAlignment="1">
      <alignment vertical="top" wrapText="1"/>
    </xf>
    <xf numFmtId="0" fontId="13" fillId="0" borderId="0" xfId="0" applyFont="1" applyBorder="1" applyAlignment="1">
      <alignment horizontal="center" wrapText="1"/>
    </xf>
    <xf numFmtId="0" fontId="76" fillId="56" borderId="31" xfId="0" applyFont="1" applyFill="1" applyBorder="1" applyAlignment="1">
      <alignment horizontal="center" vertical="center" wrapText="1"/>
    </xf>
    <xf numFmtId="0" fontId="76" fillId="0" borderId="44" xfId="0" applyFont="1" applyBorder="1" applyAlignment="1">
      <alignment horizontal="left" vertical="top" wrapText="1"/>
    </xf>
    <xf numFmtId="0" fontId="72" fillId="0" borderId="31" xfId="0" applyFont="1" applyBorder="1" applyAlignment="1">
      <alignment horizontal="left" vertical="center" wrapText="1"/>
    </xf>
    <xf numFmtId="0" fontId="72" fillId="2" borderId="44" xfId="0" applyFont="1" applyFill="1" applyBorder="1" applyAlignment="1">
      <alignment horizontal="left" vertical="top" wrapText="1"/>
    </xf>
    <xf numFmtId="0" fontId="72" fillId="2" borderId="31" xfId="0" applyFont="1" applyFill="1" applyBorder="1" applyAlignment="1">
      <alignment horizontal="left" vertical="center" wrapText="1"/>
    </xf>
    <xf numFmtId="0" fontId="76" fillId="2" borderId="31" xfId="0" applyFont="1" applyFill="1" applyBorder="1" applyAlignment="1">
      <alignment horizontal="left" vertical="center" wrapText="1"/>
    </xf>
    <xf numFmtId="0" fontId="76" fillId="0" borderId="31" xfId="0" applyFont="1" applyBorder="1" applyAlignment="1">
      <alignment horizontal="left" vertical="center" wrapText="1"/>
    </xf>
    <xf numFmtId="0" fontId="91" fillId="0" borderId="44" xfId="0" applyFont="1" applyBorder="1" applyAlignment="1">
      <alignment horizontal="left" vertical="top" wrapText="1"/>
    </xf>
    <xf numFmtId="0" fontId="72" fillId="2" borderId="31" xfId="0" applyFont="1" applyFill="1" applyBorder="1" applyAlignment="1">
      <alignment horizontal="left" vertical="top" wrapText="1"/>
    </xf>
    <xf numFmtId="0" fontId="76" fillId="0" borderId="37" xfId="0" applyFont="1" applyBorder="1" applyAlignment="1">
      <alignment horizontal="left" vertical="center" wrapText="1"/>
    </xf>
    <xf numFmtId="0" fontId="76" fillId="0" borderId="38" xfId="0" applyFont="1" applyBorder="1" applyAlignment="1">
      <alignment horizontal="left" vertical="center" wrapText="1"/>
    </xf>
    <xf numFmtId="0" fontId="76" fillId="0" borderId="34" xfId="0" applyFont="1" applyBorder="1" applyAlignment="1">
      <alignment horizontal="left" vertical="center" wrapText="1"/>
    </xf>
    <xf numFmtId="49" fontId="16" fillId="0" borderId="34" xfId="96" applyNumberFormat="1" applyFont="1" applyFill="1" applyBorder="1" applyAlignment="1">
      <alignment horizontal="center" vertical="center" wrapText="1"/>
    </xf>
    <xf numFmtId="0" fontId="16" fillId="0" borderId="32" xfId="96" applyNumberFormat="1" applyFont="1" applyFill="1" applyBorder="1" applyAlignment="1">
      <alignment horizontal="center" vertical="center" wrapText="1"/>
    </xf>
    <xf numFmtId="169" fontId="16" fillId="0" borderId="0" xfId="96" applyNumberFormat="1" applyFont="1" applyFill="1" applyAlignment="1">
      <alignment horizontal="right" vertical="center" wrapText="1"/>
    </xf>
    <xf numFmtId="0" fontId="16" fillId="0" borderId="0" xfId="96" applyNumberFormat="1" applyFont="1" applyFill="1" applyAlignment="1">
      <alignment horizontal="center" vertical="center" wrapText="1"/>
    </xf>
    <xf numFmtId="168" fontId="72" fillId="0" borderId="9" xfId="96" applyNumberFormat="1" applyFont="1" applyFill="1" applyBorder="1" applyAlignment="1">
      <alignment horizontal="right" vertical="center" wrapText="1"/>
    </xf>
    <xf numFmtId="49" fontId="13" fillId="0" borderId="48" xfId="0" applyNumberFormat="1" applyFont="1" applyBorder="1" applyAlignment="1">
      <alignment horizontal="center" vertical="top"/>
    </xf>
    <xf numFmtId="0" fontId="72" fillId="2" borderId="46" xfId="0" applyNumberFormat="1" applyFont="1" applyFill="1" applyBorder="1" applyAlignment="1">
      <alignment horizontal="center" vertical="top" wrapText="1"/>
    </xf>
    <xf numFmtId="0" fontId="72" fillId="2" borderId="48" xfId="0" applyFont="1" applyFill="1" applyBorder="1" applyAlignment="1">
      <alignment horizontal="center" vertical="top" wrapText="1"/>
    </xf>
    <xf numFmtId="0" fontId="76" fillId="0" borderId="48" xfId="0" applyFont="1" applyBorder="1" applyAlignment="1">
      <alignment horizontal="center"/>
    </xf>
    <xf numFmtId="49" fontId="13" fillId="0" borderId="46" xfId="0" applyNumberFormat="1" applyFont="1" applyBorder="1" applyAlignment="1">
      <alignment horizontal="center" vertical="top"/>
    </xf>
    <xf numFmtId="0" fontId="16" fillId="0" borderId="48" xfId="8" applyFont="1" applyFill="1" applyBorder="1" applyAlignment="1">
      <alignment horizontal="center" vertical="top" wrapText="1"/>
    </xf>
    <xf numFmtId="0" fontId="13" fillId="0" borderId="48" xfId="0" applyFont="1" applyBorder="1" applyAlignment="1">
      <alignment horizontal="left" vertical="center" wrapText="1"/>
    </xf>
    <xf numFmtId="0" fontId="72" fillId="0" borderId="48" xfId="8" applyFont="1" applyFill="1" applyBorder="1" applyAlignment="1">
      <alignment horizontal="center" vertical="top" wrapText="1"/>
    </xf>
    <xf numFmtId="0" fontId="76" fillId="0" borderId="48" xfId="0" applyFont="1" applyBorder="1" applyAlignment="1">
      <alignment horizontal="center" vertical="center" wrapText="1"/>
    </xf>
    <xf numFmtId="0" fontId="72" fillId="2" borderId="44" xfId="0" applyFont="1" applyFill="1" applyBorder="1" applyAlignment="1">
      <alignment horizontal="left" vertical="center" wrapText="1"/>
    </xf>
    <xf numFmtId="0" fontId="76" fillId="0" borderId="44" xfId="0" applyFont="1" applyBorder="1" applyAlignment="1">
      <alignment horizontal="left" vertical="center" wrapText="1"/>
    </xf>
    <xf numFmtId="0" fontId="76" fillId="56" borderId="37" xfId="0" applyFont="1" applyFill="1" applyBorder="1" applyAlignment="1">
      <alignment horizontal="center" vertical="center" wrapText="1"/>
    </xf>
    <xf numFmtId="0" fontId="76" fillId="56" borderId="38" xfId="0" applyFont="1" applyFill="1" applyBorder="1" applyAlignment="1">
      <alignment horizontal="center" vertical="center" wrapText="1"/>
    </xf>
    <xf numFmtId="0" fontId="76" fillId="56" borderId="34" xfId="0" applyFont="1" applyFill="1" applyBorder="1" applyAlignment="1">
      <alignment horizontal="center" vertical="center" wrapText="1"/>
    </xf>
    <xf numFmtId="0" fontId="76" fillId="0" borderId="31" xfId="0" applyFont="1" applyBorder="1" applyAlignment="1">
      <alignment horizontal="center" vertical="center"/>
    </xf>
    <xf numFmtId="0" fontId="13" fillId="0" borderId="44" xfId="0" applyFont="1" applyFill="1" applyBorder="1" applyAlignment="1">
      <alignment vertical="center" wrapText="1"/>
    </xf>
    <xf numFmtId="166" fontId="87" fillId="0" borderId="44" xfId="7" applyNumberFormat="1" applyFont="1" applyFill="1" applyBorder="1" applyAlignment="1">
      <alignment vertical="center" wrapText="1"/>
    </xf>
    <xf numFmtId="0" fontId="76" fillId="0" borderId="31" xfId="0" applyFont="1" applyFill="1" applyBorder="1" applyAlignment="1">
      <alignment vertical="center" wrapText="1"/>
    </xf>
    <xf numFmtId="0" fontId="72" fillId="0" borderId="31" xfId="0" applyFont="1" applyFill="1" applyBorder="1" applyAlignment="1">
      <alignment horizontal="left" vertical="center" wrapText="1"/>
    </xf>
    <xf numFmtId="169" fontId="72" fillId="0" borderId="34" xfId="0" applyNumberFormat="1" applyFont="1" applyFill="1" applyBorder="1" applyAlignment="1">
      <alignment horizontal="right" vertical="center" wrapText="1"/>
    </xf>
    <xf numFmtId="0" fontId="72" fillId="2" borderId="44" xfId="0" applyFont="1" applyFill="1" applyBorder="1" applyAlignment="1">
      <alignment horizontal="left" vertical="center" wrapText="1"/>
    </xf>
    <xf numFmtId="0" fontId="72" fillId="2" borderId="44" xfId="0" applyFont="1" applyFill="1" applyBorder="1" applyAlignment="1">
      <alignment horizontal="center" vertical="center" wrapText="1"/>
    </xf>
    <xf numFmtId="173" fontId="72" fillId="0" borderId="31" xfId="0" applyNumberFormat="1" applyFont="1" applyFill="1" applyBorder="1" applyAlignment="1">
      <alignment horizontal="center" vertical="center"/>
    </xf>
    <xf numFmtId="0" fontId="72" fillId="0" borderId="31" xfId="0" applyFont="1" applyFill="1" applyBorder="1" applyAlignment="1">
      <alignment horizontal="center" vertical="center"/>
    </xf>
    <xf numFmtId="0" fontId="72" fillId="0" borderId="44" xfId="0" applyFont="1" applyBorder="1" applyAlignment="1">
      <alignment horizontal="left" vertical="center" wrapText="1"/>
    </xf>
    <xf numFmtId="0" fontId="72" fillId="0" borderId="44" xfId="0" applyFont="1" applyFill="1" applyBorder="1" applyAlignment="1">
      <alignment horizontal="center" vertical="center" wrapText="1"/>
    </xf>
    <xf numFmtId="0" fontId="72" fillId="0" borderId="31" xfId="0" applyFont="1" applyFill="1" applyBorder="1" applyAlignment="1">
      <alignment horizontal="center" vertical="center" wrapText="1"/>
    </xf>
    <xf numFmtId="0" fontId="76" fillId="0" borderId="0" xfId="0" applyFont="1" applyAlignment="1">
      <alignment horizontal="center" vertical="center"/>
    </xf>
    <xf numFmtId="0" fontId="76" fillId="0" borderId="0" xfId="0" applyFont="1" applyAlignment="1">
      <alignment horizontal="center" vertical="center"/>
    </xf>
    <xf numFmtId="0" fontId="76" fillId="0" borderId="9" xfId="0" applyFont="1" applyBorder="1" applyAlignment="1">
      <alignment horizontal="center" vertical="center"/>
    </xf>
    <xf numFmtId="165" fontId="16" fillId="0" borderId="48" xfId="6" applyNumberFormat="1" applyFont="1" applyBorder="1" applyAlignment="1">
      <alignment horizontal="center" vertical="center"/>
    </xf>
    <xf numFmtId="165" fontId="90" fillId="0" borderId="48" xfId="6" applyNumberFormat="1" applyFont="1" applyBorder="1" applyAlignment="1">
      <alignment horizontal="center" vertical="center"/>
    </xf>
    <xf numFmtId="43" fontId="72" fillId="0" borderId="47" xfId="7" applyNumberFormat="1" applyFont="1" applyFill="1" applyBorder="1" applyAlignment="1">
      <alignment horizontal="center" vertical="center" wrapText="1"/>
    </xf>
  </cellXfs>
  <cellStyles count="2021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5"/>
  <sheetViews>
    <sheetView tabSelected="1" zoomScaleNormal="100" zoomScaleSheetLayoutView="100" workbookViewId="0">
      <selection activeCell="D79" sqref="D79"/>
    </sheetView>
  </sheetViews>
  <sheetFormatPr defaultColWidth="9.140625" defaultRowHeight="17.25"/>
  <cols>
    <col min="1" max="1" width="9.7109375" style="44" customWidth="1"/>
    <col min="2" max="2" width="24.7109375" style="44" customWidth="1"/>
    <col min="3" max="3" width="62.140625" style="44" customWidth="1"/>
    <col min="4" max="5" width="14.85546875" style="44" customWidth="1"/>
    <col min="6" max="6" width="14.85546875" style="45" customWidth="1"/>
    <col min="7" max="7" width="15.85546875" style="44" customWidth="1"/>
    <col min="8" max="8" width="15.7109375" style="44" customWidth="1"/>
    <col min="9" max="9" width="13.85546875" style="44" customWidth="1"/>
    <col min="10" max="11" width="12.42578125" style="44" customWidth="1"/>
    <col min="12" max="16384" width="9.140625" style="44"/>
  </cols>
  <sheetData>
    <row r="1" spans="1:7" ht="37.5" customHeight="1">
      <c r="D1" s="434" t="s">
        <v>145</v>
      </c>
      <c r="E1" s="434"/>
      <c r="F1" s="434"/>
    </row>
    <row r="2" spans="1:7" ht="17.25" customHeight="1">
      <c r="D2" s="434" t="s">
        <v>181</v>
      </c>
      <c r="E2" s="434"/>
      <c r="F2" s="434"/>
    </row>
    <row r="3" spans="1:7" ht="17.25" customHeight="1">
      <c r="D3" s="434" t="s">
        <v>9</v>
      </c>
      <c r="E3" s="434"/>
      <c r="F3" s="434"/>
    </row>
    <row r="4" spans="1:7">
      <c r="F4" s="44"/>
    </row>
    <row r="5" spans="1:7" ht="75.75" customHeight="1">
      <c r="A5" s="436" t="s">
        <v>387</v>
      </c>
      <c r="B5" s="436"/>
      <c r="C5" s="436"/>
      <c r="D5" s="436"/>
      <c r="E5" s="436"/>
      <c r="F5" s="436"/>
    </row>
    <row r="7" spans="1:7">
      <c r="E7" s="44" t="s">
        <v>32</v>
      </c>
    </row>
    <row r="8" spans="1:7" s="46" customFormat="1" ht="75.95" customHeight="1">
      <c r="A8" s="437" t="s">
        <v>15</v>
      </c>
      <c r="B8" s="438"/>
      <c r="C8" s="445" t="s">
        <v>16</v>
      </c>
      <c r="D8" s="438" t="s">
        <v>447</v>
      </c>
      <c r="E8" s="438"/>
      <c r="F8" s="444"/>
    </row>
    <row r="9" spans="1:7" s="46" customFormat="1" ht="44.1" customHeight="1">
      <c r="A9" s="110" t="s">
        <v>94</v>
      </c>
      <c r="B9" s="111" t="s">
        <v>21</v>
      </c>
      <c r="C9" s="446"/>
      <c r="D9" s="47" t="s">
        <v>17</v>
      </c>
      <c r="E9" s="48" t="s">
        <v>18</v>
      </c>
      <c r="F9" s="49" t="s">
        <v>19</v>
      </c>
    </row>
    <row r="10" spans="1:7" s="46" customFormat="1" ht="17.25" customHeight="1">
      <c r="A10" s="50" t="s">
        <v>85</v>
      </c>
      <c r="B10" s="51"/>
      <c r="C10" s="52" t="s">
        <v>31</v>
      </c>
      <c r="D10" s="53">
        <f>+D12+D177</f>
        <v>0</v>
      </c>
      <c r="E10" s="53">
        <f>+E12+E177</f>
        <v>0</v>
      </c>
      <c r="F10" s="53">
        <f>+F12+F177</f>
        <v>0</v>
      </c>
    </row>
    <row r="11" spans="1:7" s="46" customFormat="1" ht="18" customHeight="1">
      <c r="A11" s="54"/>
      <c r="B11" s="51"/>
      <c r="C11" s="55" t="s">
        <v>58</v>
      </c>
      <c r="D11" s="56"/>
      <c r="E11" s="56"/>
      <c r="F11" s="57"/>
    </row>
    <row r="12" spans="1:7" s="46" customFormat="1" ht="24.75" customHeight="1">
      <c r="A12" s="58"/>
      <c r="B12" s="439" t="s">
        <v>60</v>
      </c>
      <c r="C12" s="440"/>
      <c r="D12" s="53">
        <f>D14+D51+D64+D77+D90+D103+D140+D159</f>
        <v>0</v>
      </c>
      <c r="E12" s="53">
        <f t="shared" ref="E12:F12" si="0">E14+E51+E64+E77+E90+E103+E140+E159</f>
        <v>0</v>
      </c>
      <c r="F12" s="53">
        <f t="shared" si="0"/>
        <v>0</v>
      </c>
    </row>
    <row r="13" spans="1:7" s="46" customFormat="1">
      <c r="A13" s="441">
        <v>1045</v>
      </c>
      <c r="B13" s="431"/>
      <c r="C13" s="59" t="s">
        <v>42</v>
      </c>
      <c r="D13" s="60"/>
      <c r="E13" s="60"/>
      <c r="F13" s="61"/>
    </row>
    <row r="14" spans="1:7" s="46" customFormat="1" ht="34.5">
      <c r="A14" s="442"/>
      <c r="B14" s="432"/>
      <c r="C14" s="24" t="s">
        <v>166</v>
      </c>
      <c r="D14" s="62">
        <f>+D21+D27+D33+D39+D45</f>
        <v>-492120.80000000005</v>
      </c>
      <c r="E14" s="62">
        <f t="shared" ref="E14:F14" si="1">+E21+E27+E33+E39+E45</f>
        <v>-496249.89999999997</v>
      </c>
      <c r="F14" s="62">
        <f t="shared" si="1"/>
        <v>-524528.30000000005</v>
      </c>
      <c r="G14" s="63"/>
    </row>
    <row r="15" spans="1:7" s="46" customFormat="1">
      <c r="A15" s="442"/>
      <c r="B15" s="432"/>
      <c r="C15" s="64" t="s">
        <v>43</v>
      </c>
      <c r="D15" s="60"/>
      <c r="E15" s="60"/>
      <c r="F15" s="61"/>
    </row>
    <row r="16" spans="1:7" s="46" customFormat="1" ht="103.5">
      <c r="A16" s="442"/>
      <c r="B16" s="432"/>
      <c r="C16" s="65" t="s">
        <v>182</v>
      </c>
      <c r="D16" s="66"/>
      <c r="E16" s="66"/>
      <c r="F16" s="67"/>
    </row>
    <row r="17" spans="1:7" s="46" customFormat="1">
      <c r="A17" s="442"/>
      <c r="B17" s="432"/>
      <c r="C17" s="64" t="s">
        <v>44</v>
      </c>
      <c r="D17" s="66"/>
      <c r="E17" s="66"/>
      <c r="F17" s="67"/>
    </row>
    <row r="18" spans="1:7" s="46" customFormat="1" ht="86.25">
      <c r="A18" s="442"/>
      <c r="B18" s="432"/>
      <c r="C18" s="65" t="s">
        <v>183</v>
      </c>
      <c r="D18" s="66"/>
      <c r="E18" s="66"/>
      <c r="F18" s="67"/>
    </row>
    <row r="19" spans="1:7" s="46" customFormat="1" ht="23.65" customHeight="1">
      <c r="A19" s="442"/>
      <c r="B19" s="66"/>
      <c r="C19" s="68" t="s">
        <v>84</v>
      </c>
      <c r="D19" s="68"/>
      <c r="E19" s="68"/>
      <c r="F19" s="69"/>
    </row>
    <row r="20" spans="1:7" s="46" customFormat="1">
      <c r="A20" s="442"/>
      <c r="B20" s="433">
        <v>12001</v>
      </c>
      <c r="C20" s="70" t="s">
        <v>45</v>
      </c>
      <c r="D20" s="71"/>
      <c r="E20" s="71"/>
      <c r="F20" s="67"/>
    </row>
    <row r="21" spans="1:7" s="46" customFormat="1" ht="51.75">
      <c r="A21" s="442"/>
      <c r="B21" s="433"/>
      <c r="C21" s="72" t="s">
        <v>296</v>
      </c>
      <c r="D21" s="73">
        <f>+'Havelvats 2 '!G120</f>
        <v>-45922.6</v>
      </c>
      <c r="E21" s="73">
        <f>+'Havelvats 2 '!H120</f>
        <v>-47294.9</v>
      </c>
      <c r="F21" s="73">
        <f>+'Havelvats 2 '!I120</f>
        <v>-50000</v>
      </c>
      <c r="G21" s="74"/>
    </row>
    <row r="22" spans="1:7" s="46" customFormat="1">
      <c r="A22" s="442"/>
      <c r="B22" s="433"/>
      <c r="C22" s="70" t="s">
        <v>46</v>
      </c>
      <c r="D22" s="66"/>
      <c r="E22" s="66"/>
      <c r="F22" s="67"/>
    </row>
    <row r="23" spans="1:7" s="46" customFormat="1" ht="51.75">
      <c r="A23" s="442"/>
      <c r="B23" s="433"/>
      <c r="C23" s="65" t="s">
        <v>317</v>
      </c>
      <c r="D23" s="66"/>
      <c r="E23" s="66"/>
      <c r="F23" s="67"/>
    </row>
    <row r="24" spans="1:7" s="46" customFormat="1">
      <c r="A24" s="442"/>
      <c r="B24" s="433"/>
      <c r="C24" s="70" t="s">
        <v>47</v>
      </c>
      <c r="D24" s="66"/>
      <c r="E24" s="66"/>
      <c r="F24" s="67"/>
    </row>
    <row r="25" spans="1:7" s="46" customFormat="1">
      <c r="A25" s="442"/>
      <c r="B25" s="433"/>
      <c r="C25" s="75" t="s">
        <v>81</v>
      </c>
      <c r="D25" s="66"/>
      <c r="E25" s="66"/>
      <c r="F25" s="67"/>
    </row>
    <row r="26" spans="1:7" s="46" customFormat="1">
      <c r="A26" s="442"/>
      <c r="B26" s="433">
        <v>12002</v>
      </c>
      <c r="C26" s="70" t="s">
        <v>45</v>
      </c>
      <c r="D26" s="71"/>
      <c r="E26" s="71"/>
      <c r="F26" s="67"/>
    </row>
    <row r="27" spans="1:7" s="46" customFormat="1" ht="34.5">
      <c r="A27" s="442"/>
      <c r="B27" s="433"/>
      <c r="C27" s="72" t="s">
        <v>294</v>
      </c>
      <c r="D27" s="73">
        <f>+'Havelvats 2 '!G144</f>
        <v>-124426.7</v>
      </c>
      <c r="E27" s="73">
        <f>+'Havelvats 2 '!H144</f>
        <v>-124426.7</v>
      </c>
      <c r="F27" s="73">
        <f>+'Havelvats 2 '!I144</f>
        <v>-150000</v>
      </c>
      <c r="G27" s="74"/>
    </row>
    <row r="28" spans="1:7" s="46" customFormat="1">
      <c r="A28" s="442"/>
      <c r="B28" s="433"/>
      <c r="C28" s="70" t="s">
        <v>46</v>
      </c>
      <c r="D28" s="66"/>
      <c r="E28" s="66"/>
      <c r="F28" s="67"/>
    </row>
    <row r="29" spans="1:7" s="46" customFormat="1" ht="34.5">
      <c r="A29" s="442"/>
      <c r="B29" s="433"/>
      <c r="C29" s="65" t="s">
        <v>318</v>
      </c>
      <c r="D29" s="66"/>
      <c r="E29" s="66"/>
      <c r="F29" s="67"/>
    </row>
    <row r="30" spans="1:7" s="46" customFormat="1">
      <c r="A30" s="442"/>
      <c r="B30" s="433"/>
      <c r="C30" s="70" t="s">
        <v>47</v>
      </c>
      <c r="D30" s="66"/>
      <c r="E30" s="66"/>
      <c r="F30" s="67"/>
    </row>
    <row r="31" spans="1:7" s="46" customFormat="1">
      <c r="A31" s="442"/>
      <c r="B31" s="433"/>
      <c r="C31" s="75" t="s">
        <v>81</v>
      </c>
      <c r="D31" s="66"/>
      <c r="E31" s="66"/>
      <c r="F31" s="67"/>
    </row>
    <row r="32" spans="1:7" s="46" customFormat="1">
      <c r="A32" s="442"/>
      <c r="B32" s="433">
        <v>12003</v>
      </c>
      <c r="C32" s="70" t="s">
        <v>45</v>
      </c>
      <c r="D32" s="71"/>
      <c r="E32" s="71"/>
      <c r="F32" s="67"/>
    </row>
    <row r="33" spans="1:7" s="46" customFormat="1" ht="51.75">
      <c r="A33" s="442"/>
      <c r="B33" s="433"/>
      <c r="C33" s="72" t="s">
        <v>297</v>
      </c>
      <c r="D33" s="73">
        <f>+'Havelvats 2 '!G129</f>
        <v>-50000</v>
      </c>
      <c r="E33" s="73">
        <f>+'Havelvats 2 '!H129</f>
        <v>-50000</v>
      </c>
      <c r="F33" s="73">
        <f>+'Havelvats 2 '!I129</f>
        <v>-50000</v>
      </c>
      <c r="G33" s="74"/>
    </row>
    <row r="34" spans="1:7" s="46" customFormat="1">
      <c r="A34" s="442"/>
      <c r="B34" s="433"/>
      <c r="C34" s="70" t="s">
        <v>46</v>
      </c>
      <c r="D34" s="66"/>
      <c r="E34" s="66"/>
      <c r="F34" s="67"/>
    </row>
    <row r="35" spans="1:7" s="46" customFormat="1" ht="51.75">
      <c r="A35" s="442"/>
      <c r="B35" s="433"/>
      <c r="C35" s="65" t="s">
        <v>297</v>
      </c>
      <c r="D35" s="66"/>
      <c r="E35" s="66"/>
      <c r="F35" s="67"/>
    </row>
    <row r="36" spans="1:7" s="46" customFormat="1">
      <c r="A36" s="442"/>
      <c r="B36" s="433"/>
      <c r="C36" s="70" t="s">
        <v>47</v>
      </c>
      <c r="D36" s="66"/>
      <c r="E36" s="66"/>
      <c r="F36" s="67"/>
    </row>
    <row r="37" spans="1:7" s="46" customFormat="1">
      <c r="A37" s="442"/>
      <c r="B37" s="433"/>
      <c r="C37" s="75" t="s">
        <v>81</v>
      </c>
      <c r="D37" s="66"/>
      <c r="E37" s="66"/>
      <c r="F37" s="67"/>
    </row>
    <row r="38" spans="1:7" s="46" customFormat="1">
      <c r="A38" s="442"/>
      <c r="B38" s="433">
        <v>12004</v>
      </c>
      <c r="C38" s="70" t="s">
        <v>45</v>
      </c>
      <c r="D38" s="71"/>
      <c r="E38" s="71"/>
      <c r="F38" s="67"/>
    </row>
    <row r="39" spans="1:7" s="46" customFormat="1" ht="34.5">
      <c r="A39" s="442"/>
      <c r="B39" s="433"/>
      <c r="C39" s="72" t="s">
        <v>184</v>
      </c>
      <c r="D39" s="73">
        <f>+'Havelvats 2 '!G153</f>
        <v>-392389</v>
      </c>
      <c r="E39" s="73">
        <f>+'Havelvats 2 '!H153</f>
        <v>-392389</v>
      </c>
      <c r="F39" s="73">
        <f>+'Havelvats 2 '!I153</f>
        <v>-392389</v>
      </c>
      <c r="G39" s="74"/>
    </row>
    <row r="40" spans="1:7" s="46" customFormat="1">
      <c r="A40" s="442"/>
      <c r="B40" s="433"/>
      <c r="C40" s="70" t="s">
        <v>46</v>
      </c>
      <c r="D40" s="76"/>
      <c r="E40" s="66"/>
      <c r="F40" s="67"/>
    </row>
    <row r="41" spans="1:7" s="46" customFormat="1" ht="34.5">
      <c r="A41" s="442"/>
      <c r="B41" s="433"/>
      <c r="C41" s="65" t="s">
        <v>184</v>
      </c>
      <c r="D41" s="66"/>
      <c r="E41" s="66"/>
      <c r="F41" s="67"/>
    </row>
    <row r="42" spans="1:7" s="46" customFormat="1">
      <c r="A42" s="442"/>
      <c r="B42" s="433"/>
      <c r="C42" s="70" t="s">
        <v>47</v>
      </c>
      <c r="D42" s="66"/>
      <c r="E42" s="66"/>
      <c r="F42" s="67"/>
    </row>
    <row r="43" spans="1:7" s="46" customFormat="1">
      <c r="A43" s="442"/>
      <c r="B43" s="433"/>
      <c r="C43" s="75" t="s">
        <v>81</v>
      </c>
      <c r="D43" s="66"/>
      <c r="E43" s="66"/>
      <c r="F43" s="67"/>
    </row>
    <row r="44" spans="1:7" s="46" customFormat="1">
      <c r="A44" s="442"/>
      <c r="B44" s="433">
        <v>32001</v>
      </c>
      <c r="C44" s="70" t="s">
        <v>45</v>
      </c>
      <c r="D44" s="71"/>
      <c r="E44" s="71"/>
      <c r="F44" s="67"/>
    </row>
    <row r="45" spans="1:7" s="46" customFormat="1" ht="69">
      <c r="A45" s="442"/>
      <c r="B45" s="433"/>
      <c r="C45" s="72" t="s">
        <v>230</v>
      </c>
      <c r="D45" s="73">
        <f>+'Havelvats 2 '!G187</f>
        <v>120617.5</v>
      </c>
      <c r="E45" s="73">
        <f>+'Havelvats 2 '!H187</f>
        <v>117860.70000000001</v>
      </c>
      <c r="F45" s="73">
        <f>+'Havelvats 2 '!I187</f>
        <v>117860.70000000001</v>
      </c>
      <c r="G45" s="74"/>
    </row>
    <row r="46" spans="1:7" s="46" customFormat="1">
      <c r="A46" s="442"/>
      <c r="B46" s="433"/>
      <c r="C46" s="70" t="s">
        <v>46</v>
      </c>
      <c r="D46" s="66"/>
      <c r="E46" s="66"/>
      <c r="F46" s="67"/>
    </row>
    <row r="47" spans="1:7" s="46" customFormat="1" ht="86.25">
      <c r="A47" s="442"/>
      <c r="B47" s="433"/>
      <c r="C47" s="65" t="s">
        <v>319</v>
      </c>
      <c r="D47" s="66"/>
      <c r="E47" s="66"/>
      <c r="F47" s="67"/>
    </row>
    <row r="48" spans="1:7" s="46" customFormat="1">
      <c r="A48" s="442"/>
      <c r="B48" s="433"/>
      <c r="C48" s="70" t="s">
        <v>47</v>
      </c>
      <c r="D48" s="66"/>
      <c r="E48" s="66"/>
      <c r="F48" s="67"/>
    </row>
    <row r="49" spans="1:7" s="46" customFormat="1" ht="51.75">
      <c r="A49" s="443"/>
      <c r="B49" s="433"/>
      <c r="C49" s="75" t="s">
        <v>112</v>
      </c>
      <c r="D49" s="66"/>
      <c r="E49" s="66"/>
      <c r="F49" s="67"/>
    </row>
    <row r="50" spans="1:7" s="46" customFormat="1">
      <c r="A50" s="417">
        <v>1075</v>
      </c>
      <c r="B50" s="431"/>
      <c r="C50" s="59" t="s">
        <v>42</v>
      </c>
      <c r="D50" s="60"/>
      <c r="E50" s="60"/>
      <c r="F50" s="61"/>
    </row>
    <row r="51" spans="1:7" s="46" customFormat="1" ht="19.7" customHeight="1">
      <c r="A51" s="418"/>
      <c r="B51" s="432"/>
      <c r="C51" s="24" t="s">
        <v>322</v>
      </c>
      <c r="D51" s="62">
        <f>D58</f>
        <v>108499.7</v>
      </c>
      <c r="E51" s="62">
        <f t="shared" ref="E51:F51" si="2">E58</f>
        <v>108499.7</v>
      </c>
      <c r="F51" s="62">
        <f t="shared" si="2"/>
        <v>108499.7</v>
      </c>
      <c r="G51" s="63"/>
    </row>
    <row r="52" spans="1:7" s="46" customFormat="1">
      <c r="A52" s="418"/>
      <c r="B52" s="432"/>
      <c r="C52" s="64" t="s">
        <v>43</v>
      </c>
      <c r="D52" s="60"/>
      <c r="E52" s="60"/>
      <c r="F52" s="61"/>
    </row>
    <row r="53" spans="1:7" s="46" customFormat="1" ht="34.5">
      <c r="A53" s="418"/>
      <c r="B53" s="432"/>
      <c r="C53" s="65" t="s">
        <v>323</v>
      </c>
      <c r="D53" s="66"/>
      <c r="E53" s="66"/>
      <c r="F53" s="67"/>
    </row>
    <row r="54" spans="1:7" s="46" customFormat="1">
      <c r="A54" s="418"/>
      <c r="B54" s="432"/>
      <c r="C54" s="64" t="s">
        <v>44</v>
      </c>
      <c r="D54" s="66"/>
      <c r="E54" s="66"/>
      <c r="F54" s="67"/>
    </row>
    <row r="55" spans="1:7" s="46" customFormat="1" ht="51.75">
      <c r="A55" s="418"/>
      <c r="B55" s="432"/>
      <c r="C55" s="65" t="s">
        <v>324</v>
      </c>
      <c r="D55" s="66"/>
      <c r="E55" s="66"/>
      <c r="F55" s="67"/>
    </row>
    <row r="56" spans="1:7" s="46" customFormat="1" ht="24" customHeight="1">
      <c r="A56" s="418"/>
      <c r="B56" s="66"/>
      <c r="C56" s="68" t="s">
        <v>84</v>
      </c>
      <c r="D56" s="68"/>
      <c r="E56" s="68"/>
      <c r="F56" s="69"/>
    </row>
    <row r="57" spans="1:7" s="46" customFormat="1">
      <c r="A57" s="418"/>
      <c r="B57" s="433">
        <v>32001</v>
      </c>
      <c r="C57" s="70" t="s">
        <v>45</v>
      </c>
      <c r="D57" s="71"/>
      <c r="E57" s="71"/>
      <c r="F57" s="67"/>
    </row>
    <row r="58" spans="1:7" s="46" customFormat="1" ht="34.5">
      <c r="A58" s="418"/>
      <c r="B58" s="433"/>
      <c r="C58" s="77" t="s">
        <v>309</v>
      </c>
      <c r="D58" s="73">
        <f>+'Havelvats 2 '!G77</f>
        <v>108499.7</v>
      </c>
      <c r="E58" s="73">
        <f>+'Havelvats 2 '!H77</f>
        <v>108499.7</v>
      </c>
      <c r="F58" s="73">
        <f>+'Havelvats 2 '!I77</f>
        <v>108499.7</v>
      </c>
      <c r="G58" s="74"/>
    </row>
    <row r="59" spans="1:7" s="46" customFormat="1">
      <c r="A59" s="418"/>
      <c r="B59" s="433"/>
      <c r="C59" s="70" t="s">
        <v>46</v>
      </c>
      <c r="D59" s="66"/>
      <c r="E59" s="66"/>
      <c r="F59" s="67"/>
    </row>
    <row r="60" spans="1:7" s="46" customFormat="1" ht="86.25">
      <c r="A60" s="418"/>
      <c r="B60" s="433"/>
      <c r="C60" s="65" t="s">
        <v>337</v>
      </c>
      <c r="D60" s="66"/>
      <c r="E60" s="66"/>
      <c r="F60" s="67"/>
    </row>
    <row r="61" spans="1:7" s="46" customFormat="1">
      <c r="A61" s="418"/>
      <c r="B61" s="433"/>
      <c r="C61" s="70" t="s">
        <v>47</v>
      </c>
      <c r="D61" s="66"/>
      <c r="E61" s="66"/>
      <c r="F61" s="67"/>
    </row>
    <row r="62" spans="1:7" s="46" customFormat="1" ht="51.75">
      <c r="A62" s="419"/>
      <c r="B62" s="433"/>
      <c r="C62" s="75" t="s">
        <v>112</v>
      </c>
      <c r="D62" s="66"/>
      <c r="E62" s="66"/>
      <c r="F62" s="67"/>
    </row>
    <row r="63" spans="1:7" s="46" customFormat="1">
      <c r="A63" s="435">
        <v>1111</v>
      </c>
      <c r="B63" s="431"/>
      <c r="C63" s="59" t="s">
        <v>42</v>
      </c>
      <c r="D63" s="60"/>
      <c r="E63" s="60"/>
      <c r="F63" s="61"/>
    </row>
    <row r="64" spans="1:7" s="46" customFormat="1" ht="34.5">
      <c r="A64" s="435"/>
      <c r="B64" s="432"/>
      <c r="C64" s="24" t="s">
        <v>177</v>
      </c>
      <c r="D64" s="62">
        <f>+D71</f>
        <v>0</v>
      </c>
      <c r="E64" s="62">
        <f t="shared" ref="E64:F64" si="3">+E71</f>
        <v>-47000</v>
      </c>
      <c r="F64" s="62">
        <f t="shared" si="3"/>
        <v>-94000</v>
      </c>
      <c r="G64" s="63"/>
    </row>
    <row r="65" spans="1:10" s="46" customFormat="1">
      <c r="A65" s="435"/>
      <c r="B65" s="432"/>
      <c r="C65" s="64" t="s">
        <v>43</v>
      </c>
      <c r="D65" s="60"/>
      <c r="E65" s="60"/>
      <c r="F65" s="61"/>
    </row>
    <row r="66" spans="1:10" s="46" customFormat="1" ht="51.75">
      <c r="A66" s="435"/>
      <c r="B66" s="432"/>
      <c r="C66" s="65" t="s">
        <v>185</v>
      </c>
      <c r="D66" s="66"/>
      <c r="E66" s="66"/>
      <c r="F66" s="67"/>
    </row>
    <row r="67" spans="1:10" s="46" customFormat="1">
      <c r="A67" s="435"/>
      <c r="B67" s="432"/>
      <c r="C67" s="64" t="s">
        <v>44</v>
      </c>
      <c r="D67" s="66"/>
      <c r="E67" s="66"/>
      <c r="F67" s="67"/>
    </row>
    <row r="68" spans="1:10" s="46" customFormat="1" ht="69">
      <c r="A68" s="435"/>
      <c r="B68" s="432"/>
      <c r="C68" s="65" t="s">
        <v>186</v>
      </c>
      <c r="D68" s="66"/>
      <c r="E68" s="66"/>
      <c r="F68" s="67"/>
    </row>
    <row r="69" spans="1:10" s="46" customFormat="1" ht="23.65" customHeight="1">
      <c r="A69" s="435"/>
      <c r="B69" s="66"/>
      <c r="C69" s="68" t="s">
        <v>84</v>
      </c>
      <c r="D69" s="68"/>
      <c r="E69" s="68"/>
      <c r="F69" s="69"/>
    </row>
    <row r="70" spans="1:10" s="46" customFormat="1">
      <c r="A70" s="435"/>
      <c r="B70" s="433">
        <v>12009</v>
      </c>
      <c r="C70" s="64" t="s">
        <v>45</v>
      </c>
      <c r="D70" s="71"/>
      <c r="E70" s="71"/>
      <c r="F70" s="67"/>
    </row>
    <row r="71" spans="1:10" s="46" customFormat="1" ht="34.5">
      <c r="A71" s="435"/>
      <c r="B71" s="433"/>
      <c r="C71" s="78" t="s">
        <v>187</v>
      </c>
      <c r="D71" s="73">
        <f>+'Havelvats 2 '!G207</f>
        <v>0</v>
      </c>
      <c r="E71" s="73">
        <f>+'Havelvats 2 '!H207</f>
        <v>-47000</v>
      </c>
      <c r="F71" s="73">
        <f>+'Havelvats 2 '!I207</f>
        <v>-94000</v>
      </c>
      <c r="G71" s="74"/>
    </row>
    <row r="72" spans="1:10" s="46" customFormat="1">
      <c r="A72" s="435"/>
      <c r="B72" s="433"/>
      <c r="C72" s="64" t="s">
        <v>46</v>
      </c>
      <c r="D72" s="66"/>
      <c r="E72" s="66"/>
      <c r="F72" s="67"/>
    </row>
    <row r="73" spans="1:10" s="46" customFormat="1" ht="51.75">
      <c r="A73" s="435"/>
      <c r="B73" s="433"/>
      <c r="C73" s="65" t="s">
        <v>188</v>
      </c>
      <c r="D73" s="66"/>
      <c r="E73" s="66"/>
      <c r="F73" s="67"/>
    </row>
    <row r="74" spans="1:10" s="46" customFormat="1">
      <c r="A74" s="435"/>
      <c r="B74" s="433"/>
      <c r="C74" s="64" t="s">
        <v>47</v>
      </c>
      <c r="D74" s="66"/>
      <c r="E74" s="66"/>
      <c r="F74" s="67"/>
    </row>
    <row r="75" spans="1:10" s="46" customFormat="1">
      <c r="A75" s="435"/>
      <c r="B75" s="433"/>
      <c r="C75" s="65" t="s">
        <v>81</v>
      </c>
      <c r="D75" s="66"/>
      <c r="E75" s="66"/>
      <c r="F75" s="67"/>
    </row>
    <row r="76" spans="1:10" s="46" customFormat="1">
      <c r="A76" s="420">
        <v>1148</v>
      </c>
      <c r="B76" s="431"/>
      <c r="C76" s="59" t="s">
        <v>42</v>
      </c>
      <c r="D76" s="60"/>
      <c r="E76" s="60"/>
      <c r="F76" s="61"/>
      <c r="H76" s="44"/>
      <c r="I76" s="44"/>
      <c r="J76" s="44"/>
    </row>
    <row r="77" spans="1:10" s="46" customFormat="1" ht="19.350000000000001" customHeight="1">
      <c r="A77" s="420"/>
      <c r="B77" s="432"/>
      <c r="C77" s="24" t="s">
        <v>173</v>
      </c>
      <c r="D77" s="62">
        <f>+D84</f>
        <v>-47074</v>
      </c>
      <c r="E77" s="62">
        <f t="shared" ref="E77:F77" si="4">+E84</f>
        <v>-70611.100000000006</v>
      </c>
      <c r="F77" s="62">
        <f t="shared" si="4"/>
        <v>-70611.100000000006</v>
      </c>
      <c r="G77" s="63"/>
      <c r="H77" s="44"/>
      <c r="I77" s="44"/>
      <c r="J77" s="44"/>
    </row>
    <row r="78" spans="1:10" s="46" customFormat="1">
      <c r="A78" s="420"/>
      <c r="B78" s="432"/>
      <c r="C78" s="64" t="s">
        <v>43</v>
      </c>
      <c r="D78" s="60"/>
      <c r="E78" s="60"/>
      <c r="F78" s="61"/>
      <c r="H78" s="44"/>
      <c r="I78" s="44"/>
      <c r="J78" s="44"/>
    </row>
    <row r="79" spans="1:10" s="46" customFormat="1" ht="69">
      <c r="A79" s="420"/>
      <c r="B79" s="432"/>
      <c r="C79" s="65" t="s">
        <v>189</v>
      </c>
      <c r="D79" s="66"/>
      <c r="E79" s="66"/>
      <c r="F79" s="67"/>
      <c r="H79" s="44"/>
      <c r="I79" s="44"/>
      <c r="J79" s="44"/>
    </row>
    <row r="80" spans="1:10" s="46" customFormat="1">
      <c r="A80" s="420"/>
      <c r="B80" s="432"/>
      <c r="C80" s="64" t="s">
        <v>44</v>
      </c>
      <c r="D80" s="66"/>
      <c r="E80" s="66"/>
      <c r="F80" s="67"/>
      <c r="H80" s="44"/>
      <c r="I80" s="44"/>
      <c r="J80" s="44"/>
    </row>
    <row r="81" spans="1:10" s="46" customFormat="1" ht="69">
      <c r="A81" s="420"/>
      <c r="B81" s="432"/>
      <c r="C81" s="65" t="s">
        <v>190</v>
      </c>
      <c r="D81" s="66"/>
      <c r="E81" s="66"/>
      <c r="F81" s="67"/>
    </row>
    <row r="82" spans="1:10" s="46" customFormat="1" ht="23.65" customHeight="1">
      <c r="A82" s="420"/>
      <c r="B82" s="66"/>
      <c r="C82" s="68" t="s">
        <v>84</v>
      </c>
      <c r="D82" s="68"/>
      <c r="E82" s="68"/>
      <c r="F82" s="69"/>
    </row>
    <row r="83" spans="1:10" s="46" customFormat="1">
      <c r="A83" s="420"/>
      <c r="B83" s="433">
        <v>11015</v>
      </c>
      <c r="C83" s="64" t="s">
        <v>45</v>
      </c>
      <c r="D83" s="71"/>
      <c r="E83" s="71"/>
      <c r="F83" s="67"/>
    </row>
    <row r="84" spans="1:10" s="46" customFormat="1">
      <c r="A84" s="420"/>
      <c r="B84" s="433"/>
      <c r="C84" s="79" t="s">
        <v>191</v>
      </c>
      <c r="D84" s="73">
        <f>+'Havelvats 2 '!G170</f>
        <v>-47074</v>
      </c>
      <c r="E84" s="73">
        <f>+'Havelvats 2 '!H170</f>
        <v>-70611.100000000006</v>
      </c>
      <c r="F84" s="73">
        <f>+'Havelvats 2 '!I170</f>
        <v>-70611.100000000006</v>
      </c>
      <c r="G84" s="74"/>
    </row>
    <row r="85" spans="1:10" s="46" customFormat="1">
      <c r="A85" s="420"/>
      <c r="B85" s="433"/>
      <c r="C85" s="64" t="s">
        <v>46</v>
      </c>
      <c r="D85" s="66"/>
      <c r="E85" s="66"/>
      <c r="F85" s="67"/>
    </row>
    <row r="86" spans="1:10" s="46" customFormat="1" ht="103.5">
      <c r="A86" s="420"/>
      <c r="B86" s="433"/>
      <c r="C86" s="65" t="s">
        <v>192</v>
      </c>
      <c r="D86" s="66"/>
      <c r="E86" s="66"/>
      <c r="F86" s="67"/>
    </row>
    <row r="87" spans="1:10" s="46" customFormat="1">
      <c r="A87" s="420"/>
      <c r="B87" s="433"/>
      <c r="C87" s="64" t="s">
        <v>47</v>
      </c>
      <c r="D87" s="66"/>
      <c r="E87" s="66"/>
      <c r="F87" s="67"/>
    </row>
    <row r="88" spans="1:10" s="46" customFormat="1">
      <c r="A88" s="420"/>
      <c r="B88" s="433"/>
      <c r="C88" s="65" t="s">
        <v>48</v>
      </c>
      <c r="D88" s="66"/>
      <c r="E88" s="66"/>
      <c r="F88" s="67"/>
    </row>
    <row r="89" spans="1:10" s="46" customFormat="1">
      <c r="A89" s="420">
        <v>1162</v>
      </c>
      <c r="B89" s="431"/>
      <c r="C89" s="59" t="s">
        <v>42</v>
      </c>
      <c r="D89" s="60"/>
      <c r="E89" s="60"/>
      <c r="F89" s="61"/>
      <c r="H89" s="44"/>
      <c r="I89" s="44"/>
      <c r="J89" s="44"/>
    </row>
    <row r="90" spans="1:10" s="46" customFormat="1" ht="34.5">
      <c r="A90" s="420"/>
      <c r="B90" s="432"/>
      <c r="C90" s="25" t="s">
        <v>160</v>
      </c>
      <c r="D90" s="62">
        <f>+D97</f>
        <v>-7427.5</v>
      </c>
      <c r="E90" s="62">
        <f t="shared" ref="E90:F90" si="5">+E97</f>
        <v>-63840.800000000003</v>
      </c>
      <c r="F90" s="62">
        <f t="shared" si="5"/>
        <v>-203582.5</v>
      </c>
      <c r="G90" s="63"/>
      <c r="H90" s="44"/>
      <c r="I90" s="44"/>
      <c r="J90" s="44"/>
    </row>
    <row r="91" spans="1:10" s="46" customFormat="1">
      <c r="A91" s="420"/>
      <c r="B91" s="432"/>
      <c r="C91" s="64" t="s">
        <v>43</v>
      </c>
      <c r="D91" s="60"/>
      <c r="E91" s="60"/>
      <c r="F91" s="61"/>
      <c r="H91" s="44"/>
      <c r="I91" s="44"/>
      <c r="J91" s="44"/>
    </row>
    <row r="92" spans="1:10" s="46" customFormat="1" ht="103.5">
      <c r="A92" s="420"/>
      <c r="B92" s="432"/>
      <c r="C92" s="65" t="s">
        <v>193</v>
      </c>
      <c r="D92" s="66"/>
      <c r="E92" s="66"/>
      <c r="F92" s="67"/>
      <c r="H92" s="44"/>
      <c r="I92" s="44"/>
      <c r="J92" s="44"/>
    </row>
    <row r="93" spans="1:10" s="46" customFormat="1">
      <c r="A93" s="420"/>
      <c r="B93" s="432"/>
      <c r="C93" s="64" t="s">
        <v>44</v>
      </c>
      <c r="D93" s="66"/>
      <c r="E93" s="66"/>
      <c r="F93" s="67"/>
      <c r="H93" s="44"/>
      <c r="I93" s="44"/>
      <c r="J93" s="44"/>
    </row>
    <row r="94" spans="1:10" s="46" customFormat="1" ht="69">
      <c r="A94" s="420"/>
      <c r="B94" s="432"/>
      <c r="C94" s="65" t="s">
        <v>194</v>
      </c>
      <c r="D94" s="66"/>
      <c r="E94" s="66"/>
      <c r="F94" s="67"/>
    </row>
    <row r="95" spans="1:10" s="46" customFormat="1" ht="23.65" customHeight="1">
      <c r="A95" s="420"/>
      <c r="B95" s="66"/>
      <c r="C95" s="68" t="s">
        <v>84</v>
      </c>
      <c r="D95" s="68"/>
      <c r="E95" s="68"/>
      <c r="F95" s="69"/>
    </row>
    <row r="96" spans="1:10" s="46" customFormat="1">
      <c r="A96" s="420"/>
      <c r="B96" s="433">
        <v>11005</v>
      </c>
      <c r="C96" s="64" t="s">
        <v>45</v>
      </c>
      <c r="D96" s="71"/>
      <c r="E96" s="71"/>
      <c r="F96" s="67"/>
    </row>
    <row r="97" spans="1:7" s="46" customFormat="1" ht="34.5">
      <c r="A97" s="420"/>
      <c r="B97" s="433"/>
      <c r="C97" s="80" t="s">
        <v>389</v>
      </c>
      <c r="D97" s="73">
        <f>+'Havelvats 2 '!G23</f>
        <v>-7427.5</v>
      </c>
      <c r="E97" s="73">
        <f>+'Havelvats 2 '!H23</f>
        <v>-63840.800000000003</v>
      </c>
      <c r="F97" s="73">
        <f>+'Havelvats 2 '!I23</f>
        <v>-203582.5</v>
      </c>
      <c r="G97" s="74"/>
    </row>
    <row r="98" spans="1:7" s="46" customFormat="1">
      <c r="A98" s="420"/>
      <c r="B98" s="433"/>
      <c r="C98" s="70" t="s">
        <v>46</v>
      </c>
      <c r="D98" s="66"/>
      <c r="E98" s="66"/>
      <c r="F98" s="67"/>
    </row>
    <row r="99" spans="1:7" s="46" customFormat="1" ht="34.5">
      <c r="A99" s="420"/>
      <c r="B99" s="433"/>
      <c r="C99" s="75" t="s">
        <v>444</v>
      </c>
      <c r="D99" s="66"/>
      <c r="E99" s="66"/>
      <c r="F99" s="67"/>
    </row>
    <row r="100" spans="1:7" s="46" customFormat="1">
      <c r="A100" s="420"/>
      <c r="B100" s="433"/>
      <c r="C100" s="70" t="s">
        <v>47</v>
      </c>
      <c r="D100" s="66"/>
      <c r="E100" s="66"/>
      <c r="F100" s="67"/>
    </row>
    <row r="101" spans="1:7" s="46" customFormat="1">
      <c r="A101" s="420"/>
      <c r="B101" s="433"/>
      <c r="C101" s="75" t="s">
        <v>48</v>
      </c>
      <c r="D101" s="66"/>
      <c r="E101" s="66"/>
      <c r="F101" s="67"/>
    </row>
    <row r="102" spans="1:7">
      <c r="A102" s="428">
        <v>1163</v>
      </c>
      <c r="B102" s="421"/>
      <c r="C102" s="81" t="s">
        <v>42</v>
      </c>
      <c r="D102" s="82"/>
      <c r="E102" s="82"/>
      <c r="F102" s="83"/>
    </row>
    <row r="103" spans="1:7" ht="19.350000000000001" customHeight="1">
      <c r="A103" s="428"/>
      <c r="B103" s="422"/>
      <c r="C103" s="24" t="s">
        <v>76</v>
      </c>
      <c r="D103" s="62">
        <f>+D110+D116+D122+D128+D134</f>
        <v>92151.1</v>
      </c>
      <c r="E103" s="62">
        <f t="shared" ref="E103:F103" si="6">+E110+E116+E122+E128+E134</f>
        <v>223230.6</v>
      </c>
      <c r="F103" s="62">
        <f t="shared" si="6"/>
        <v>438250.69999999995</v>
      </c>
      <c r="G103" s="84"/>
    </row>
    <row r="104" spans="1:7">
      <c r="A104" s="428"/>
      <c r="B104" s="422"/>
      <c r="C104" s="85" t="s">
        <v>43</v>
      </c>
      <c r="D104" s="86"/>
      <c r="E104" s="86"/>
      <c r="F104" s="87"/>
    </row>
    <row r="105" spans="1:7" ht="69">
      <c r="A105" s="428"/>
      <c r="B105" s="422"/>
      <c r="C105" s="88" t="s">
        <v>77</v>
      </c>
      <c r="D105" s="86"/>
      <c r="E105" s="86"/>
      <c r="F105" s="87"/>
    </row>
    <row r="106" spans="1:7">
      <c r="A106" s="428"/>
      <c r="B106" s="422"/>
      <c r="C106" s="85" t="s">
        <v>44</v>
      </c>
      <c r="D106" s="86"/>
      <c r="E106" s="86"/>
      <c r="F106" s="87"/>
    </row>
    <row r="107" spans="1:7" ht="34.5">
      <c r="A107" s="428"/>
      <c r="B107" s="423"/>
      <c r="C107" s="89" t="s">
        <v>78</v>
      </c>
      <c r="D107" s="86"/>
      <c r="E107" s="86"/>
      <c r="F107" s="87"/>
    </row>
    <row r="108" spans="1:7" ht="24" customHeight="1">
      <c r="A108" s="428"/>
      <c r="B108" s="90"/>
      <c r="C108" s="112" t="s">
        <v>22</v>
      </c>
      <c r="D108" s="91"/>
      <c r="E108" s="91"/>
      <c r="F108" s="92"/>
    </row>
    <row r="109" spans="1:7">
      <c r="A109" s="429"/>
      <c r="B109" s="424">
        <v>11002</v>
      </c>
      <c r="C109" s="85" t="s">
        <v>45</v>
      </c>
      <c r="D109" s="93"/>
      <c r="E109" s="93"/>
      <c r="F109" s="94"/>
    </row>
    <row r="110" spans="1:7" ht="34.5">
      <c r="A110" s="429"/>
      <c r="B110" s="424"/>
      <c r="C110" s="95" t="s">
        <v>445</v>
      </c>
      <c r="D110" s="96">
        <f>+'Havelvats 2 '!G42</f>
        <v>18920.5</v>
      </c>
      <c r="E110" s="96">
        <f>+'Havelvats 2 '!H42</f>
        <v>0</v>
      </c>
      <c r="F110" s="96">
        <f>+'Havelvats 2 '!I42</f>
        <v>0</v>
      </c>
      <c r="G110" s="84"/>
    </row>
    <row r="111" spans="1:7">
      <c r="A111" s="429"/>
      <c r="B111" s="424"/>
      <c r="C111" s="85" t="s">
        <v>46</v>
      </c>
      <c r="D111" s="97"/>
      <c r="E111" s="97"/>
      <c r="F111" s="98"/>
    </row>
    <row r="112" spans="1:7" ht="34.5">
      <c r="A112" s="429"/>
      <c r="B112" s="424"/>
      <c r="C112" s="99" t="s">
        <v>445</v>
      </c>
      <c r="D112" s="97"/>
      <c r="E112" s="97"/>
      <c r="F112" s="98"/>
    </row>
    <row r="113" spans="1:7">
      <c r="A113" s="429"/>
      <c r="B113" s="424"/>
      <c r="C113" s="85" t="s">
        <v>47</v>
      </c>
      <c r="D113" s="55"/>
      <c r="E113" s="55"/>
      <c r="F113" s="100"/>
    </row>
    <row r="114" spans="1:7">
      <c r="A114" s="429"/>
      <c r="B114" s="424"/>
      <c r="C114" s="99" t="s">
        <v>48</v>
      </c>
      <c r="D114" s="55"/>
      <c r="E114" s="55"/>
      <c r="F114" s="100"/>
    </row>
    <row r="115" spans="1:7">
      <c r="A115" s="430"/>
      <c r="B115" s="424">
        <v>11005</v>
      </c>
      <c r="C115" s="85" t="s">
        <v>45</v>
      </c>
      <c r="D115" s="93"/>
      <c r="E115" s="93"/>
      <c r="F115" s="94"/>
    </row>
    <row r="116" spans="1:7" ht="34.5">
      <c r="A116" s="430"/>
      <c r="B116" s="424"/>
      <c r="C116" s="95" t="s">
        <v>288</v>
      </c>
      <c r="D116" s="96">
        <f>+'Havelvats 2 '!G51</f>
        <v>-18920.5</v>
      </c>
      <c r="E116" s="96">
        <f>+'Havelvats 2 '!H51</f>
        <v>-18920.5</v>
      </c>
      <c r="F116" s="96">
        <f>+'Havelvats 2 '!I51</f>
        <v>-18920.5</v>
      </c>
      <c r="G116" s="84"/>
    </row>
    <row r="117" spans="1:7">
      <c r="A117" s="430"/>
      <c r="B117" s="424"/>
      <c r="C117" s="85" t="s">
        <v>46</v>
      </c>
      <c r="D117" s="97"/>
      <c r="E117" s="97"/>
      <c r="F117" s="98"/>
    </row>
    <row r="118" spans="1:7" ht="51.75">
      <c r="A118" s="430"/>
      <c r="B118" s="424"/>
      <c r="C118" s="99" t="s">
        <v>320</v>
      </c>
      <c r="D118" s="97"/>
      <c r="E118" s="97"/>
      <c r="F118" s="98"/>
    </row>
    <row r="119" spans="1:7">
      <c r="A119" s="430"/>
      <c r="B119" s="424"/>
      <c r="C119" s="85" t="s">
        <v>47</v>
      </c>
      <c r="D119" s="55"/>
      <c r="E119" s="55"/>
      <c r="F119" s="100"/>
    </row>
    <row r="120" spans="1:7">
      <c r="A120" s="430"/>
      <c r="B120" s="424"/>
      <c r="C120" s="99" t="s">
        <v>48</v>
      </c>
      <c r="D120" s="55"/>
      <c r="E120" s="55"/>
      <c r="F120" s="100"/>
    </row>
    <row r="121" spans="1:7">
      <c r="A121" s="430"/>
      <c r="B121" s="424">
        <v>11008</v>
      </c>
      <c r="C121" s="85" t="s">
        <v>45</v>
      </c>
      <c r="D121" s="93"/>
      <c r="E121" s="93"/>
      <c r="F121" s="94"/>
    </row>
    <row r="122" spans="1:7" ht="51.75">
      <c r="A122" s="430"/>
      <c r="B122" s="424"/>
      <c r="C122" s="95" t="s">
        <v>293</v>
      </c>
      <c r="D122" s="96">
        <f>+'Havelvats 2 '!G60</f>
        <v>-12596</v>
      </c>
      <c r="E122" s="96">
        <f>+'Havelvats 2 '!H60</f>
        <v>-12596</v>
      </c>
      <c r="F122" s="96">
        <f>+'Havelvats 2 '!I60</f>
        <v>-47575.9</v>
      </c>
      <c r="G122" s="84"/>
    </row>
    <row r="123" spans="1:7">
      <c r="A123" s="430"/>
      <c r="B123" s="424"/>
      <c r="C123" s="85" t="s">
        <v>46</v>
      </c>
      <c r="D123" s="97"/>
      <c r="E123" s="97"/>
      <c r="F123" s="98"/>
    </row>
    <row r="124" spans="1:7" ht="51.75">
      <c r="A124" s="430"/>
      <c r="B124" s="424"/>
      <c r="C124" s="99" t="s">
        <v>321</v>
      </c>
      <c r="D124" s="97"/>
      <c r="E124" s="97"/>
      <c r="F124" s="98"/>
    </row>
    <row r="125" spans="1:7">
      <c r="A125" s="430"/>
      <c r="B125" s="424"/>
      <c r="C125" s="85" t="s">
        <v>47</v>
      </c>
      <c r="D125" s="55"/>
      <c r="E125" s="55"/>
      <c r="F125" s="100"/>
    </row>
    <row r="126" spans="1:7">
      <c r="A126" s="430"/>
      <c r="B126" s="424"/>
      <c r="C126" s="99" t="s">
        <v>48</v>
      </c>
      <c r="D126" s="55"/>
      <c r="E126" s="55"/>
      <c r="F126" s="100"/>
    </row>
    <row r="127" spans="1:7">
      <c r="A127" s="430"/>
      <c r="B127" s="424">
        <v>12001</v>
      </c>
      <c r="C127" s="85" t="s">
        <v>45</v>
      </c>
      <c r="D127" s="93"/>
      <c r="E127" s="93"/>
      <c r="F127" s="94"/>
    </row>
    <row r="128" spans="1:7" ht="51.75">
      <c r="A128" s="430"/>
      <c r="B128" s="424"/>
      <c r="C128" s="95" t="s">
        <v>79</v>
      </c>
      <c r="D128" s="96">
        <f>+'Havelvats 2 '!G218</f>
        <v>100000</v>
      </c>
      <c r="E128" s="96">
        <f>+'Havelvats 2 '!H218</f>
        <v>250000</v>
      </c>
      <c r="F128" s="96">
        <f>+'Havelvats 2 '!I218</f>
        <v>500000</v>
      </c>
      <c r="G128" s="84"/>
    </row>
    <row r="129" spans="1:7">
      <c r="A129" s="430"/>
      <c r="B129" s="424"/>
      <c r="C129" s="85" t="s">
        <v>46</v>
      </c>
      <c r="D129" s="97"/>
      <c r="E129" s="97"/>
      <c r="F129" s="98"/>
    </row>
    <row r="130" spans="1:7" ht="34.5">
      <c r="A130" s="430"/>
      <c r="B130" s="424"/>
      <c r="C130" s="99" t="s">
        <v>80</v>
      </c>
      <c r="D130" s="97"/>
      <c r="E130" s="97"/>
      <c r="F130" s="98"/>
    </row>
    <row r="131" spans="1:7">
      <c r="A131" s="430"/>
      <c r="B131" s="424"/>
      <c r="C131" s="85" t="s">
        <v>47</v>
      </c>
      <c r="D131" s="55"/>
      <c r="E131" s="55"/>
      <c r="F131" s="100"/>
    </row>
    <row r="132" spans="1:7">
      <c r="A132" s="430"/>
      <c r="B132" s="424"/>
      <c r="C132" s="99" t="s">
        <v>81</v>
      </c>
      <c r="D132" s="55"/>
      <c r="E132" s="55"/>
      <c r="F132" s="100"/>
    </row>
    <row r="133" spans="1:7">
      <c r="A133" s="428"/>
      <c r="B133" s="424">
        <v>32001</v>
      </c>
      <c r="C133" s="85" t="s">
        <v>45</v>
      </c>
      <c r="D133" s="93"/>
      <c r="E133" s="93"/>
      <c r="F133" s="94"/>
    </row>
    <row r="134" spans="1:7">
      <c r="A134" s="428"/>
      <c r="B134" s="424"/>
      <c r="C134" s="95" t="s">
        <v>113</v>
      </c>
      <c r="D134" s="96">
        <f>'Havelvats 2 '!G227</f>
        <v>4747.1000000000004</v>
      </c>
      <c r="E134" s="96">
        <f>'Havelvats 2 '!H227</f>
        <v>4747.1000000000004</v>
      </c>
      <c r="F134" s="96">
        <f>'Havelvats 2 '!I227</f>
        <v>4747.1000000000004</v>
      </c>
      <c r="G134" s="84"/>
    </row>
    <row r="135" spans="1:7">
      <c r="A135" s="428"/>
      <c r="B135" s="424"/>
      <c r="C135" s="85" t="s">
        <v>46</v>
      </c>
      <c r="D135" s="97"/>
      <c r="E135" s="97"/>
      <c r="F135" s="98"/>
    </row>
    <row r="136" spans="1:7" ht="69">
      <c r="A136" s="428"/>
      <c r="B136" s="424"/>
      <c r="C136" s="99" t="s">
        <v>336</v>
      </c>
      <c r="D136" s="97"/>
      <c r="E136" s="97"/>
      <c r="F136" s="98"/>
    </row>
    <row r="137" spans="1:7">
      <c r="A137" s="428"/>
      <c r="B137" s="424"/>
      <c r="C137" s="85" t="s">
        <v>47</v>
      </c>
      <c r="D137" s="55"/>
      <c r="E137" s="55"/>
      <c r="F137" s="100"/>
    </row>
    <row r="138" spans="1:7" ht="51.75">
      <c r="A138" s="428"/>
      <c r="B138" s="424"/>
      <c r="C138" s="99" t="s">
        <v>112</v>
      </c>
      <c r="D138" s="55"/>
      <c r="E138" s="55"/>
      <c r="F138" s="100"/>
    </row>
    <row r="139" spans="1:7" ht="15" customHeight="1">
      <c r="A139" s="425">
        <v>1168</v>
      </c>
      <c r="B139" s="421"/>
      <c r="C139" s="81" t="s">
        <v>42</v>
      </c>
      <c r="D139" s="82"/>
      <c r="E139" s="82"/>
      <c r="F139" s="83"/>
    </row>
    <row r="140" spans="1:7" ht="19.350000000000001" customHeight="1">
      <c r="A140" s="426"/>
      <c r="B140" s="422"/>
      <c r="C140" s="24" t="s">
        <v>325</v>
      </c>
      <c r="D140" s="62">
        <f>D147+D153+D178+D184</f>
        <v>54501</v>
      </c>
      <c r="E140" s="62">
        <f t="shared" ref="E140:F140" si="7">E147+E153+E178+E184</f>
        <v>54501</v>
      </c>
      <c r="F140" s="62">
        <f t="shared" si="7"/>
        <v>54501</v>
      </c>
      <c r="G140" s="84"/>
    </row>
    <row r="141" spans="1:7" ht="17.649999999999999" customHeight="1">
      <c r="A141" s="426"/>
      <c r="B141" s="422"/>
      <c r="C141" s="85" t="s">
        <v>43</v>
      </c>
      <c r="D141" s="86"/>
      <c r="E141" s="86"/>
      <c r="F141" s="87"/>
    </row>
    <row r="142" spans="1:7" ht="51.75">
      <c r="A142" s="426"/>
      <c r="B142" s="422"/>
      <c r="C142" s="88" t="s">
        <v>326</v>
      </c>
      <c r="D142" s="86"/>
      <c r="E142" s="86"/>
      <c r="F142" s="87"/>
    </row>
    <row r="143" spans="1:7" ht="18" customHeight="1">
      <c r="A143" s="426"/>
      <c r="B143" s="422"/>
      <c r="C143" s="85" t="s">
        <v>44</v>
      </c>
      <c r="D143" s="86"/>
      <c r="E143" s="86"/>
      <c r="F143" s="87"/>
    </row>
    <row r="144" spans="1:7" ht="69">
      <c r="A144" s="426"/>
      <c r="B144" s="423"/>
      <c r="C144" s="89" t="s">
        <v>327</v>
      </c>
      <c r="D144" s="86"/>
      <c r="E144" s="86"/>
      <c r="F144" s="87"/>
    </row>
    <row r="145" spans="1:7" ht="24" customHeight="1">
      <c r="A145" s="426"/>
      <c r="B145" s="90"/>
      <c r="C145" s="112" t="s">
        <v>22</v>
      </c>
      <c r="D145" s="91"/>
      <c r="E145" s="91"/>
      <c r="F145" s="92"/>
    </row>
    <row r="146" spans="1:7" ht="17.649999999999999" customHeight="1">
      <c r="A146" s="426"/>
      <c r="B146" s="424">
        <v>11021</v>
      </c>
      <c r="C146" s="85" t="s">
        <v>45</v>
      </c>
      <c r="D146" s="93"/>
      <c r="E146" s="93"/>
      <c r="F146" s="94"/>
    </row>
    <row r="147" spans="1:7" ht="19.7" customHeight="1">
      <c r="A147" s="426"/>
      <c r="B147" s="424"/>
      <c r="C147" s="77" t="s">
        <v>310</v>
      </c>
      <c r="D147" s="96">
        <f>'Havelvats 2 '!G92</f>
        <v>4501</v>
      </c>
      <c r="E147" s="96">
        <f>'Havelvats 2 '!H92</f>
        <v>4501</v>
      </c>
      <c r="F147" s="96">
        <f>'Havelvats 2 '!I92</f>
        <v>4501</v>
      </c>
      <c r="G147" s="84"/>
    </row>
    <row r="148" spans="1:7">
      <c r="A148" s="426"/>
      <c r="B148" s="424"/>
      <c r="C148" s="85" t="s">
        <v>46</v>
      </c>
      <c r="D148" s="97"/>
      <c r="E148" s="97"/>
      <c r="F148" s="98"/>
    </row>
    <row r="149" spans="1:7" ht="34.5">
      <c r="A149" s="426"/>
      <c r="B149" s="424"/>
      <c r="C149" s="99" t="s">
        <v>333</v>
      </c>
      <c r="D149" s="97"/>
      <c r="E149" s="97"/>
      <c r="F149" s="98"/>
    </row>
    <row r="150" spans="1:7">
      <c r="A150" s="426"/>
      <c r="B150" s="424"/>
      <c r="C150" s="85" t="s">
        <v>47</v>
      </c>
      <c r="D150" s="55"/>
      <c r="E150" s="55"/>
      <c r="F150" s="100"/>
    </row>
    <row r="151" spans="1:7">
      <c r="A151" s="426"/>
      <c r="B151" s="424"/>
      <c r="C151" s="99" t="s">
        <v>48</v>
      </c>
      <c r="D151" s="55"/>
      <c r="E151" s="55"/>
      <c r="F151" s="100"/>
    </row>
    <row r="152" spans="1:7" ht="17.649999999999999" customHeight="1">
      <c r="A152" s="426"/>
      <c r="B152" s="424">
        <v>32001</v>
      </c>
      <c r="C152" s="85" t="s">
        <v>45</v>
      </c>
      <c r="D152" s="93"/>
      <c r="E152" s="93"/>
      <c r="F152" s="94"/>
    </row>
    <row r="153" spans="1:7" ht="34.5">
      <c r="A153" s="426"/>
      <c r="B153" s="424"/>
      <c r="C153" s="77" t="s">
        <v>260</v>
      </c>
      <c r="D153" s="96">
        <f>'Havelvats 2 '!G101</f>
        <v>50000</v>
      </c>
      <c r="E153" s="96">
        <f>'Havelvats 2 '!H101</f>
        <v>50000</v>
      </c>
      <c r="F153" s="96">
        <f>'Havelvats 2 '!I101</f>
        <v>50000</v>
      </c>
      <c r="G153" s="84"/>
    </row>
    <row r="154" spans="1:7">
      <c r="A154" s="426"/>
      <c r="B154" s="424"/>
      <c r="C154" s="85" t="s">
        <v>46</v>
      </c>
      <c r="D154" s="97"/>
      <c r="E154" s="97"/>
      <c r="F154" s="98"/>
    </row>
    <row r="155" spans="1:7" ht="86.25">
      <c r="A155" s="426"/>
      <c r="B155" s="424"/>
      <c r="C155" s="99" t="s">
        <v>334</v>
      </c>
      <c r="D155" s="97"/>
      <c r="E155" s="97"/>
      <c r="F155" s="98"/>
    </row>
    <row r="156" spans="1:7">
      <c r="A156" s="426"/>
      <c r="B156" s="424"/>
      <c r="C156" s="85" t="s">
        <v>47</v>
      </c>
      <c r="D156" s="55"/>
      <c r="E156" s="55"/>
      <c r="F156" s="100"/>
    </row>
    <row r="157" spans="1:7" ht="51.75">
      <c r="A157" s="427"/>
      <c r="B157" s="424"/>
      <c r="C157" s="99" t="s">
        <v>112</v>
      </c>
      <c r="D157" s="55"/>
      <c r="E157" s="55"/>
      <c r="F157" s="100"/>
    </row>
    <row r="158" spans="1:7" ht="17.649999999999999" customHeight="1">
      <c r="A158" s="425">
        <v>1183</v>
      </c>
      <c r="B158" s="421"/>
      <c r="C158" s="81" t="s">
        <v>42</v>
      </c>
      <c r="D158" s="82"/>
      <c r="E158" s="82"/>
      <c r="F158" s="83"/>
    </row>
    <row r="159" spans="1:7" ht="19.350000000000001" customHeight="1">
      <c r="A159" s="426"/>
      <c r="B159" s="422"/>
      <c r="C159" s="24" t="s">
        <v>330</v>
      </c>
      <c r="D159" s="62">
        <f>D166+D172</f>
        <v>291470.5</v>
      </c>
      <c r="E159" s="62">
        <f t="shared" ref="E159:F159" si="8">E166+E172</f>
        <v>291470.5</v>
      </c>
      <c r="F159" s="62">
        <f t="shared" si="8"/>
        <v>291470.5</v>
      </c>
      <c r="G159" s="84"/>
    </row>
    <row r="160" spans="1:7" ht="17.649999999999999" customHeight="1">
      <c r="A160" s="426"/>
      <c r="B160" s="422"/>
      <c r="C160" s="85" t="s">
        <v>43</v>
      </c>
      <c r="D160" s="86"/>
      <c r="E160" s="86"/>
      <c r="F160" s="87"/>
    </row>
    <row r="161" spans="1:7" ht="86.25">
      <c r="A161" s="426"/>
      <c r="B161" s="422"/>
      <c r="C161" s="88" t="s">
        <v>331</v>
      </c>
      <c r="D161" s="86"/>
      <c r="E161" s="86"/>
      <c r="F161" s="87"/>
    </row>
    <row r="162" spans="1:7" ht="17.649999999999999" customHeight="1">
      <c r="A162" s="426"/>
      <c r="B162" s="422"/>
      <c r="C162" s="85" t="s">
        <v>44</v>
      </c>
      <c r="D162" s="86"/>
      <c r="E162" s="86"/>
      <c r="F162" s="87"/>
    </row>
    <row r="163" spans="1:7">
      <c r="A163" s="426"/>
      <c r="B163" s="423"/>
      <c r="C163" s="89" t="s">
        <v>332</v>
      </c>
      <c r="D163" s="86"/>
      <c r="E163" s="86"/>
      <c r="F163" s="87"/>
    </row>
    <row r="164" spans="1:7" ht="24" customHeight="1">
      <c r="A164" s="426"/>
      <c r="B164" s="90"/>
      <c r="C164" s="112" t="s">
        <v>22</v>
      </c>
      <c r="D164" s="91"/>
      <c r="E164" s="91"/>
      <c r="F164" s="92"/>
    </row>
    <row r="165" spans="1:7" ht="17.649999999999999" customHeight="1">
      <c r="A165" s="426"/>
      <c r="B165" s="424">
        <v>32001</v>
      </c>
      <c r="C165" s="85" t="s">
        <v>45</v>
      </c>
      <c r="D165" s="93"/>
      <c r="E165" s="93"/>
      <c r="F165" s="94"/>
    </row>
    <row r="166" spans="1:7" ht="34.5">
      <c r="A166" s="426"/>
      <c r="B166" s="424"/>
      <c r="C166" s="77" t="s">
        <v>328</v>
      </c>
      <c r="D166" s="96">
        <f>'Havelvats 2 '!G240</f>
        <v>242983.2</v>
      </c>
      <c r="E166" s="96">
        <f>'Havelvats 2 '!H240</f>
        <v>242983.2</v>
      </c>
      <c r="F166" s="96">
        <f>'Havelvats 2 '!I240</f>
        <v>242983.2</v>
      </c>
      <c r="G166" s="84"/>
    </row>
    <row r="167" spans="1:7">
      <c r="A167" s="426"/>
      <c r="B167" s="424"/>
      <c r="C167" s="85" t="s">
        <v>46</v>
      </c>
      <c r="D167" s="97"/>
      <c r="E167" s="97"/>
      <c r="F167" s="98"/>
    </row>
    <row r="168" spans="1:7" ht="86.25">
      <c r="A168" s="426"/>
      <c r="B168" s="424"/>
      <c r="C168" s="99" t="s">
        <v>329</v>
      </c>
      <c r="D168" s="97"/>
      <c r="E168" s="97"/>
      <c r="F168" s="98"/>
    </row>
    <row r="169" spans="1:7">
      <c r="A169" s="426"/>
      <c r="B169" s="424"/>
      <c r="C169" s="85" t="s">
        <v>47</v>
      </c>
      <c r="D169" s="55"/>
      <c r="E169" s="55"/>
      <c r="F169" s="100"/>
    </row>
    <row r="170" spans="1:7" ht="51.75">
      <c r="A170" s="426"/>
      <c r="B170" s="424"/>
      <c r="C170" s="99" t="s">
        <v>112</v>
      </c>
      <c r="D170" s="55"/>
      <c r="E170" s="55"/>
      <c r="F170" s="100"/>
    </row>
    <row r="171" spans="1:7" ht="17.649999999999999" customHeight="1">
      <c r="A171" s="426"/>
      <c r="B171" s="424">
        <v>32004</v>
      </c>
      <c r="C171" s="85" t="s">
        <v>45</v>
      </c>
      <c r="D171" s="93"/>
      <c r="E171" s="93"/>
      <c r="F171" s="94"/>
    </row>
    <row r="172" spans="1:7" ht="51.75">
      <c r="A172" s="426"/>
      <c r="B172" s="424"/>
      <c r="C172" s="77" t="s">
        <v>262</v>
      </c>
      <c r="D172" s="96">
        <f>'Havelvats 2 '!G258</f>
        <v>48487.299999999996</v>
      </c>
      <c r="E172" s="96">
        <f>'Havelvats 2 '!H258</f>
        <v>48487.299999999996</v>
      </c>
      <c r="F172" s="96">
        <f>'Havelvats 2 '!I258</f>
        <v>48487.299999999996</v>
      </c>
      <c r="G172" s="84"/>
    </row>
    <row r="173" spans="1:7">
      <c r="A173" s="426"/>
      <c r="B173" s="424"/>
      <c r="C173" s="85" t="s">
        <v>46</v>
      </c>
      <c r="D173" s="97"/>
      <c r="E173" s="97"/>
      <c r="F173" s="98"/>
    </row>
    <row r="174" spans="1:7">
      <c r="A174" s="426"/>
      <c r="B174" s="424"/>
      <c r="C174" s="99" t="s">
        <v>335</v>
      </c>
      <c r="D174" s="97"/>
      <c r="E174" s="97"/>
      <c r="F174" s="98"/>
    </row>
    <row r="175" spans="1:7">
      <c r="A175" s="426"/>
      <c r="B175" s="424"/>
      <c r="C175" s="85" t="s">
        <v>47</v>
      </c>
      <c r="D175" s="55"/>
      <c r="E175" s="55"/>
      <c r="F175" s="100"/>
    </row>
    <row r="176" spans="1:7" ht="51.75">
      <c r="A176" s="427"/>
      <c r="B176" s="424"/>
      <c r="C176" s="99" t="s">
        <v>112</v>
      </c>
      <c r="D176" s="55"/>
      <c r="E176" s="55"/>
      <c r="F176" s="100"/>
    </row>
    <row r="177" spans="1:6" s="46" customFormat="1">
      <c r="A177" s="101"/>
      <c r="B177" s="439" t="s">
        <v>65</v>
      </c>
      <c r="C177" s="440" t="s">
        <v>65</v>
      </c>
      <c r="D177" s="102">
        <f t="shared" ref="D177:F177" si="9">+D179</f>
        <v>0</v>
      </c>
      <c r="E177" s="102">
        <f t="shared" si="9"/>
        <v>0</v>
      </c>
      <c r="F177" s="102">
        <f t="shared" si="9"/>
        <v>0</v>
      </c>
    </row>
    <row r="178" spans="1:6">
      <c r="A178" s="447">
        <v>1139</v>
      </c>
      <c r="B178" s="450"/>
      <c r="C178" s="81" t="s">
        <v>42</v>
      </c>
      <c r="D178" s="103"/>
      <c r="E178" s="103"/>
      <c r="F178" s="103"/>
    </row>
    <row r="179" spans="1:6" ht="19.350000000000001" customHeight="1">
      <c r="A179" s="448"/>
      <c r="B179" s="451"/>
      <c r="C179" s="25" t="s">
        <v>24</v>
      </c>
      <c r="D179" s="104">
        <f t="shared" ref="D179:F179" si="10">+D185+D191</f>
        <v>0</v>
      </c>
      <c r="E179" s="104">
        <f t="shared" si="10"/>
        <v>0</v>
      </c>
      <c r="F179" s="104">
        <f t="shared" si="10"/>
        <v>0</v>
      </c>
    </row>
    <row r="180" spans="1:6">
      <c r="A180" s="448"/>
      <c r="B180" s="451"/>
      <c r="C180" s="85" t="s">
        <v>43</v>
      </c>
      <c r="D180" s="103"/>
      <c r="E180" s="103"/>
      <c r="F180" s="103"/>
    </row>
    <row r="181" spans="1:6" ht="51.75">
      <c r="A181" s="448"/>
      <c r="B181" s="451"/>
      <c r="C181" s="88" t="s">
        <v>116</v>
      </c>
      <c r="D181" s="103"/>
      <c r="E181" s="103"/>
      <c r="F181" s="103"/>
    </row>
    <row r="182" spans="1:6">
      <c r="A182" s="448"/>
      <c r="B182" s="451"/>
      <c r="C182" s="85" t="s">
        <v>44</v>
      </c>
      <c r="D182" s="103"/>
      <c r="E182" s="103"/>
      <c r="F182" s="103"/>
    </row>
    <row r="183" spans="1:6" ht="34.5">
      <c r="A183" s="448"/>
      <c r="B183" s="452"/>
      <c r="C183" s="89" t="s">
        <v>127</v>
      </c>
      <c r="D183" s="103"/>
      <c r="E183" s="103"/>
      <c r="F183" s="103"/>
    </row>
    <row r="184" spans="1:6" ht="18" customHeight="1">
      <c r="A184" s="448"/>
      <c r="B184" s="450" t="s">
        <v>117</v>
      </c>
      <c r="C184" s="85" t="s">
        <v>45</v>
      </c>
      <c r="D184" s="105"/>
      <c r="E184" s="105"/>
      <c r="F184" s="106"/>
    </row>
    <row r="185" spans="1:6" ht="19.350000000000001" customHeight="1">
      <c r="A185" s="448"/>
      <c r="B185" s="451"/>
      <c r="C185" s="95" t="s">
        <v>24</v>
      </c>
      <c r="D185" s="107">
        <f>+'Havelvats 2 '!G279</f>
        <v>316235.09999999998</v>
      </c>
      <c r="E185" s="107">
        <f>+'Havelvats 2 '!H279</f>
        <v>466235.1</v>
      </c>
      <c r="F185" s="107">
        <f>+'Havelvats 2 '!I279</f>
        <v>716235.1</v>
      </c>
    </row>
    <row r="186" spans="1:6">
      <c r="A186" s="448"/>
      <c r="B186" s="451"/>
      <c r="C186" s="85" t="s">
        <v>46</v>
      </c>
      <c r="D186" s="108"/>
      <c r="E186" s="108"/>
      <c r="F186" s="108"/>
    </row>
    <row r="187" spans="1:6" ht="86.25">
      <c r="A187" s="448"/>
      <c r="B187" s="451"/>
      <c r="C187" s="99" t="s">
        <v>118</v>
      </c>
      <c r="D187" s="108"/>
      <c r="E187" s="108"/>
      <c r="F187" s="108"/>
    </row>
    <row r="188" spans="1:6">
      <c r="A188" s="448"/>
      <c r="B188" s="451"/>
      <c r="C188" s="85" t="s">
        <v>47</v>
      </c>
      <c r="D188" s="108"/>
      <c r="E188" s="108"/>
      <c r="F188" s="108"/>
    </row>
    <row r="189" spans="1:6">
      <c r="A189" s="448"/>
      <c r="B189" s="452"/>
      <c r="C189" s="99" t="s">
        <v>48</v>
      </c>
      <c r="D189" s="108"/>
      <c r="E189" s="108"/>
      <c r="F189" s="108"/>
    </row>
    <row r="190" spans="1:6">
      <c r="A190" s="448"/>
      <c r="B190" s="450" t="s">
        <v>117</v>
      </c>
      <c r="C190" s="85" t="s">
        <v>45</v>
      </c>
      <c r="D190" s="105"/>
      <c r="E190" s="105"/>
      <c r="F190" s="106"/>
    </row>
    <row r="191" spans="1:6" ht="19.350000000000001" customHeight="1">
      <c r="A191" s="448"/>
      <c r="B191" s="451"/>
      <c r="C191" s="109" t="s">
        <v>24</v>
      </c>
      <c r="D191" s="107">
        <f>-D185</f>
        <v>-316235.09999999998</v>
      </c>
      <c r="E191" s="107">
        <f>-E185</f>
        <v>-466235.1</v>
      </c>
      <c r="F191" s="107">
        <f>-F185</f>
        <v>-716235.1</v>
      </c>
    </row>
    <row r="192" spans="1:6">
      <c r="A192" s="448"/>
      <c r="B192" s="451"/>
      <c r="C192" s="85" t="s">
        <v>46</v>
      </c>
      <c r="D192" s="108"/>
      <c r="E192" s="108"/>
      <c r="F192" s="108"/>
    </row>
    <row r="193" spans="1:6" ht="86.25">
      <c r="A193" s="448"/>
      <c r="B193" s="451"/>
      <c r="C193" s="99" t="s">
        <v>118</v>
      </c>
      <c r="D193" s="108"/>
      <c r="E193" s="108"/>
      <c r="F193" s="108"/>
    </row>
    <row r="194" spans="1:6">
      <c r="A194" s="448"/>
      <c r="B194" s="451"/>
      <c r="C194" s="85" t="s">
        <v>47</v>
      </c>
      <c r="D194" s="108"/>
      <c r="E194" s="108"/>
      <c r="F194" s="108"/>
    </row>
    <row r="195" spans="1:6">
      <c r="A195" s="449"/>
      <c r="B195" s="452"/>
      <c r="C195" s="99" t="s">
        <v>48</v>
      </c>
      <c r="D195" s="108"/>
      <c r="E195" s="108"/>
      <c r="F195" s="108"/>
    </row>
  </sheetData>
  <mergeCells count="47">
    <mergeCell ref="B115:B120"/>
    <mergeCell ref="B102:B107"/>
    <mergeCell ref="B133:B138"/>
    <mergeCell ref="B177:C177"/>
    <mergeCell ref="A178:A195"/>
    <mergeCell ref="B190:B195"/>
    <mergeCell ref="B184:B189"/>
    <mergeCell ref="B178:B183"/>
    <mergeCell ref="B109:B114"/>
    <mergeCell ref="D8:F8"/>
    <mergeCell ref="C8:C9"/>
    <mergeCell ref="B83:B88"/>
    <mergeCell ref="B76:B81"/>
    <mergeCell ref="B38:B43"/>
    <mergeCell ref="B50:B55"/>
    <mergeCell ref="D1:F1"/>
    <mergeCell ref="A63:A75"/>
    <mergeCell ref="B63:B68"/>
    <mergeCell ref="B70:B75"/>
    <mergeCell ref="D3:F3"/>
    <mergeCell ref="D2:F2"/>
    <mergeCell ref="A5:F5"/>
    <mergeCell ref="A8:B8"/>
    <mergeCell ref="B12:C12"/>
    <mergeCell ref="B13:B18"/>
    <mergeCell ref="B32:B37"/>
    <mergeCell ref="B26:B31"/>
    <mergeCell ref="B20:B25"/>
    <mergeCell ref="B44:B49"/>
    <mergeCell ref="A13:A49"/>
    <mergeCell ref="B57:B62"/>
    <mergeCell ref="A50:A62"/>
    <mergeCell ref="A76:A88"/>
    <mergeCell ref="B158:B163"/>
    <mergeCell ref="B165:B170"/>
    <mergeCell ref="B171:B176"/>
    <mergeCell ref="A158:A176"/>
    <mergeCell ref="B139:B144"/>
    <mergeCell ref="B146:B151"/>
    <mergeCell ref="B152:B157"/>
    <mergeCell ref="A139:A157"/>
    <mergeCell ref="A102:A138"/>
    <mergeCell ref="A89:A101"/>
    <mergeCell ref="B89:B94"/>
    <mergeCell ref="B96:B101"/>
    <mergeCell ref="B127:B132"/>
    <mergeCell ref="B121:B126"/>
  </mergeCells>
  <pageMargins left="0" right="0" top="0" bottom="0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4"/>
  <sheetViews>
    <sheetView topLeftCell="A289" zoomScaleNormal="100" zoomScaleSheetLayoutView="100" workbookViewId="0">
      <selection activeCell="F18" sqref="F18"/>
    </sheetView>
  </sheetViews>
  <sheetFormatPr defaultColWidth="9.140625" defaultRowHeight="17.25"/>
  <cols>
    <col min="1" max="3" width="8.140625" style="44" customWidth="1"/>
    <col min="4" max="4" width="11.5703125" style="44" customWidth="1"/>
    <col min="5" max="5" width="13.85546875" style="44" customWidth="1"/>
    <col min="6" max="6" width="62.140625" style="44" customWidth="1"/>
    <col min="7" max="7" width="17.42578125" style="44" customWidth="1"/>
    <col min="8" max="8" width="16.5703125" style="44" customWidth="1"/>
    <col min="9" max="9" width="16" style="44" customWidth="1"/>
    <col min="10" max="12" width="15" style="44" customWidth="1"/>
    <col min="13" max="16384" width="9.140625" style="44"/>
  </cols>
  <sheetData>
    <row r="1" spans="1:9" ht="37.5" customHeight="1">
      <c r="G1" s="434" t="s">
        <v>146</v>
      </c>
      <c r="H1" s="434"/>
      <c r="I1" s="434"/>
    </row>
    <row r="2" spans="1:9" ht="17.25" customHeight="1">
      <c r="G2" s="434" t="s">
        <v>181</v>
      </c>
      <c r="H2" s="434"/>
      <c r="I2" s="434"/>
    </row>
    <row r="3" spans="1:9" ht="17.25" customHeight="1">
      <c r="G3" s="434" t="s">
        <v>9</v>
      </c>
      <c r="H3" s="434"/>
      <c r="I3" s="434"/>
    </row>
    <row r="4" spans="1:9" ht="13.5" customHeight="1"/>
    <row r="5" spans="1:9" ht="52.5" customHeight="1">
      <c r="A5" s="480" t="s">
        <v>316</v>
      </c>
      <c r="B5" s="480"/>
      <c r="C5" s="480"/>
      <c r="D5" s="480"/>
      <c r="E5" s="480"/>
      <c r="F5" s="480"/>
      <c r="G5" s="480"/>
      <c r="H5" s="480"/>
      <c r="I5" s="480"/>
    </row>
    <row r="7" spans="1:9">
      <c r="H7" s="44" t="s">
        <v>32</v>
      </c>
    </row>
    <row r="8" spans="1:9" s="113" customFormat="1" ht="76.7" customHeight="1">
      <c r="A8" s="479" t="s">
        <v>33</v>
      </c>
      <c r="B8" s="479"/>
      <c r="C8" s="479"/>
      <c r="D8" s="479" t="s">
        <v>15</v>
      </c>
      <c r="E8" s="479"/>
      <c r="F8" s="479" t="s">
        <v>23</v>
      </c>
      <c r="G8" s="438" t="s">
        <v>447</v>
      </c>
      <c r="H8" s="438"/>
      <c r="I8" s="444"/>
    </row>
    <row r="9" spans="1:9" s="113" customFormat="1" ht="34.5">
      <c r="A9" s="31" t="s">
        <v>455</v>
      </c>
      <c r="B9" s="31" t="s">
        <v>456</v>
      </c>
      <c r="C9" s="31" t="s">
        <v>37</v>
      </c>
      <c r="D9" s="31" t="s">
        <v>20</v>
      </c>
      <c r="E9" s="31" t="s">
        <v>95</v>
      </c>
      <c r="F9" s="479"/>
      <c r="G9" s="31" t="s">
        <v>17</v>
      </c>
      <c r="H9" s="31" t="s">
        <v>18</v>
      </c>
      <c r="I9" s="31" t="s">
        <v>19</v>
      </c>
    </row>
    <row r="10" spans="1:9" s="113" customFormat="1">
      <c r="A10" s="97"/>
      <c r="B10" s="97"/>
      <c r="C10" s="97"/>
      <c r="D10" s="31"/>
      <c r="E10" s="31"/>
      <c r="F10" s="25" t="s">
        <v>31</v>
      </c>
      <c r="G10" s="29">
        <f>+G12+G268</f>
        <v>0</v>
      </c>
      <c r="H10" s="29">
        <f>+H12+H268</f>
        <v>0</v>
      </c>
      <c r="I10" s="29">
        <f>+I12+I268</f>
        <v>0</v>
      </c>
    </row>
    <row r="11" spans="1:9" s="113" customFormat="1">
      <c r="A11" s="97"/>
      <c r="B11" s="97"/>
      <c r="C11" s="97"/>
      <c r="D11" s="31"/>
      <c r="E11" s="31"/>
      <c r="F11" s="97" t="s">
        <v>58</v>
      </c>
      <c r="G11" s="29"/>
      <c r="H11" s="29"/>
      <c r="I11" s="29"/>
    </row>
    <row r="12" spans="1:9" s="113" customFormat="1" ht="34.5">
      <c r="A12" s="97"/>
      <c r="B12" s="97"/>
      <c r="C12" s="97"/>
      <c r="D12" s="31"/>
      <c r="E12" s="31"/>
      <c r="F12" s="25" t="s">
        <v>100</v>
      </c>
      <c r="G12" s="29">
        <f>+G13+G32+G110</f>
        <v>0</v>
      </c>
      <c r="H12" s="29">
        <f t="shared" ref="H12:I12" si="0">+H13+H32+H110</f>
        <v>0</v>
      </c>
      <c r="I12" s="29">
        <f t="shared" si="0"/>
        <v>0</v>
      </c>
    </row>
    <row r="13" spans="1:9" s="113" customFormat="1" ht="34.5">
      <c r="A13" s="481" t="s">
        <v>158</v>
      </c>
      <c r="B13" s="483"/>
      <c r="C13" s="467"/>
      <c r="D13" s="487"/>
      <c r="E13" s="484" t="s">
        <v>83</v>
      </c>
      <c r="F13" s="115" t="s">
        <v>159</v>
      </c>
      <c r="G13" s="29">
        <f>+G15</f>
        <v>-7427.5</v>
      </c>
      <c r="H13" s="29">
        <f t="shared" ref="H13:I13" si="1">+H15</f>
        <v>-63840.800000000003</v>
      </c>
      <c r="I13" s="29">
        <f t="shared" si="1"/>
        <v>-203582.5</v>
      </c>
    </row>
    <row r="14" spans="1:9" s="113" customFormat="1">
      <c r="A14" s="481"/>
      <c r="B14" s="483"/>
      <c r="C14" s="467"/>
      <c r="D14" s="488"/>
      <c r="E14" s="485"/>
      <c r="F14" s="98" t="s">
        <v>25</v>
      </c>
      <c r="G14" s="116"/>
      <c r="H14" s="117"/>
      <c r="I14" s="116"/>
    </row>
    <row r="15" spans="1:9" s="113" customFormat="1" ht="51.75">
      <c r="A15" s="481"/>
      <c r="B15" s="481" t="s">
        <v>82</v>
      </c>
      <c r="C15" s="467"/>
      <c r="D15" s="488"/>
      <c r="E15" s="485"/>
      <c r="F15" s="115" t="s">
        <v>388</v>
      </c>
      <c r="G15" s="117">
        <f>+G17</f>
        <v>-7427.5</v>
      </c>
      <c r="H15" s="117">
        <f t="shared" ref="H15:I15" si="2">+H17</f>
        <v>-63840.800000000003</v>
      </c>
      <c r="I15" s="117">
        <f t="shared" si="2"/>
        <v>-203582.5</v>
      </c>
    </row>
    <row r="16" spans="1:9" s="113" customFormat="1">
      <c r="A16" s="481"/>
      <c r="B16" s="481"/>
      <c r="C16" s="467"/>
      <c r="D16" s="488"/>
      <c r="E16" s="485"/>
      <c r="F16" s="98" t="s">
        <v>25</v>
      </c>
      <c r="G16" s="116"/>
      <c r="H16" s="117"/>
      <c r="I16" s="116"/>
    </row>
    <row r="17" spans="1:17" s="121" customFormat="1" ht="51.75">
      <c r="A17" s="481"/>
      <c r="B17" s="481"/>
      <c r="C17" s="481" t="s">
        <v>158</v>
      </c>
      <c r="D17" s="488"/>
      <c r="E17" s="485"/>
      <c r="F17" s="115" t="s">
        <v>388</v>
      </c>
      <c r="G17" s="118">
        <f>+G19</f>
        <v>-7427.5</v>
      </c>
      <c r="H17" s="118">
        <f>+H19</f>
        <v>-63840.800000000003</v>
      </c>
      <c r="I17" s="118">
        <f>+I19</f>
        <v>-203582.5</v>
      </c>
      <c r="J17" s="119"/>
      <c r="K17" s="120"/>
      <c r="L17" s="120"/>
      <c r="M17" s="120"/>
      <c r="N17" s="120"/>
      <c r="O17" s="120"/>
      <c r="P17" s="120"/>
      <c r="Q17" s="120"/>
    </row>
    <row r="18" spans="1:17" s="121" customFormat="1">
      <c r="A18" s="481"/>
      <c r="B18" s="481"/>
      <c r="C18" s="481"/>
      <c r="D18" s="488"/>
      <c r="E18" s="485"/>
      <c r="F18" s="122" t="s">
        <v>25</v>
      </c>
      <c r="G18" s="123"/>
      <c r="H18" s="118"/>
      <c r="I18" s="123"/>
      <c r="J18" s="120"/>
      <c r="K18" s="120"/>
      <c r="L18" s="120"/>
      <c r="M18" s="120"/>
      <c r="N18" s="120"/>
      <c r="O18" s="120"/>
      <c r="P18" s="120"/>
      <c r="Q18" s="120"/>
    </row>
    <row r="19" spans="1:17" s="121" customFormat="1" ht="34.5">
      <c r="A19" s="481"/>
      <c r="B19" s="481"/>
      <c r="C19" s="481"/>
      <c r="D19" s="488"/>
      <c r="E19" s="485"/>
      <c r="F19" s="124" t="s">
        <v>61</v>
      </c>
      <c r="G19" s="123">
        <f>+G21</f>
        <v>-7427.5</v>
      </c>
      <c r="H19" s="118">
        <f t="shared" ref="H19:I19" si="3">+H21</f>
        <v>-63840.800000000003</v>
      </c>
      <c r="I19" s="123">
        <f t="shared" si="3"/>
        <v>-203582.5</v>
      </c>
      <c r="J19" s="120"/>
      <c r="K19" s="120"/>
      <c r="L19" s="120"/>
      <c r="M19" s="120"/>
      <c r="N19" s="120"/>
      <c r="O19" s="120"/>
      <c r="P19" s="120"/>
      <c r="Q19" s="120"/>
    </row>
    <row r="20" spans="1:17" s="121" customFormat="1">
      <c r="A20" s="481"/>
      <c r="B20" s="481"/>
      <c r="C20" s="481"/>
      <c r="D20" s="489"/>
      <c r="E20" s="486"/>
      <c r="F20" s="122" t="s">
        <v>25</v>
      </c>
      <c r="G20" s="123"/>
      <c r="H20" s="118"/>
      <c r="I20" s="123"/>
      <c r="J20" s="120"/>
      <c r="K20" s="120"/>
      <c r="L20" s="120"/>
      <c r="M20" s="120"/>
      <c r="N20" s="120"/>
      <c r="O20" s="120"/>
      <c r="P20" s="120"/>
      <c r="Q20" s="120"/>
    </row>
    <row r="21" spans="1:17" s="121" customFormat="1">
      <c r="A21" s="481"/>
      <c r="B21" s="481"/>
      <c r="C21" s="481"/>
      <c r="D21" s="468">
        <v>1162</v>
      </c>
      <c r="E21" s="460" t="s">
        <v>160</v>
      </c>
      <c r="F21" s="461"/>
      <c r="G21" s="125">
        <f>+G23</f>
        <v>-7427.5</v>
      </c>
      <c r="H21" s="126">
        <f t="shared" ref="H21:I21" si="4">+H23</f>
        <v>-63840.800000000003</v>
      </c>
      <c r="I21" s="125">
        <f t="shared" si="4"/>
        <v>-203582.5</v>
      </c>
      <c r="J21" s="120"/>
      <c r="K21" s="120"/>
      <c r="L21" s="120"/>
      <c r="M21" s="120"/>
      <c r="N21" s="120"/>
      <c r="O21" s="120"/>
      <c r="P21" s="120"/>
      <c r="Q21" s="120"/>
    </row>
    <row r="22" spans="1:17" s="121" customFormat="1">
      <c r="A22" s="481"/>
      <c r="B22" s="481"/>
      <c r="C22" s="481"/>
      <c r="D22" s="468"/>
      <c r="E22" s="482">
        <v>11005</v>
      </c>
      <c r="F22" s="122" t="s">
        <v>25</v>
      </c>
      <c r="G22" s="123"/>
      <c r="H22" s="118"/>
      <c r="I22" s="123"/>
      <c r="J22" s="120"/>
      <c r="K22" s="120"/>
      <c r="L22" s="120"/>
      <c r="M22" s="120"/>
      <c r="N22" s="120"/>
      <c r="O22" s="120"/>
      <c r="P22" s="120"/>
      <c r="Q22" s="120"/>
    </row>
    <row r="23" spans="1:17" s="121" customFormat="1" ht="34.5">
      <c r="A23" s="481"/>
      <c r="B23" s="481"/>
      <c r="C23" s="481"/>
      <c r="D23" s="468"/>
      <c r="E23" s="482"/>
      <c r="F23" s="77" t="s">
        <v>389</v>
      </c>
      <c r="G23" s="127">
        <f>+G25</f>
        <v>-7427.5</v>
      </c>
      <c r="H23" s="128">
        <f t="shared" ref="H23:I23" si="5">+H25</f>
        <v>-63840.800000000003</v>
      </c>
      <c r="I23" s="127">
        <f t="shared" si="5"/>
        <v>-203582.5</v>
      </c>
      <c r="J23" s="119"/>
      <c r="K23" s="120"/>
      <c r="L23" s="120"/>
      <c r="M23" s="120"/>
      <c r="N23" s="120"/>
      <c r="O23" s="120"/>
      <c r="P23" s="120"/>
      <c r="Q23" s="120"/>
    </row>
    <row r="24" spans="1:17" s="113" customFormat="1">
      <c r="A24" s="481"/>
      <c r="B24" s="481"/>
      <c r="C24" s="481"/>
      <c r="D24" s="468"/>
      <c r="E24" s="469"/>
      <c r="F24" s="97" t="s">
        <v>98</v>
      </c>
      <c r="G24" s="116"/>
      <c r="H24" s="117"/>
      <c r="I24" s="116"/>
    </row>
    <row r="25" spans="1:17" s="132" customFormat="1" ht="34.5">
      <c r="A25" s="481"/>
      <c r="B25" s="481"/>
      <c r="C25" s="481"/>
      <c r="D25" s="468"/>
      <c r="E25" s="470"/>
      <c r="F25" s="129" t="s">
        <v>161</v>
      </c>
      <c r="G25" s="130">
        <f>+G27</f>
        <v>-7427.5</v>
      </c>
      <c r="H25" s="131">
        <f t="shared" ref="H25:I25" si="6">+H27</f>
        <v>-63840.800000000003</v>
      </c>
      <c r="I25" s="130">
        <f t="shared" si="6"/>
        <v>-203582.5</v>
      </c>
    </row>
    <row r="26" spans="1:17" s="113" customFormat="1" ht="51.75">
      <c r="A26" s="481"/>
      <c r="B26" s="481"/>
      <c r="C26" s="481"/>
      <c r="D26" s="468"/>
      <c r="E26" s="470"/>
      <c r="F26" s="97" t="s">
        <v>68</v>
      </c>
      <c r="G26" s="116"/>
      <c r="H26" s="116"/>
      <c r="I26" s="116"/>
    </row>
    <row r="27" spans="1:17" s="113" customFormat="1">
      <c r="A27" s="481"/>
      <c r="B27" s="481"/>
      <c r="C27" s="481"/>
      <c r="D27" s="468"/>
      <c r="E27" s="470"/>
      <c r="F27" s="114" t="s">
        <v>28</v>
      </c>
      <c r="G27" s="133">
        <f>+G28</f>
        <v>-7427.5</v>
      </c>
      <c r="H27" s="133">
        <f t="shared" ref="H27:I27" si="7">+H28</f>
        <v>-63840.800000000003</v>
      </c>
      <c r="I27" s="133">
        <f t="shared" si="7"/>
        <v>-203582.5</v>
      </c>
    </row>
    <row r="28" spans="1:17" s="113" customFormat="1">
      <c r="A28" s="481"/>
      <c r="B28" s="481"/>
      <c r="C28" s="481"/>
      <c r="D28" s="468"/>
      <c r="E28" s="470"/>
      <c r="F28" s="97" t="s">
        <v>29</v>
      </c>
      <c r="G28" s="134">
        <f>+G29</f>
        <v>-7427.5</v>
      </c>
      <c r="H28" s="134">
        <f t="shared" ref="H28:I28" si="8">+H29</f>
        <v>-63840.800000000003</v>
      </c>
      <c r="I28" s="134">
        <f t="shared" si="8"/>
        <v>-203582.5</v>
      </c>
    </row>
    <row r="29" spans="1:17" s="113" customFormat="1">
      <c r="A29" s="481"/>
      <c r="B29" s="481"/>
      <c r="C29" s="481"/>
      <c r="D29" s="468"/>
      <c r="E29" s="470"/>
      <c r="F29" s="97" t="s">
        <v>162</v>
      </c>
      <c r="G29" s="134">
        <f>+G30</f>
        <v>-7427.5</v>
      </c>
      <c r="H29" s="134">
        <f t="shared" ref="H29:I29" si="9">+H30</f>
        <v>-63840.800000000003</v>
      </c>
      <c r="I29" s="134">
        <f t="shared" si="9"/>
        <v>-203582.5</v>
      </c>
    </row>
    <row r="30" spans="1:17" s="113" customFormat="1" ht="16.350000000000001" customHeight="1">
      <c r="A30" s="481"/>
      <c r="B30" s="481"/>
      <c r="C30" s="481"/>
      <c r="D30" s="468"/>
      <c r="E30" s="470"/>
      <c r="F30" s="97" t="s">
        <v>175</v>
      </c>
      <c r="G30" s="134">
        <f>+G31</f>
        <v>-7427.5</v>
      </c>
      <c r="H30" s="134">
        <f t="shared" ref="H30:I30" si="10">+H31</f>
        <v>-63840.800000000003</v>
      </c>
      <c r="I30" s="134">
        <f t="shared" si="10"/>
        <v>-203582.5</v>
      </c>
      <c r="J30" s="135"/>
      <c r="K30" s="136"/>
      <c r="L30" s="136"/>
    </row>
    <row r="31" spans="1:17" s="113" customFormat="1">
      <c r="A31" s="481"/>
      <c r="B31" s="481"/>
      <c r="C31" s="481"/>
      <c r="D31" s="468"/>
      <c r="E31" s="470"/>
      <c r="F31" s="97" t="s">
        <v>179</v>
      </c>
      <c r="G31" s="134">
        <v>-7427.5</v>
      </c>
      <c r="H31" s="134">
        <v>-63840.800000000003</v>
      </c>
      <c r="I31" s="134">
        <v>-203582.5</v>
      </c>
      <c r="J31" s="137"/>
      <c r="K31" s="137"/>
      <c r="L31" s="137"/>
    </row>
    <row r="32" spans="1:17" s="113" customFormat="1">
      <c r="A32" s="478" t="s">
        <v>285</v>
      </c>
      <c r="B32" s="483"/>
      <c r="C32" s="467"/>
      <c r="D32" s="487"/>
      <c r="E32" s="484" t="s">
        <v>83</v>
      </c>
      <c r="F32" s="115" t="s">
        <v>286</v>
      </c>
      <c r="G32" s="29">
        <f>+G34+G69</f>
        <v>150404.70000000001</v>
      </c>
      <c r="H32" s="29">
        <f t="shared" ref="H32:I32" si="11">+H34+H69</f>
        <v>131484.20000000001</v>
      </c>
      <c r="I32" s="29">
        <f t="shared" si="11"/>
        <v>96504.300000000017</v>
      </c>
    </row>
    <row r="33" spans="1:17" s="113" customFormat="1">
      <c r="A33" s="478"/>
      <c r="B33" s="483"/>
      <c r="C33" s="467"/>
      <c r="D33" s="488"/>
      <c r="E33" s="485"/>
      <c r="F33" s="98" t="s">
        <v>25</v>
      </c>
      <c r="G33" s="116"/>
      <c r="H33" s="116"/>
      <c r="I33" s="116"/>
    </row>
    <row r="34" spans="1:17" s="113" customFormat="1">
      <c r="A34" s="478"/>
      <c r="B34" s="501" t="s">
        <v>158</v>
      </c>
      <c r="C34" s="467"/>
      <c r="D34" s="488"/>
      <c r="E34" s="485"/>
      <c r="F34" s="115" t="s">
        <v>287</v>
      </c>
      <c r="G34" s="117">
        <f>+G36</f>
        <v>-12596</v>
      </c>
      <c r="H34" s="117">
        <f t="shared" ref="H34:I34" si="12">+H36</f>
        <v>-31516.5</v>
      </c>
      <c r="I34" s="117">
        <f t="shared" si="12"/>
        <v>-66496.399999999994</v>
      </c>
    </row>
    <row r="35" spans="1:17" s="113" customFormat="1">
      <c r="A35" s="478"/>
      <c r="B35" s="503"/>
      <c r="C35" s="467"/>
      <c r="D35" s="488"/>
      <c r="E35" s="485"/>
      <c r="F35" s="98" t="s">
        <v>25</v>
      </c>
      <c r="G35" s="116"/>
      <c r="H35" s="117"/>
      <c r="I35" s="116"/>
    </row>
    <row r="36" spans="1:17" s="121" customFormat="1">
      <c r="A36" s="478"/>
      <c r="B36" s="503"/>
      <c r="C36" s="501" t="s">
        <v>158</v>
      </c>
      <c r="D36" s="488"/>
      <c r="E36" s="485"/>
      <c r="F36" s="77" t="s">
        <v>287</v>
      </c>
      <c r="G36" s="118">
        <f>+G38</f>
        <v>-12596</v>
      </c>
      <c r="H36" s="118">
        <f t="shared" ref="H36:I36" si="13">+H38</f>
        <v>-31516.5</v>
      </c>
      <c r="I36" s="118">
        <f t="shared" si="13"/>
        <v>-66496.399999999994</v>
      </c>
      <c r="J36" s="120"/>
      <c r="K36" s="120"/>
      <c r="L36" s="120"/>
      <c r="M36" s="120"/>
      <c r="N36" s="120"/>
      <c r="O36" s="120"/>
      <c r="P36" s="120"/>
      <c r="Q36" s="120"/>
    </row>
    <row r="37" spans="1:17" s="121" customFormat="1">
      <c r="A37" s="478"/>
      <c r="B37" s="503"/>
      <c r="C37" s="503"/>
      <c r="D37" s="488"/>
      <c r="E37" s="485"/>
      <c r="F37" s="122" t="s">
        <v>25</v>
      </c>
      <c r="G37" s="123"/>
      <c r="H37" s="118"/>
      <c r="I37" s="123"/>
      <c r="J37" s="120"/>
      <c r="K37" s="120"/>
      <c r="L37" s="120"/>
      <c r="M37" s="120"/>
      <c r="N37" s="120"/>
      <c r="O37" s="120"/>
      <c r="P37" s="120"/>
      <c r="Q37" s="120"/>
    </row>
    <row r="38" spans="1:17" s="121" customFormat="1" ht="34.5">
      <c r="A38" s="478"/>
      <c r="B38" s="503"/>
      <c r="C38" s="503"/>
      <c r="D38" s="488"/>
      <c r="E38" s="485"/>
      <c r="F38" s="124" t="s">
        <v>61</v>
      </c>
      <c r="G38" s="123">
        <f>+G40</f>
        <v>-12596</v>
      </c>
      <c r="H38" s="118">
        <f t="shared" ref="H38:I38" si="14">+H40</f>
        <v>-31516.5</v>
      </c>
      <c r="I38" s="123">
        <f t="shared" si="14"/>
        <v>-66496.399999999994</v>
      </c>
      <c r="J38" s="120"/>
      <c r="K38" s="120"/>
      <c r="L38" s="120"/>
      <c r="M38" s="120"/>
      <c r="N38" s="120"/>
      <c r="O38" s="120"/>
      <c r="P38" s="120"/>
      <c r="Q38" s="120"/>
    </row>
    <row r="39" spans="1:17" s="121" customFormat="1">
      <c r="A39" s="478"/>
      <c r="B39" s="503"/>
      <c r="C39" s="503"/>
      <c r="D39" s="489"/>
      <c r="E39" s="486"/>
      <c r="F39" s="122" t="s">
        <v>25</v>
      </c>
      <c r="G39" s="123"/>
      <c r="H39" s="118"/>
      <c r="I39" s="123"/>
      <c r="J39" s="120"/>
      <c r="K39" s="120"/>
      <c r="L39" s="120"/>
      <c r="M39" s="120"/>
      <c r="N39" s="120"/>
      <c r="O39" s="120"/>
      <c r="P39" s="120"/>
      <c r="Q39" s="120"/>
    </row>
    <row r="40" spans="1:17" s="121" customFormat="1">
      <c r="A40" s="478"/>
      <c r="B40" s="503"/>
      <c r="C40" s="503"/>
      <c r="D40" s="425">
        <v>1163</v>
      </c>
      <c r="E40" s="460" t="s">
        <v>76</v>
      </c>
      <c r="F40" s="461"/>
      <c r="G40" s="125">
        <f>+G42+G51+G60</f>
        <v>-12596</v>
      </c>
      <c r="H40" s="125">
        <f t="shared" ref="H40:I40" si="15">+H42+H51+H60</f>
        <v>-31516.5</v>
      </c>
      <c r="I40" s="125">
        <f t="shared" si="15"/>
        <v>-66496.399999999994</v>
      </c>
      <c r="J40" s="120"/>
      <c r="K40" s="120"/>
      <c r="L40" s="120"/>
      <c r="M40" s="120"/>
      <c r="N40" s="120"/>
      <c r="O40" s="120"/>
      <c r="P40" s="120"/>
      <c r="Q40" s="120"/>
    </row>
    <row r="41" spans="1:17" s="121" customFormat="1">
      <c r="A41" s="478"/>
      <c r="B41" s="503"/>
      <c r="C41" s="503"/>
      <c r="D41" s="426"/>
      <c r="E41" s="462">
        <v>11002</v>
      </c>
      <c r="F41" s="122" t="s">
        <v>25</v>
      </c>
      <c r="G41" s="123"/>
      <c r="H41" s="118"/>
      <c r="I41" s="123"/>
      <c r="J41" s="120"/>
      <c r="K41" s="120"/>
      <c r="L41" s="120"/>
      <c r="M41" s="120"/>
      <c r="N41" s="120"/>
      <c r="O41" s="120"/>
      <c r="P41" s="120"/>
      <c r="Q41" s="120"/>
    </row>
    <row r="42" spans="1:17" s="121" customFormat="1" ht="34.5">
      <c r="A42" s="497"/>
      <c r="B42" s="503"/>
      <c r="C42" s="503"/>
      <c r="D42" s="426"/>
      <c r="E42" s="463"/>
      <c r="F42" s="77" t="s">
        <v>288</v>
      </c>
      <c r="G42" s="127">
        <f>+G44</f>
        <v>18920.5</v>
      </c>
      <c r="H42" s="128">
        <f t="shared" ref="H42:I42" si="16">+H44</f>
        <v>0</v>
      </c>
      <c r="I42" s="128">
        <f t="shared" si="16"/>
        <v>0</v>
      </c>
      <c r="J42" s="120"/>
      <c r="K42" s="120"/>
      <c r="L42" s="120"/>
      <c r="M42" s="120"/>
      <c r="N42" s="120"/>
      <c r="O42" s="120"/>
      <c r="P42" s="120"/>
      <c r="Q42" s="120"/>
    </row>
    <row r="43" spans="1:17" s="113" customFormat="1">
      <c r="A43" s="497"/>
      <c r="B43" s="503"/>
      <c r="C43" s="503"/>
      <c r="D43" s="426"/>
      <c r="E43" s="453"/>
      <c r="F43" s="97" t="s">
        <v>98</v>
      </c>
      <c r="G43" s="116"/>
      <c r="H43" s="116"/>
      <c r="I43" s="116"/>
    </row>
    <row r="44" spans="1:17" s="132" customFormat="1" ht="34.5">
      <c r="A44" s="497"/>
      <c r="B44" s="503"/>
      <c r="C44" s="503"/>
      <c r="D44" s="426"/>
      <c r="E44" s="453"/>
      <c r="F44" s="129" t="s">
        <v>289</v>
      </c>
      <c r="G44" s="130">
        <f>+G46</f>
        <v>18920.5</v>
      </c>
      <c r="H44" s="130">
        <f t="shared" ref="H44:I44" si="17">+H46</f>
        <v>0</v>
      </c>
      <c r="I44" s="130">
        <f t="shared" si="17"/>
        <v>0</v>
      </c>
    </row>
    <row r="45" spans="1:17" s="113" customFormat="1" ht="51.75">
      <c r="A45" s="497"/>
      <c r="B45" s="503"/>
      <c r="C45" s="503"/>
      <c r="D45" s="426"/>
      <c r="E45" s="453"/>
      <c r="F45" s="97" t="s">
        <v>68</v>
      </c>
      <c r="G45" s="116"/>
      <c r="H45" s="116"/>
      <c r="I45" s="116"/>
    </row>
    <row r="46" spans="1:17" s="113" customFormat="1">
      <c r="A46" s="497"/>
      <c r="B46" s="503"/>
      <c r="C46" s="503"/>
      <c r="D46" s="426"/>
      <c r="E46" s="453"/>
      <c r="F46" s="114" t="s">
        <v>28</v>
      </c>
      <c r="G46" s="133">
        <f>+G47</f>
        <v>18920.5</v>
      </c>
      <c r="H46" s="133">
        <f t="shared" ref="H46:I49" si="18">+H47</f>
        <v>0</v>
      </c>
      <c r="I46" s="133">
        <f t="shared" si="18"/>
        <v>0</v>
      </c>
    </row>
    <row r="47" spans="1:17" s="113" customFormat="1">
      <c r="A47" s="497"/>
      <c r="B47" s="503"/>
      <c r="C47" s="503"/>
      <c r="D47" s="426"/>
      <c r="E47" s="453"/>
      <c r="F47" s="97" t="s">
        <v>29</v>
      </c>
      <c r="G47" s="134">
        <f>+G48</f>
        <v>18920.5</v>
      </c>
      <c r="H47" s="134">
        <f t="shared" si="18"/>
        <v>0</v>
      </c>
      <c r="I47" s="134">
        <f t="shared" si="18"/>
        <v>0</v>
      </c>
    </row>
    <row r="48" spans="1:17" s="113" customFormat="1" ht="16.350000000000001" customHeight="1">
      <c r="A48" s="497"/>
      <c r="B48" s="503"/>
      <c r="C48" s="503"/>
      <c r="D48" s="426"/>
      <c r="E48" s="453"/>
      <c r="F48" s="97" t="s">
        <v>290</v>
      </c>
      <c r="G48" s="134">
        <f>+G49</f>
        <v>18920.5</v>
      </c>
      <c r="H48" s="134">
        <f t="shared" si="18"/>
        <v>0</v>
      </c>
      <c r="I48" s="134">
        <f t="shared" si="18"/>
        <v>0</v>
      </c>
    </row>
    <row r="49" spans="1:17" s="113" customFormat="1">
      <c r="A49" s="497"/>
      <c r="B49" s="503"/>
      <c r="C49" s="503"/>
      <c r="D49" s="426"/>
      <c r="E49" s="453"/>
      <c r="F49" s="97" t="s">
        <v>291</v>
      </c>
      <c r="G49" s="134">
        <f>+G50</f>
        <v>18920.5</v>
      </c>
      <c r="H49" s="134">
        <f t="shared" si="18"/>
        <v>0</v>
      </c>
      <c r="I49" s="134">
        <f t="shared" si="18"/>
        <v>0</v>
      </c>
      <c r="J49" s="135"/>
    </row>
    <row r="50" spans="1:17" s="113" customFormat="1">
      <c r="A50" s="497"/>
      <c r="B50" s="503"/>
      <c r="C50" s="503"/>
      <c r="D50" s="426"/>
      <c r="E50" s="453"/>
      <c r="F50" s="97" t="s">
        <v>292</v>
      </c>
      <c r="G50" s="134">
        <v>18920.5</v>
      </c>
      <c r="H50" s="134">
        <v>0</v>
      </c>
      <c r="I50" s="134">
        <v>0</v>
      </c>
      <c r="J50" s="138"/>
    </row>
    <row r="51" spans="1:17" s="121" customFormat="1" ht="34.5">
      <c r="A51" s="478"/>
      <c r="B51" s="503"/>
      <c r="C51" s="503"/>
      <c r="D51" s="426"/>
      <c r="E51" s="139">
        <v>11005</v>
      </c>
      <c r="F51" s="77" t="s">
        <v>288</v>
      </c>
      <c r="G51" s="127">
        <f>+G53</f>
        <v>-18920.5</v>
      </c>
      <c r="H51" s="128">
        <f t="shared" ref="H51:I51" si="19">+H53</f>
        <v>-18920.5</v>
      </c>
      <c r="I51" s="127">
        <f t="shared" si="19"/>
        <v>-18920.5</v>
      </c>
      <c r="J51" s="120"/>
      <c r="K51" s="120"/>
      <c r="L51" s="120"/>
      <c r="M51" s="120"/>
      <c r="N51" s="120"/>
      <c r="O51" s="120"/>
      <c r="P51" s="120"/>
      <c r="Q51" s="120"/>
    </row>
    <row r="52" spans="1:17" s="113" customFormat="1">
      <c r="A52" s="478"/>
      <c r="B52" s="503"/>
      <c r="C52" s="503"/>
      <c r="D52" s="426"/>
      <c r="E52" s="469"/>
      <c r="F52" s="97" t="s">
        <v>98</v>
      </c>
      <c r="G52" s="116"/>
      <c r="H52" s="117"/>
      <c r="I52" s="116"/>
    </row>
    <row r="53" spans="1:17" s="132" customFormat="1" ht="34.5">
      <c r="A53" s="478"/>
      <c r="B53" s="503"/>
      <c r="C53" s="503"/>
      <c r="D53" s="426"/>
      <c r="E53" s="470"/>
      <c r="F53" s="129" t="s">
        <v>289</v>
      </c>
      <c r="G53" s="130">
        <f>+G55</f>
        <v>-18920.5</v>
      </c>
      <c r="H53" s="131">
        <f t="shared" ref="H53:I53" si="20">+H55</f>
        <v>-18920.5</v>
      </c>
      <c r="I53" s="130">
        <f t="shared" si="20"/>
        <v>-18920.5</v>
      </c>
    </row>
    <row r="54" spans="1:17" s="113" customFormat="1" ht="51.75">
      <c r="A54" s="478"/>
      <c r="B54" s="503"/>
      <c r="C54" s="503"/>
      <c r="D54" s="426"/>
      <c r="E54" s="470"/>
      <c r="F54" s="97" t="s">
        <v>68</v>
      </c>
      <c r="G54" s="116"/>
      <c r="H54" s="117"/>
      <c r="I54" s="116"/>
    </row>
    <row r="55" spans="1:17" s="113" customFormat="1">
      <c r="A55" s="478"/>
      <c r="B55" s="503"/>
      <c r="C55" s="503"/>
      <c r="D55" s="426"/>
      <c r="E55" s="470"/>
      <c r="F55" s="114" t="s">
        <v>28</v>
      </c>
      <c r="G55" s="133">
        <f>+G56</f>
        <v>-18920.5</v>
      </c>
      <c r="H55" s="140">
        <f t="shared" ref="H55:I58" si="21">+H56</f>
        <v>-18920.5</v>
      </c>
      <c r="I55" s="133">
        <f t="shared" si="21"/>
        <v>-18920.5</v>
      </c>
    </row>
    <row r="56" spans="1:17" s="113" customFormat="1">
      <c r="A56" s="478"/>
      <c r="B56" s="503"/>
      <c r="C56" s="503"/>
      <c r="D56" s="426"/>
      <c r="E56" s="470"/>
      <c r="F56" s="97" t="s">
        <v>29</v>
      </c>
      <c r="G56" s="134">
        <f>+G57</f>
        <v>-18920.5</v>
      </c>
      <c r="H56" s="141">
        <f t="shared" si="21"/>
        <v>-18920.5</v>
      </c>
      <c r="I56" s="134">
        <f t="shared" si="21"/>
        <v>-18920.5</v>
      </c>
    </row>
    <row r="57" spans="1:17" s="113" customFormat="1" ht="34.5">
      <c r="A57" s="478"/>
      <c r="B57" s="503"/>
      <c r="C57" s="503"/>
      <c r="D57" s="426"/>
      <c r="E57" s="470"/>
      <c r="F57" s="97" t="s">
        <v>290</v>
      </c>
      <c r="G57" s="134">
        <f>+G58</f>
        <v>-18920.5</v>
      </c>
      <c r="H57" s="141">
        <f t="shared" si="21"/>
        <v>-18920.5</v>
      </c>
      <c r="I57" s="134">
        <f t="shared" si="21"/>
        <v>-18920.5</v>
      </c>
    </row>
    <row r="58" spans="1:17" s="113" customFormat="1">
      <c r="A58" s="478"/>
      <c r="B58" s="503"/>
      <c r="C58" s="503"/>
      <c r="D58" s="426"/>
      <c r="E58" s="470"/>
      <c r="F58" s="97" t="s">
        <v>291</v>
      </c>
      <c r="G58" s="134">
        <f>+G59</f>
        <v>-18920.5</v>
      </c>
      <c r="H58" s="141">
        <f t="shared" si="21"/>
        <v>-18920.5</v>
      </c>
      <c r="I58" s="134">
        <f t="shared" si="21"/>
        <v>-18920.5</v>
      </c>
      <c r="J58" s="135"/>
    </row>
    <row r="59" spans="1:17" s="113" customFormat="1">
      <c r="A59" s="478"/>
      <c r="B59" s="503"/>
      <c r="C59" s="503"/>
      <c r="D59" s="426"/>
      <c r="E59" s="470"/>
      <c r="F59" s="97" t="s">
        <v>292</v>
      </c>
      <c r="G59" s="134">
        <v>-18920.5</v>
      </c>
      <c r="H59" s="141">
        <v>-18920.5</v>
      </c>
      <c r="I59" s="134">
        <f>+H59</f>
        <v>-18920.5</v>
      </c>
      <c r="J59" s="138"/>
    </row>
    <row r="60" spans="1:17" s="121" customFormat="1" ht="51.75">
      <c r="A60" s="478"/>
      <c r="B60" s="503"/>
      <c r="C60" s="503"/>
      <c r="D60" s="426"/>
      <c r="E60" s="142">
        <v>11008</v>
      </c>
      <c r="F60" s="77" t="s">
        <v>293</v>
      </c>
      <c r="G60" s="127">
        <f>+G62</f>
        <v>-12596</v>
      </c>
      <c r="H60" s="128">
        <f t="shared" ref="H60:I60" si="22">+H62</f>
        <v>-12596</v>
      </c>
      <c r="I60" s="127">
        <f t="shared" si="22"/>
        <v>-47575.9</v>
      </c>
      <c r="J60" s="120"/>
      <c r="K60" s="120"/>
      <c r="L60" s="120"/>
      <c r="M60" s="120"/>
      <c r="N60" s="120"/>
      <c r="O60" s="120"/>
      <c r="P60" s="120"/>
      <c r="Q60" s="120"/>
    </row>
    <row r="61" spans="1:17" s="113" customFormat="1">
      <c r="A61" s="478"/>
      <c r="B61" s="503"/>
      <c r="C61" s="503"/>
      <c r="D61" s="426"/>
      <c r="E61" s="469"/>
      <c r="F61" s="97" t="s">
        <v>98</v>
      </c>
      <c r="G61" s="116"/>
      <c r="H61" s="117"/>
      <c r="I61" s="116"/>
    </row>
    <row r="62" spans="1:17" s="132" customFormat="1" ht="34.5">
      <c r="A62" s="478"/>
      <c r="B62" s="503"/>
      <c r="C62" s="503"/>
      <c r="D62" s="426"/>
      <c r="E62" s="470"/>
      <c r="F62" s="129" t="s">
        <v>289</v>
      </c>
      <c r="G62" s="130">
        <f>+G64</f>
        <v>-12596</v>
      </c>
      <c r="H62" s="131">
        <f t="shared" ref="H62:I62" si="23">+H64</f>
        <v>-12596</v>
      </c>
      <c r="I62" s="130">
        <f t="shared" si="23"/>
        <v>-47575.9</v>
      </c>
    </row>
    <row r="63" spans="1:17" s="113" customFormat="1" ht="51.75">
      <c r="A63" s="478"/>
      <c r="B63" s="503"/>
      <c r="C63" s="503"/>
      <c r="D63" s="426"/>
      <c r="E63" s="470"/>
      <c r="F63" s="97" t="s">
        <v>68</v>
      </c>
      <c r="G63" s="116"/>
      <c r="H63" s="117"/>
      <c r="I63" s="116"/>
    </row>
    <row r="64" spans="1:17" s="113" customFormat="1">
      <c r="A64" s="478"/>
      <c r="B64" s="503"/>
      <c r="C64" s="503"/>
      <c r="D64" s="426"/>
      <c r="E64" s="470"/>
      <c r="F64" s="114" t="s">
        <v>28</v>
      </c>
      <c r="G64" s="133">
        <f>+G65</f>
        <v>-12596</v>
      </c>
      <c r="H64" s="140">
        <f t="shared" ref="H64:I67" si="24">+H65</f>
        <v>-12596</v>
      </c>
      <c r="I64" s="133">
        <f t="shared" si="24"/>
        <v>-47575.9</v>
      </c>
    </row>
    <row r="65" spans="1:17" s="113" customFormat="1">
      <c r="A65" s="478"/>
      <c r="B65" s="503"/>
      <c r="C65" s="503"/>
      <c r="D65" s="426"/>
      <c r="E65" s="470"/>
      <c r="F65" s="97" t="s">
        <v>29</v>
      </c>
      <c r="G65" s="134">
        <f>+G66</f>
        <v>-12596</v>
      </c>
      <c r="H65" s="141">
        <f t="shared" si="24"/>
        <v>-12596</v>
      </c>
      <c r="I65" s="134">
        <f t="shared" si="24"/>
        <v>-47575.9</v>
      </c>
    </row>
    <row r="66" spans="1:17" s="113" customFormat="1" ht="34.5">
      <c r="A66" s="478"/>
      <c r="B66" s="503"/>
      <c r="C66" s="503"/>
      <c r="D66" s="426"/>
      <c r="E66" s="470"/>
      <c r="F66" s="97" t="s">
        <v>290</v>
      </c>
      <c r="G66" s="134">
        <f>+G67</f>
        <v>-12596</v>
      </c>
      <c r="H66" s="141">
        <f t="shared" si="24"/>
        <v>-12596</v>
      </c>
      <c r="I66" s="134">
        <f t="shared" si="24"/>
        <v>-47575.9</v>
      </c>
    </row>
    <row r="67" spans="1:17" s="113" customFormat="1">
      <c r="A67" s="478"/>
      <c r="B67" s="503"/>
      <c r="C67" s="503"/>
      <c r="D67" s="426"/>
      <c r="E67" s="470"/>
      <c r="F67" s="97" t="s">
        <v>291</v>
      </c>
      <c r="G67" s="134">
        <f>+G68</f>
        <v>-12596</v>
      </c>
      <c r="H67" s="141">
        <f t="shared" si="24"/>
        <v>-12596</v>
      </c>
      <c r="I67" s="134">
        <f t="shared" si="24"/>
        <v>-47575.9</v>
      </c>
      <c r="J67" s="135"/>
    </row>
    <row r="68" spans="1:17" s="113" customFormat="1">
      <c r="A68" s="478"/>
      <c r="B68" s="502"/>
      <c r="C68" s="502"/>
      <c r="D68" s="427"/>
      <c r="E68" s="470"/>
      <c r="F68" s="97" t="s">
        <v>292</v>
      </c>
      <c r="G68" s="134">
        <v>-12596</v>
      </c>
      <c r="H68" s="141">
        <f>+G68</f>
        <v>-12596</v>
      </c>
      <c r="I68" s="134">
        <v>-47575.9</v>
      </c>
      <c r="J68" s="138"/>
    </row>
    <row r="69" spans="1:17" s="113" customFormat="1">
      <c r="A69" s="478"/>
      <c r="B69" s="478" t="s">
        <v>41</v>
      </c>
      <c r="C69" s="501"/>
      <c r="D69" s="425"/>
      <c r="E69" s="498"/>
      <c r="F69" s="143" t="s">
        <v>306</v>
      </c>
      <c r="G69" s="117">
        <f>+G71+G86</f>
        <v>163000.70000000001</v>
      </c>
      <c r="H69" s="117">
        <f t="shared" ref="H69:I69" si="25">+H71+H86</f>
        <v>163000.70000000001</v>
      </c>
      <c r="I69" s="117">
        <f t="shared" si="25"/>
        <v>163000.70000000001</v>
      </c>
    </row>
    <row r="70" spans="1:17" s="113" customFormat="1">
      <c r="A70" s="478"/>
      <c r="B70" s="478"/>
      <c r="C70" s="502"/>
      <c r="D70" s="426"/>
      <c r="E70" s="499"/>
      <c r="F70" s="98" t="s">
        <v>25</v>
      </c>
      <c r="G70" s="116"/>
      <c r="H70" s="117"/>
      <c r="I70" s="116"/>
    </row>
    <row r="71" spans="1:17" s="121" customFormat="1">
      <c r="A71" s="478"/>
      <c r="B71" s="478"/>
      <c r="C71" s="478" t="s">
        <v>41</v>
      </c>
      <c r="D71" s="426"/>
      <c r="E71" s="499"/>
      <c r="F71" s="143" t="s">
        <v>307</v>
      </c>
      <c r="G71" s="118">
        <f>+G73</f>
        <v>108499.7</v>
      </c>
      <c r="H71" s="118">
        <f t="shared" ref="H71:I71" si="26">+H73</f>
        <v>108499.7</v>
      </c>
      <c r="I71" s="118">
        <f t="shared" si="26"/>
        <v>108499.7</v>
      </c>
      <c r="J71" s="120"/>
      <c r="K71" s="120"/>
      <c r="L71" s="120"/>
      <c r="M71" s="120"/>
      <c r="N71" s="120"/>
      <c r="O71" s="120"/>
      <c r="P71" s="120"/>
      <c r="Q71" s="120"/>
    </row>
    <row r="72" spans="1:17" s="121" customFormat="1">
      <c r="A72" s="478"/>
      <c r="B72" s="478"/>
      <c r="C72" s="478"/>
      <c r="D72" s="426"/>
      <c r="E72" s="499"/>
      <c r="F72" s="122" t="s">
        <v>25</v>
      </c>
      <c r="G72" s="123"/>
      <c r="H72" s="118"/>
      <c r="I72" s="123"/>
      <c r="J72" s="120"/>
      <c r="K72" s="120"/>
      <c r="L72" s="120"/>
      <c r="M72" s="120"/>
      <c r="N72" s="120"/>
      <c r="O72" s="120"/>
      <c r="P72" s="120"/>
      <c r="Q72" s="120"/>
    </row>
    <row r="73" spans="1:17" s="121" customFormat="1" ht="34.5">
      <c r="A73" s="478"/>
      <c r="B73" s="478"/>
      <c r="C73" s="478"/>
      <c r="D73" s="426"/>
      <c r="E73" s="499"/>
      <c r="F73" s="124" t="s">
        <v>61</v>
      </c>
      <c r="G73" s="123">
        <f>+G75</f>
        <v>108499.7</v>
      </c>
      <c r="H73" s="118">
        <f t="shared" ref="H73:I73" si="27">+H75</f>
        <v>108499.7</v>
      </c>
      <c r="I73" s="123">
        <f t="shared" si="27"/>
        <v>108499.7</v>
      </c>
      <c r="J73" s="120"/>
      <c r="K73" s="120"/>
      <c r="L73" s="120"/>
      <c r="M73" s="120"/>
      <c r="N73" s="120"/>
      <c r="O73" s="120"/>
      <c r="P73" s="120"/>
      <c r="Q73" s="120"/>
    </row>
    <row r="74" spans="1:17" s="121" customFormat="1">
      <c r="A74" s="478"/>
      <c r="B74" s="478"/>
      <c r="C74" s="478"/>
      <c r="D74" s="427"/>
      <c r="E74" s="500"/>
      <c r="F74" s="122" t="s">
        <v>25</v>
      </c>
      <c r="G74" s="123"/>
      <c r="H74" s="118"/>
      <c r="I74" s="123"/>
      <c r="J74" s="120"/>
      <c r="K74" s="120"/>
      <c r="L74" s="120"/>
      <c r="M74" s="120"/>
      <c r="N74" s="120"/>
      <c r="O74" s="120"/>
      <c r="P74" s="120"/>
      <c r="Q74" s="120"/>
    </row>
    <row r="75" spans="1:17" s="121" customFormat="1">
      <c r="A75" s="478"/>
      <c r="B75" s="478"/>
      <c r="C75" s="478"/>
      <c r="D75" s="425">
        <v>1075</v>
      </c>
      <c r="E75" s="460" t="s">
        <v>308</v>
      </c>
      <c r="F75" s="461"/>
      <c r="G75" s="125">
        <f>+G77</f>
        <v>108499.7</v>
      </c>
      <c r="H75" s="126">
        <f t="shared" ref="H75:I75" si="28">+H77</f>
        <v>108499.7</v>
      </c>
      <c r="I75" s="125">
        <f t="shared" si="28"/>
        <v>108499.7</v>
      </c>
      <c r="J75" s="120"/>
      <c r="K75" s="120"/>
      <c r="L75" s="120"/>
      <c r="M75" s="120"/>
      <c r="N75" s="120"/>
      <c r="O75" s="120"/>
      <c r="P75" s="120"/>
      <c r="Q75" s="120"/>
    </row>
    <row r="76" spans="1:17" s="121" customFormat="1">
      <c r="A76" s="478"/>
      <c r="B76" s="478"/>
      <c r="C76" s="478"/>
      <c r="D76" s="426"/>
      <c r="E76" s="482">
        <v>32001</v>
      </c>
      <c r="F76" s="122" t="s">
        <v>25</v>
      </c>
      <c r="G76" s="123"/>
      <c r="H76" s="118"/>
      <c r="I76" s="123"/>
      <c r="J76" s="120"/>
      <c r="K76" s="120"/>
      <c r="L76" s="120"/>
      <c r="M76" s="120"/>
      <c r="N76" s="120"/>
      <c r="O76" s="120"/>
      <c r="P76" s="120"/>
      <c r="Q76" s="120"/>
    </row>
    <row r="77" spans="1:17" s="121" customFormat="1" ht="34.5">
      <c r="A77" s="478"/>
      <c r="B77" s="478"/>
      <c r="C77" s="478"/>
      <c r="D77" s="426"/>
      <c r="E77" s="482"/>
      <c r="F77" s="77" t="s">
        <v>309</v>
      </c>
      <c r="G77" s="127">
        <f>+G79</f>
        <v>108499.7</v>
      </c>
      <c r="H77" s="128">
        <f t="shared" ref="H77:I77" si="29">+H79</f>
        <v>108499.7</v>
      </c>
      <c r="I77" s="127">
        <f t="shared" si="29"/>
        <v>108499.7</v>
      </c>
      <c r="J77" s="119"/>
      <c r="K77" s="120"/>
      <c r="L77" s="120"/>
      <c r="M77" s="120"/>
      <c r="N77" s="120"/>
      <c r="O77" s="120"/>
      <c r="P77" s="120"/>
      <c r="Q77" s="120"/>
    </row>
    <row r="78" spans="1:17" s="113" customFormat="1">
      <c r="A78" s="478"/>
      <c r="B78" s="478"/>
      <c r="C78" s="478"/>
      <c r="D78" s="426"/>
      <c r="E78" s="469"/>
      <c r="F78" s="97" t="s">
        <v>98</v>
      </c>
      <c r="G78" s="116"/>
      <c r="H78" s="117"/>
      <c r="I78" s="116"/>
    </row>
    <row r="79" spans="1:17" s="132" customFormat="1" ht="34.700000000000003" customHeight="1">
      <c r="A79" s="478"/>
      <c r="B79" s="478"/>
      <c r="C79" s="478"/>
      <c r="D79" s="426"/>
      <c r="E79" s="470"/>
      <c r="F79" s="129" t="s">
        <v>289</v>
      </c>
      <c r="G79" s="130">
        <f>+G81</f>
        <v>108499.7</v>
      </c>
      <c r="H79" s="131">
        <f t="shared" ref="H79:I79" si="30">+H81</f>
        <v>108499.7</v>
      </c>
      <c r="I79" s="130">
        <f t="shared" si="30"/>
        <v>108499.7</v>
      </c>
      <c r="J79" s="144"/>
    </row>
    <row r="80" spans="1:17" s="113" customFormat="1" ht="51.75">
      <c r="A80" s="478"/>
      <c r="B80" s="478"/>
      <c r="C80" s="478"/>
      <c r="D80" s="426"/>
      <c r="E80" s="470"/>
      <c r="F80" s="97" t="s">
        <v>68</v>
      </c>
      <c r="G80" s="116"/>
      <c r="H80" s="117"/>
      <c r="I80" s="116"/>
    </row>
    <row r="81" spans="1:17" s="113" customFormat="1">
      <c r="A81" s="478"/>
      <c r="B81" s="478"/>
      <c r="C81" s="478"/>
      <c r="D81" s="426"/>
      <c r="E81" s="470"/>
      <c r="F81" s="114" t="s">
        <v>28</v>
      </c>
      <c r="G81" s="133">
        <f>+G82</f>
        <v>108499.7</v>
      </c>
      <c r="H81" s="140">
        <f t="shared" ref="H81:I84" si="31">+H82</f>
        <v>108499.7</v>
      </c>
      <c r="I81" s="133">
        <f t="shared" si="31"/>
        <v>108499.7</v>
      </c>
    </row>
    <row r="82" spans="1:17" s="113" customFormat="1">
      <c r="A82" s="478"/>
      <c r="B82" s="478"/>
      <c r="C82" s="478"/>
      <c r="D82" s="426"/>
      <c r="E82" s="470"/>
      <c r="F82" s="97" t="s">
        <v>299</v>
      </c>
      <c r="G82" s="134">
        <f>+G83</f>
        <v>108499.7</v>
      </c>
      <c r="H82" s="141">
        <f t="shared" si="31"/>
        <v>108499.7</v>
      </c>
      <c r="I82" s="134">
        <f t="shared" si="31"/>
        <v>108499.7</v>
      </c>
    </row>
    <row r="83" spans="1:17" s="113" customFormat="1">
      <c r="A83" s="478"/>
      <c r="B83" s="478"/>
      <c r="C83" s="478"/>
      <c r="D83" s="426"/>
      <c r="E83" s="470"/>
      <c r="F83" s="97" t="s">
        <v>300</v>
      </c>
      <c r="G83" s="134">
        <f>+G84</f>
        <v>108499.7</v>
      </c>
      <c r="H83" s="141">
        <f t="shared" si="31"/>
        <v>108499.7</v>
      </c>
      <c r="I83" s="134">
        <f t="shared" si="31"/>
        <v>108499.7</v>
      </c>
    </row>
    <row r="84" spans="1:17" s="113" customFormat="1">
      <c r="A84" s="478"/>
      <c r="B84" s="478"/>
      <c r="C84" s="478"/>
      <c r="D84" s="426"/>
      <c r="E84" s="470"/>
      <c r="F84" s="97" t="s">
        <v>301</v>
      </c>
      <c r="G84" s="134">
        <f>+G85</f>
        <v>108499.7</v>
      </c>
      <c r="H84" s="141">
        <f t="shared" si="31"/>
        <v>108499.7</v>
      </c>
      <c r="I84" s="134">
        <f t="shared" si="31"/>
        <v>108499.7</v>
      </c>
      <c r="J84" s="135"/>
    </row>
    <row r="85" spans="1:17" s="113" customFormat="1">
      <c r="A85" s="478"/>
      <c r="B85" s="478"/>
      <c r="C85" s="478"/>
      <c r="D85" s="427"/>
      <c r="E85" s="470"/>
      <c r="F85" s="97" t="s">
        <v>302</v>
      </c>
      <c r="G85" s="134">
        <f>+'Havelvats 4'!E34</f>
        <v>108499.7</v>
      </c>
      <c r="H85" s="141">
        <f>+'Havelvats 4'!F34</f>
        <v>108499.7</v>
      </c>
      <c r="I85" s="134">
        <f>+'Havelvats 4'!G34</f>
        <v>108499.7</v>
      </c>
      <c r="J85" s="138"/>
    </row>
    <row r="86" spans="1:17" s="121" customFormat="1">
      <c r="A86" s="478"/>
      <c r="B86" s="478"/>
      <c r="C86" s="478" t="s">
        <v>82</v>
      </c>
      <c r="D86" s="425"/>
      <c r="E86" s="498"/>
      <c r="F86" s="143" t="s">
        <v>314</v>
      </c>
      <c r="G86" s="118">
        <f>+G88</f>
        <v>54501</v>
      </c>
      <c r="H86" s="118">
        <f t="shared" ref="H86:I86" si="32">+H88</f>
        <v>54501</v>
      </c>
      <c r="I86" s="118">
        <f t="shared" si="32"/>
        <v>54501</v>
      </c>
      <c r="J86" s="120"/>
      <c r="K86" s="120"/>
      <c r="L86" s="120"/>
      <c r="M86" s="120"/>
      <c r="N86" s="120"/>
      <c r="O86" s="120"/>
      <c r="P86" s="120"/>
      <c r="Q86" s="120"/>
    </row>
    <row r="87" spans="1:17" s="121" customFormat="1">
      <c r="A87" s="478"/>
      <c r="B87" s="478"/>
      <c r="C87" s="478"/>
      <c r="D87" s="426"/>
      <c r="E87" s="499"/>
      <c r="F87" s="122" t="s">
        <v>25</v>
      </c>
      <c r="G87" s="123"/>
      <c r="H87" s="118"/>
      <c r="I87" s="123"/>
      <c r="J87" s="120"/>
      <c r="K87" s="120"/>
      <c r="L87" s="120"/>
      <c r="M87" s="120"/>
      <c r="N87" s="120"/>
      <c r="O87" s="120"/>
      <c r="P87" s="120"/>
      <c r="Q87" s="120"/>
    </row>
    <row r="88" spans="1:17" s="121" customFormat="1" ht="34.5">
      <c r="A88" s="478"/>
      <c r="B88" s="478"/>
      <c r="C88" s="478"/>
      <c r="D88" s="426"/>
      <c r="E88" s="499"/>
      <c r="F88" s="124" t="s">
        <v>61</v>
      </c>
      <c r="G88" s="123">
        <f>+G90</f>
        <v>54501</v>
      </c>
      <c r="H88" s="118">
        <f t="shared" ref="H88:I88" si="33">+H90</f>
        <v>54501</v>
      </c>
      <c r="I88" s="123">
        <f t="shared" si="33"/>
        <v>54501</v>
      </c>
      <c r="J88" s="120"/>
      <c r="K88" s="120"/>
      <c r="L88" s="120"/>
      <c r="M88" s="120"/>
      <c r="N88" s="120"/>
      <c r="O88" s="120"/>
      <c r="P88" s="120"/>
      <c r="Q88" s="120"/>
    </row>
    <row r="89" spans="1:17" s="121" customFormat="1">
      <c r="A89" s="478"/>
      <c r="B89" s="478"/>
      <c r="C89" s="478"/>
      <c r="D89" s="427"/>
      <c r="E89" s="500"/>
      <c r="F89" s="122" t="s">
        <v>25</v>
      </c>
      <c r="G89" s="123"/>
      <c r="H89" s="118"/>
      <c r="I89" s="123"/>
      <c r="J89" s="120"/>
      <c r="K89" s="120"/>
      <c r="L89" s="120"/>
      <c r="M89" s="120"/>
      <c r="N89" s="120"/>
      <c r="O89" s="120"/>
      <c r="P89" s="120"/>
      <c r="Q89" s="120"/>
    </row>
    <row r="90" spans="1:17" s="121" customFormat="1">
      <c r="A90" s="478"/>
      <c r="B90" s="478"/>
      <c r="C90" s="478"/>
      <c r="D90" s="476">
        <v>1168</v>
      </c>
      <c r="E90" s="460" t="s">
        <v>315</v>
      </c>
      <c r="F90" s="461"/>
      <c r="G90" s="125">
        <f>+G92+G101</f>
        <v>54501</v>
      </c>
      <c r="H90" s="126">
        <f t="shared" ref="H90:I90" si="34">+H92+H101</f>
        <v>54501</v>
      </c>
      <c r="I90" s="125">
        <f t="shared" si="34"/>
        <v>54501</v>
      </c>
      <c r="J90" s="120"/>
      <c r="K90" s="120"/>
      <c r="L90" s="120"/>
      <c r="M90" s="120"/>
      <c r="N90" s="120"/>
      <c r="O90" s="120"/>
      <c r="P90" s="120"/>
      <c r="Q90" s="120"/>
    </row>
    <row r="91" spans="1:17" s="121" customFormat="1">
      <c r="A91" s="478"/>
      <c r="B91" s="478"/>
      <c r="C91" s="478"/>
      <c r="D91" s="476"/>
      <c r="E91" s="482">
        <v>11021</v>
      </c>
      <c r="F91" s="122" t="s">
        <v>25</v>
      </c>
      <c r="G91" s="123"/>
      <c r="H91" s="118"/>
      <c r="I91" s="123"/>
      <c r="J91" s="120"/>
      <c r="K91" s="120"/>
      <c r="L91" s="120"/>
      <c r="M91" s="120"/>
      <c r="N91" s="120"/>
      <c r="O91" s="120"/>
      <c r="P91" s="120"/>
      <c r="Q91" s="120"/>
    </row>
    <row r="92" spans="1:17" s="121" customFormat="1">
      <c r="A92" s="478"/>
      <c r="B92" s="478"/>
      <c r="C92" s="478"/>
      <c r="D92" s="476"/>
      <c r="E92" s="482"/>
      <c r="F92" s="77" t="s">
        <v>310</v>
      </c>
      <c r="G92" s="127">
        <f>+G94</f>
        <v>4501</v>
      </c>
      <c r="H92" s="128">
        <f t="shared" ref="H92:I92" si="35">+H94</f>
        <v>4501</v>
      </c>
      <c r="I92" s="127">
        <f t="shared" si="35"/>
        <v>4501</v>
      </c>
      <c r="J92" s="120"/>
      <c r="K92" s="120"/>
      <c r="L92" s="120"/>
      <c r="M92" s="120"/>
      <c r="N92" s="120"/>
      <c r="O92" s="120"/>
      <c r="P92" s="120"/>
      <c r="Q92" s="120"/>
    </row>
    <row r="93" spans="1:17" s="113" customFormat="1">
      <c r="A93" s="478"/>
      <c r="B93" s="478"/>
      <c r="C93" s="478"/>
      <c r="D93" s="476"/>
      <c r="E93" s="469"/>
      <c r="F93" s="97" t="s">
        <v>98</v>
      </c>
      <c r="G93" s="116"/>
      <c r="H93" s="117"/>
      <c r="I93" s="116"/>
    </row>
    <row r="94" spans="1:17" s="132" customFormat="1" ht="34.5">
      <c r="A94" s="478"/>
      <c r="B94" s="478"/>
      <c r="C94" s="478"/>
      <c r="D94" s="476"/>
      <c r="E94" s="470"/>
      <c r="F94" s="129" t="s">
        <v>289</v>
      </c>
      <c r="G94" s="130">
        <f>+G96</f>
        <v>4501</v>
      </c>
      <c r="H94" s="131">
        <f t="shared" ref="H94:I94" si="36">+H96</f>
        <v>4501</v>
      </c>
      <c r="I94" s="130">
        <f t="shared" si="36"/>
        <v>4501</v>
      </c>
    </row>
    <row r="95" spans="1:17" s="113" customFormat="1" ht="51.75">
      <c r="A95" s="478"/>
      <c r="B95" s="478"/>
      <c r="C95" s="478"/>
      <c r="D95" s="476"/>
      <c r="E95" s="470"/>
      <c r="F95" s="97" t="s">
        <v>68</v>
      </c>
      <c r="G95" s="116"/>
      <c r="H95" s="117"/>
      <c r="I95" s="116"/>
    </row>
    <row r="96" spans="1:17" s="113" customFormat="1">
      <c r="A96" s="478"/>
      <c r="B96" s="478"/>
      <c r="C96" s="478"/>
      <c r="D96" s="476"/>
      <c r="E96" s="470"/>
      <c r="F96" s="114" t="s">
        <v>28</v>
      </c>
      <c r="G96" s="133">
        <f>+G97</f>
        <v>4501</v>
      </c>
      <c r="H96" s="140">
        <f t="shared" ref="H96:I99" si="37">+H97</f>
        <v>4501</v>
      </c>
      <c r="I96" s="133">
        <f t="shared" si="37"/>
        <v>4501</v>
      </c>
    </row>
    <row r="97" spans="1:17" s="113" customFormat="1">
      <c r="A97" s="478"/>
      <c r="B97" s="478"/>
      <c r="C97" s="478"/>
      <c r="D97" s="476"/>
      <c r="E97" s="470"/>
      <c r="F97" s="97" t="s">
        <v>29</v>
      </c>
      <c r="G97" s="134">
        <f>+G98</f>
        <v>4501</v>
      </c>
      <c r="H97" s="141">
        <f t="shared" si="37"/>
        <v>4501</v>
      </c>
      <c r="I97" s="134">
        <f t="shared" si="37"/>
        <v>4501</v>
      </c>
    </row>
    <row r="98" spans="1:17" s="113" customFormat="1" ht="34.5">
      <c r="A98" s="478"/>
      <c r="B98" s="478"/>
      <c r="C98" s="478"/>
      <c r="D98" s="476"/>
      <c r="E98" s="470"/>
      <c r="F98" s="97" t="s">
        <v>311</v>
      </c>
      <c r="G98" s="134">
        <f>+G99</f>
        <v>4501</v>
      </c>
      <c r="H98" s="141">
        <f t="shared" si="37"/>
        <v>4501</v>
      </c>
      <c r="I98" s="134">
        <f t="shared" si="37"/>
        <v>4501</v>
      </c>
    </row>
    <row r="99" spans="1:17" s="113" customFormat="1" ht="34.5">
      <c r="A99" s="478"/>
      <c r="B99" s="478"/>
      <c r="C99" s="478"/>
      <c r="D99" s="476"/>
      <c r="E99" s="470"/>
      <c r="F99" s="97" t="s">
        <v>312</v>
      </c>
      <c r="G99" s="134">
        <f>+G100</f>
        <v>4501</v>
      </c>
      <c r="H99" s="141">
        <f t="shared" si="37"/>
        <v>4501</v>
      </c>
      <c r="I99" s="134">
        <f t="shared" si="37"/>
        <v>4501</v>
      </c>
      <c r="J99" s="135"/>
    </row>
    <row r="100" spans="1:17" s="113" customFormat="1" ht="34.5">
      <c r="A100" s="478"/>
      <c r="B100" s="478"/>
      <c r="C100" s="478"/>
      <c r="D100" s="476"/>
      <c r="E100" s="470"/>
      <c r="F100" s="97" t="s">
        <v>313</v>
      </c>
      <c r="G100" s="134">
        <v>4501</v>
      </c>
      <c r="H100" s="141">
        <v>4501</v>
      </c>
      <c r="I100" s="134">
        <v>4501</v>
      </c>
      <c r="J100" s="138"/>
    </row>
    <row r="101" spans="1:17" s="121" customFormat="1" ht="34.5">
      <c r="A101" s="478"/>
      <c r="B101" s="478"/>
      <c r="C101" s="478"/>
      <c r="D101" s="476"/>
      <c r="E101" s="145">
        <v>32001</v>
      </c>
      <c r="F101" s="77" t="s">
        <v>260</v>
      </c>
      <c r="G101" s="127">
        <f>+G103</f>
        <v>50000</v>
      </c>
      <c r="H101" s="128">
        <f t="shared" ref="H101:I101" si="38">+H103</f>
        <v>50000</v>
      </c>
      <c r="I101" s="127">
        <f t="shared" si="38"/>
        <v>50000</v>
      </c>
      <c r="J101" s="120"/>
      <c r="K101" s="120"/>
      <c r="L101" s="120"/>
      <c r="M101" s="120"/>
      <c r="N101" s="120"/>
      <c r="O101" s="120"/>
      <c r="P101" s="120"/>
      <c r="Q101" s="120"/>
    </row>
    <row r="102" spans="1:17" s="113" customFormat="1">
      <c r="A102" s="478"/>
      <c r="B102" s="478"/>
      <c r="C102" s="478"/>
      <c r="D102" s="476"/>
      <c r="E102" s="469"/>
      <c r="F102" s="97" t="s">
        <v>98</v>
      </c>
      <c r="G102" s="116"/>
      <c r="H102" s="117"/>
      <c r="I102" s="116"/>
    </row>
    <row r="103" spans="1:17" s="132" customFormat="1">
      <c r="A103" s="478"/>
      <c r="B103" s="478"/>
      <c r="C103" s="478"/>
      <c r="D103" s="476"/>
      <c r="E103" s="470"/>
      <c r="F103" s="129" t="s">
        <v>114</v>
      </c>
      <c r="G103" s="130">
        <f>+G105</f>
        <v>50000</v>
      </c>
      <c r="H103" s="131">
        <f t="shared" ref="H103:I103" si="39">+H105</f>
        <v>50000</v>
      </c>
      <c r="I103" s="130">
        <f t="shared" si="39"/>
        <v>50000</v>
      </c>
    </row>
    <row r="104" spans="1:17" s="113" customFormat="1" ht="51.75">
      <c r="A104" s="478"/>
      <c r="B104" s="478"/>
      <c r="C104" s="478"/>
      <c r="D104" s="476"/>
      <c r="E104" s="470"/>
      <c r="F104" s="97" t="s">
        <v>68</v>
      </c>
      <c r="G104" s="116"/>
      <c r="H104" s="117"/>
      <c r="I104" s="116"/>
    </row>
    <row r="105" spans="1:17" s="113" customFormat="1">
      <c r="A105" s="478"/>
      <c r="B105" s="478"/>
      <c r="C105" s="478"/>
      <c r="D105" s="476"/>
      <c r="E105" s="470"/>
      <c r="F105" s="114" t="s">
        <v>28</v>
      </c>
      <c r="G105" s="133">
        <f>+G106</f>
        <v>50000</v>
      </c>
      <c r="H105" s="140">
        <f t="shared" ref="H105:I108" si="40">+H106</f>
        <v>50000</v>
      </c>
      <c r="I105" s="133">
        <f t="shared" si="40"/>
        <v>50000</v>
      </c>
    </row>
    <row r="106" spans="1:17" s="113" customFormat="1">
      <c r="A106" s="478"/>
      <c r="B106" s="478"/>
      <c r="C106" s="478"/>
      <c r="D106" s="476"/>
      <c r="E106" s="470"/>
      <c r="F106" s="97" t="s">
        <v>299</v>
      </c>
      <c r="G106" s="134">
        <f>+G107</f>
        <v>50000</v>
      </c>
      <c r="H106" s="141">
        <f t="shared" si="40"/>
        <v>50000</v>
      </c>
      <c r="I106" s="134">
        <f t="shared" si="40"/>
        <v>50000</v>
      </c>
    </row>
    <row r="107" spans="1:17" s="113" customFormat="1">
      <c r="A107" s="478"/>
      <c r="B107" s="478"/>
      <c r="C107" s="478"/>
      <c r="D107" s="476"/>
      <c r="E107" s="470"/>
      <c r="F107" s="97" t="s">
        <v>300</v>
      </c>
      <c r="G107" s="134">
        <f>+G108</f>
        <v>50000</v>
      </c>
      <c r="H107" s="141">
        <f t="shared" si="40"/>
        <v>50000</v>
      </c>
      <c r="I107" s="134">
        <f t="shared" si="40"/>
        <v>50000</v>
      </c>
    </row>
    <row r="108" spans="1:17" s="113" customFormat="1">
      <c r="A108" s="478"/>
      <c r="B108" s="478"/>
      <c r="C108" s="478"/>
      <c r="D108" s="476"/>
      <c r="E108" s="470"/>
      <c r="F108" s="97" t="s">
        <v>301</v>
      </c>
      <c r="G108" s="134">
        <f>+G109</f>
        <v>50000</v>
      </c>
      <c r="H108" s="141">
        <f t="shared" si="40"/>
        <v>50000</v>
      </c>
      <c r="I108" s="134">
        <f t="shared" si="40"/>
        <v>50000</v>
      </c>
      <c r="J108" s="135"/>
    </row>
    <row r="109" spans="1:17" s="113" customFormat="1">
      <c r="A109" s="478"/>
      <c r="B109" s="478"/>
      <c r="C109" s="478"/>
      <c r="D109" s="476"/>
      <c r="E109" s="470"/>
      <c r="F109" s="97" t="s">
        <v>302</v>
      </c>
      <c r="G109" s="134">
        <f>+'Havelvats 4'!E54</f>
        <v>50000</v>
      </c>
      <c r="H109" s="141">
        <f>+'Havelvats 4'!F54</f>
        <v>50000</v>
      </c>
      <c r="I109" s="134">
        <f>+'Havelvats 4'!G54</f>
        <v>50000</v>
      </c>
      <c r="J109" s="138"/>
    </row>
    <row r="110" spans="1:17" s="113" customFormat="1">
      <c r="A110" s="459" t="s">
        <v>66</v>
      </c>
      <c r="B110" s="472"/>
      <c r="C110" s="467"/>
      <c r="D110" s="477"/>
      <c r="E110" s="146"/>
      <c r="F110" s="115" t="s">
        <v>63</v>
      </c>
      <c r="G110" s="29">
        <f>G112+G162+G179</f>
        <v>-142977.20000000007</v>
      </c>
      <c r="H110" s="29">
        <f>+H112+H162+H179</f>
        <v>-67643.399999999907</v>
      </c>
      <c r="I110" s="29">
        <f t="shared" ref="I110" si="41">I112+I162+I179</f>
        <v>107078.20000000007</v>
      </c>
    </row>
    <row r="111" spans="1:17" s="113" customFormat="1">
      <c r="A111" s="459"/>
      <c r="B111" s="472"/>
      <c r="C111" s="467"/>
      <c r="D111" s="477"/>
      <c r="E111" s="147"/>
      <c r="F111" s="98" t="s">
        <v>25</v>
      </c>
      <c r="G111" s="116"/>
      <c r="H111" s="117"/>
      <c r="I111" s="116"/>
    </row>
    <row r="112" spans="1:17" s="113" customFormat="1" ht="51.75">
      <c r="A112" s="459"/>
      <c r="B112" s="455" t="s">
        <v>163</v>
      </c>
      <c r="C112" s="467"/>
      <c r="D112" s="477"/>
      <c r="E112" s="147"/>
      <c r="F112" s="115" t="s">
        <v>164</v>
      </c>
      <c r="G112" s="117">
        <f>+G114+G138</f>
        <v>-612738.30000000005</v>
      </c>
      <c r="H112" s="117">
        <f t="shared" ref="H112:I112" si="42">+H114+H138</f>
        <v>-614110.6</v>
      </c>
      <c r="I112" s="117">
        <f t="shared" si="42"/>
        <v>-642389</v>
      </c>
    </row>
    <row r="113" spans="1:17" s="113" customFormat="1">
      <c r="A113" s="459"/>
      <c r="B113" s="455"/>
      <c r="C113" s="467"/>
      <c r="D113" s="477"/>
      <c r="E113" s="147"/>
      <c r="F113" s="98" t="s">
        <v>25</v>
      </c>
      <c r="G113" s="116"/>
      <c r="H113" s="117"/>
      <c r="I113" s="116"/>
    </row>
    <row r="114" spans="1:17" s="121" customFormat="1" ht="34.5">
      <c r="A114" s="459"/>
      <c r="B114" s="455"/>
      <c r="C114" s="454" t="s">
        <v>158</v>
      </c>
      <c r="D114" s="477"/>
      <c r="E114" s="147"/>
      <c r="F114" s="77" t="s">
        <v>298</v>
      </c>
      <c r="G114" s="118">
        <f>G118</f>
        <v>-95922.6</v>
      </c>
      <c r="H114" s="118">
        <f t="shared" ref="H114:I114" si="43">+H116</f>
        <v>-97294.9</v>
      </c>
      <c r="I114" s="118">
        <f t="shared" si="43"/>
        <v>-100000</v>
      </c>
      <c r="J114" s="120"/>
      <c r="K114" s="120"/>
      <c r="L114" s="120"/>
      <c r="M114" s="120"/>
      <c r="N114" s="120"/>
      <c r="O114" s="120"/>
      <c r="P114" s="120"/>
      <c r="Q114" s="120"/>
    </row>
    <row r="115" spans="1:17" s="121" customFormat="1">
      <c r="A115" s="459"/>
      <c r="B115" s="455"/>
      <c r="C115" s="454"/>
      <c r="D115" s="477"/>
      <c r="E115" s="147"/>
      <c r="F115" s="122" t="s">
        <v>25</v>
      </c>
      <c r="G115" s="123"/>
      <c r="H115" s="118"/>
      <c r="I115" s="123"/>
      <c r="J115" s="120"/>
      <c r="K115" s="120"/>
      <c r="L115" s="120"/>
      <c r="M115" s="120"/>
      <c r="N115" s="120"/>
      <c r="O115" s="120"/>
      <c r="P115" s="120"/>
      <c r="Q115" s="120"/>
    </row>
    <row r="116" spans="1:17" s="121" customFormat="1" ht="34.5">
      <c r="A116" s="459"/>
      <c r="B116" s="455"/>
      <c r="C116" s="454"/>
      <c r="D116" s="477"/>
      <c r="E116" s="147"/>
      <c r="F116" s="124" t="s">
        <v>61</v>
      </c>
      <c r="G116" s="123">
        <f>+G118</f>
        <v>-95922.6</v>
      </c>
      <c r="H116" s="118">
        <f t="shared" ref="H116:I116" si="44">+H118</f>
        <v>-97294.9</v>
      </c>
      <c r="I116" s="123">
        <f t="shared" si="44"/>
        <v>-100000</v>
      </c>
      <c r="J116" s="120"/>
      <c r="K116" s="120"/>
      <c r="L116" s="120"/>
      <c r="M116" s="120"/>
      <c r="N116" s="120"/>
      <c r="O116" s="120"/>
      <c r="P116" s="120"/>
      <c r="Q116" s="120"/>
    </row>
    <row r="117" spans="1:17" s="121" customFormat="1">
      <c r="A117" s="459"/>
      <c r="B117" s="455"/>
      <c r="C117" s="454"/>
      <c r="D117" s="477"/>
      <c r="E117" s="147"/>
      <c r="F117" s="122" t="s">
        <v>25</v>
      </c>
      <c r="G117" s="123"/>
      <c r="H117" s="118"/>
      <c r="I117" s="123"/>
      <c r="J117" s="120"/>
      <c r="K117" s="120"/>
      <c r="L117" s="120"/>
      <c r="M117" s="120"/>
      <c r="N117" s="120"/>
      <c r="O117" s="120"/>
      <c r="P117" s="120"/>
      <c r="Q117" s="120"/>
    </row>
    <row r="118" spans="1:17" s="121" customFormat="1">
      <c r="A118" s="459"/>
      <c r="B118" s="455"/>
      <c r="C118" s="454"/>
      <c r="D118" s="476">
        <v>1045</v>
      </c>
      <c r="E118" s="473" t="s">
        <v>166</v>
      </c>
      <c r="F118" s="473"/>
      <c r="G118" s="125">
        <f>+G120+G129</f>
        <v>-95922.6</v>
      </c>
      <c r="H118" s="126">
        <f t="shared" ref="H118:I118" si="45">+H120+H129</f>
        <v>-97294.9</v>
      </c>
      <c r="I118" s="125">
        <f t="shared" si="45"/>
        <v>-100000</v>
      </c>
      <c r="J118" s="120"/>
      <c r="K118" s="120"/>
      <c r="L118" s="120"/>
      <c r="M118" s="120"/>
      <c r="N118" s="120"/>
      <c r="O118" s="120"/>
      <c r="P118" s="120"/>
      <c r="Q118" s="120"/>
    </row>
    <row r="119" spans="1:17" s="121" customFormat="1">
      <c r="A119" s="459"/>
      <c r="B119" s="455"/>
      <c r="C119" s="454"/>
      <c r="D119" s="476"/>
      <c r="E119" s="494">
        <v>12001</v>
      </c>
      <c r="F119" s="122" t="s">
        <v>25</v>
      </c>
      <c r="G119" s="123"/>
      <c r="H119" s="118"/>
      <c r="I119" s="123"/>
      <c r="J119" s="120"/>
      <c r="K119" s="120"/>
      <c r="L119" s="120"/>
      <c r="M119" s="120"/>
      <c r="N119" s="120"/>
      <c r="O119" s="120"/>
      <c r="P119" s="120"/>
      <c r="Q119" s="120"/>
    </row>
    <row r="120" spans="1:17" s="121" customFormat="1" ht="51.75">
      <c r="A120" s="459"/>
      <c r="B120" s="455"/>
      <c r="C120" s="459"/>
      <c r="D120" s="476"/>
      <c r="E120" s="495"/>
      <c r="F120" s="77" t="s">
        <v>296</v>
      </c>
      <c r="G120" s="127">
        <f t="shared" ref="G120:I120" si="46">G122</f>
        <v>-45922.6</v>
      </c>
      <c r="H120" s="128">
        <f t="shared" si="46"/>
        <v>-47294.9</v>
      </c>
      <c r="I120" s="127">
        <f t="shared" si="46"/>
        <v>-50000</v>
      </c>
      <c r="J120" s="120"/>
      <c r="K120" s="120"/>
      <c r="L120" s="120"/>
      <c r="M120" s="120"/>
      <c r="N120" s="120"/>
      <c r="O120" s="120"/>
      <c r="P120" s="120"/>
      <c r="Q120" s="120"/>
    </row>
    <row r="121" spans="1:17" s="113" customFormat="1">
      <c r="A121" s="459"/>
      <c r="B121" s="455"/>
      <c r="C121" s="459"/>
      <c r="D121" s="476"/>
      <c r="E121" s="147"/>
      <c r="F121" s="97" t="s">
        <v>98</v>
      </c>
      <c r="G121" s="116"/>
      <c r="H121" s="117"/>
      <c r="I121" s="116"/>
    </row>
    <row r="122" spans="1:17" s="132" customFormat="1" ht="34.5">
      <c r="A122" s="459"/>
      <c r="B122" s="455"/>
      <c r="C122" s="459"/>
      <c r="D122" s="476"/>
      <c r="E122" s="147"/>
      <c r="F122" s="129" t="s">
        <v>61</v>
      </c>
      <c r="G122" s="130">
        <f t="shared" ref="G122:I122" si="47">G124</f>
        <v>-45922.6</v>
      </c>
      <c r="H122" s="131">
        <f t="shared" si="47"/>
        <v>-47294.9</v>
      </c>
      <c r="I122" s="130">
        <f t="shared" si="47"/>
        <v>-50000</v>
      </c>
    </row>
    <row r="123" spans="1:17" s="113" customFormat="1" ht="51.75">
      <c r="A123" s="459"/>
      <c r="B123" s="455"/>
      <c r="C123" s="459"/>
      <c r="D123" s="476"/>
      <c r="E123" s="147"/>
      <c r="F123" s="97" t="s">
        <v>68</v>
      </c>
      <c r="G123" s="116"/>
      <c r="H123" s="117"/>
      <c r="I123" s="116"/>
    </row>
    <row r="124" spans="1:17" s="113" customFormat="1">
      <c r="A124" s="459"/>
      <c r="B124" s="455"/>
      <c r="C124" s="459"/>
      <c r="D124" s="476"/>
      <c r="E124" s="147"/>
      <c r="F124" s="114" t="s">
        <v>69</v>
      </c>
      <c r="G124" s="116">
        <f t="shared" ref="G124:I126" si="48">G125</f>
        <v>-45922.6</v>
      </c>
      <c r="H124" s="117">
        <f t="shared" si="48"/>
        <v>-47294.9</v>
      </c>
      <c r="I124" s="116">
        <f t="shared" si="48"/>
        <v>-50000</v>
      </c>
    </row>
    <row r="125" spans="1:17" s="113" customFormat="1">
      <c r="A125" s="459"/>
      <c r="B125" s="455"/>
      <c r="C125" s="459"/>
      <c r="D125" s="476"/>
      <c r="E125" s="147"/>
      <c r="F125" s="97" t="s">
        <v>29</v>
      </c>
      <c r="G125" s="134">
        <f t="shared" si="48"/>
        <v>-45922.6</v>
      </c>
      <c r="H125" s="141">
        <f t="shared" si="48"/>
        <v>-47294.9</v>
      </c>
      <c r="I125" s="134">
        <f t="shared" si="48"/>
        <v>-50000</v>
      </c>
    </row>
    <row r="126" spans="1:17" s="113" customFormat="1">
      <c r="A126" s="459"/>
      <c r="B126" s="455"/>
      <c r="C126" s="459"/>
      <c r="D126" s="476"/>
      <c r="E126" s="147"/>
      <c r="F126" s="97" t="s">
        <v>168</v>
      </c>
      <c r="G126" s="134">
        <f t="shared" si="48"/>
        <v>-45922.6</v>
      </c>
      <c r="H126" s="141">
        <f t="shared" si="48"/>
        <v>-47294.9</v>
      </c>
      <c r="I126" s="134">
        <f t="shared" si="48"/>
        <v>-50000</v>
      </c>
    </row>
    <row r="127" spans="1:17" s="113" customFormat="1" ht="34.5">
      <c r="A127" s="459"/>
      <c r="B127" s="455"/>
      <c r="C127" s="459"/>
      <c r="D127" s="476"/>
      <c r="E127" s="147"/>
      <c r="F127" s="97" t="s">
        <v>169</v>
      </c>
      <c r="G127" s="134">
        <f>+G128</f>
        <v>-45922.6</v>
      </c>
      <c r="H127" s="141">
        <f t="shared" ref="H127:I127" si="49">+H128</f>
        <v>-47294.9</v>
      </c>
      <c r="I127" s="134">
        <f t="shared" si="49"/>
        <v>-50000</v>
      </c>
      <c r="J127" s="135"/>
    </row>
    <row r="128" spans="1:17" s="113" customFormat="1" ht="34.5">
      <c r="A128" s="459"/>
      <c r="B128" s="455"/>
      <c r="C128" s="459"/>
      <c r="D128" s="476"/>
      <c r="E128" s="147"/>
      <c r="F128" s="148" t="s">
        <v>295</v>
      </c>
      <c r="G128" s="134">
        <v>-45922.6</v>
      </c>
      <c r="H128" s="141">
        <v>-47294.9</v>
      </c>
      <c r="I128" s="134">
        <v>-50000</v>
      </c>
      <c r="J128" s="138"/>
    </row>
    <row r="129" spans="1:17" s="121" customFormat="1" ht="51.75">
      <c r="A129" s="459"/>
      <c r="B129" s="455"/>
      <c r="C129" s="454"/>
      <c r="D129" s="476"/>
      <c r="E129" s="149">
        <v>12003</v>
      </c>
      <c r="F129" s="77" t="s">
        <v>297</v>
      </c>
      <c r="G129" s="127">
        <f t="shared" ref="G129:I129" si="50">G131</f>
        <v>-50000</v>
      </c>
      <c r="H129" s="128">
        <f t="shared" si="50"/>
        <v>-50000</v>
      </c>
      <c r="I129" s="127">
        <f t="shared" si="50"/>
        <v>-50000</v>
      </c>
      <c r="J129" s="120"/>
      <c r="K129" s="120"/>
      <c r="L129" s="120"/>
      <c r="M129" s="120"/>
      <c r="N129" s="120"/>
      <c r="O129" s="120"/>
      <c r="P129" s="120"/>
      <c r="Q129" s="120"/>
    </row>
    <row r="130" spans="1:17" s="113" customFormat="1">
      <c r="A130" s="459"/>
      <c r="B130" s="455"/>
      <c r="C130" s="454"/>
      <c r="D130" s="476"/>
      <c r="E130" s="496"/>
      <c r="F130" s="97" t="s">
        <v>98</v>
      </c>
      <c r="G130" s="116"/>
      <c r="H130" s="117"/>
      <c r="I130" s="116"/>
    </row>
    <row r="131" spans="1:17" s="132" customFormat="1" ht="34.5">
      <c r="A131" s="459"/>
      <c r="B131" s="455"/>
      <c r="C131" s="454"/>
      <c r="D131" s="476"/>
      <c r="E131" s="496"/>
      <c r="F131" s="129" t="s">
        <v>61</v>
      </c>
      <c r="G131" s="130">
        <f t="shared" ref="G131:I131" si="51">G133</f>
        <v>-50000</v>
      </c>
      <c r="H131" s="131">
        <f t="shared" si="51"/>
        <v>-50000</v>
      </c>
      <c r="I131" s="130">
        <f t="shared" si="51"/>
        <v>-50000</v>
      </c>
    </row>
    <row r="132" spans="1:17" s="113" customFormat="1" ht="51.75">
      <c r="A132" s="459"/>
      <c r="B132" s="455"/>
      <c r="C132" s="454"/>
      <c r="D132" s="476"/>
      <c r="E132" s="496"/>
      <c r="F132" s="97" t="s">
        <v>68</v>
      </c>
      <c r="G132" s="116"/>
      <c r="H132" s="117"/>
      <c r="I132" s="116"/>
    </row>
    <row r="133" spans="1:17" s="113" customFormat="1">
      <c r="A133" s="459"/>
      <c r="B133" s="455"/>
      <c r="C133" s="454"/>
      <c r="D133" s="476"/>
      <c r="E133" s="496"/>
      <c r="F133" s="114" t="s">
        <v>69</v>
      </c>
      <c r="G133" s="116">
        <f t="shared" ref="G133:I135" si="52">G134</f>
        <v>-50000</v>
      </c>
      <c r="H133" s="117">
        <f t="shared" si="52"/>
        <v>-50000</v>
      </c>
      <c r="I133" s="116">
        <f t="shared" si="52"/>
        <v>-50000</v>
      </c>
    </row>
    <row r="134" spans="1:17" s="113" customFormat="1">
      <c r="A134" s="459"/>
      <c r="B134" s="455"/>
      <c r="C134" s="454"/>
      <c r="D134" s="476"/>
      <c r="E134" s="496"/>
      <c r="F134" s="97" t="s">
        <v>70</v>
      </c>
      <c r="G134" s="134">
        <f t="shared" si="52"/>
        <v>-50000</v>
      </c>
      <c r="H134" s="141">
        <f t="shared" si="52"/>
        <v>-50000</v>
      </c>
      <c r="I134" s="134">
        <f t="shared" si="52"/>
        <v>-50000</v>
      </c>
    </row>
    <row r="135" spans="1:17" s="113" customFormat="1">
      <c r="A135" s="459"/>
      <c r="B135" s="455"/>
      <c r="C135" s="454"/>
      <c r="D135" s="476"/>
      <c r="E135" s="496"/>
      <c r="F135" s="97" t="s">
        <v>168</v>
      </c>
      <c r="G135" s="134">
        <f t="shared" si="52"/>
        <v>-50000</v>
      </c>
      <c r="H135" s="141">
        <f t="shared" si="52"/>
        <v>-50000</v>
      </c>
      <c r="I135" s="134">
        <f t="shared" si="52"/>
        <v>-50000</v>
      </c>
    </row>
    <row r="136" spans="1:17" s="113" customFormat="1" ht="34.5">
      <c r="A136" s="459"/>
      <c r="B136" s="455"/>
      <c r="C136" s="454"/>
      <c r="D136" s="476"/>
      <c r="E136" s="496"/>
      <c r="F136" s="97" t="s">
        <v>169</v>
      </c>
      <c r="G136" s="134">
        <f>+G137</f>
        <v>-50000</v>
      </c>
      <c r="H136" s="141">
        <f t="shared" ref="H136:I136" si="53">+H137</f>
        <v>-50000</v>
      </c>
      <c r="I136" s="134">
        <f t="shared" si="53"/>
        <v>-50000</v>
      </c>
      <c r="J136" s="135"/>
    </row>
    <row r="137" spans="1:17" s="113" customFormat="1">
      <c r="A137" s="459"/>
      <c r="B137" s="455"/>
      <c r="C137" s="454"/>
      <c r="D137" s="476"/>
      <c r="E137" s="496"/>
      <c r="F137" s="148" t="s">
        <v>170</v>
      </c>
      <c r="G137" s="134">
        <v>-50000</v>
      </c>
      <c r="H137" s="141">
        <f>+G137</f>
        <v>-50000</v>
      </c>
      <c r="I137" s="134">
        <f>+H137</f>
        <v>-50000</v>
      </c>
      <c r="J137" s="138"/>
    </row>
    <row r="138" spans="1:17" s="121" customFormat="1">
      <c r="A138" s="459"/>
      <c r="B138" s="455"/>
      <c r="C138" s="454" t="s">
        <v>41</v>
      </c>
      <c r="D138" s="487"/>
      <c r="E138" s="147"/>
      <c r="F138" s="77" t="s">
        <v>165</v>
      </c>
      <c r="G138" s="118">
        <f>+G140</f>
        <v>-516815.7</v>
      </c>
      <c r="H138" s="118">
        <f t="shared" ref="H138:I138" si="54">+H140</f>
        <v>-516815.7</v>
      </c>
      <c r="I138" s="118">
        <f t="shared" si="54"/>
        <v>-542389</v>
      </c>
      <c r="J138" s="120"/>
      <c r="K138" s="120"/>
      <c r="L138" s="120"/>
      <c r="M138" s="120"/>
      <c r="N138" s="120"/>
      <c r="O138" s="120"/>
      <c r="P138" s="120"/>
      <c r="Q138" s="120"/>
    </row>
    <row r="139" spans="1:17" s="121" customFormat="1">
      <c r="A139" s="459"/>
      <c r="B139" s="455"/>
      <c r="C139" s="454"/>
      <c r="D139" s="488"/>
      <c r="E139" s="147"/>
      <c r="F139" s="122" t="s">
        <v>25</v>
      </c>
      <c r="G139" s="123"/>
      <c r="H139" s="118"/>
      <c r="I139" s="123"/>
      <c r="J139" s="120"/>
      <c r="K139" s="120"/>
      <c r="L139" s="120"/>
      <c r="M139" s="120"/>
      <c r="N139" s="120"/>
      <c r="O139" s="120"/>
      <c r="P139" s="120"/>
      <c r="Q139" s="120"/>
    </row>
    <row r="140" spans="1:17" s="121" customFormat="1" ht="34.5">
      <c r="A140" s="459"/>
      <c r="B140" s="455"/>
      <c r="C140" s="454"/>
      <c r="D140" s="488"/>
      <c r="E140" s="147"/>
      <c r="F140" s="124" t="s">
        <v>61</v>
      </c>
      <c r="G140" s="123">
        <f>G142</f>
        <v>-516815.7</v>
      </c>
      <c r="H140" s="118">
        <f t="shared" ref="H140:I140" si="55">H142</f>
        <v>-516815.7</v>
      </c>
      <c r="I140" s="123">
        <f t="shared" si="55"/>
        <v>-542389</v>
      </c>
      <c r="J140" s="120"/>
      <c r="K140" s="120"/>
      <c r="L140" s="120"/>
      <c r="M140" s="120"/>
      <c r="N140" s="120"/>
      <c r="O140" s="120"/>
      <c r="P140" s="120"/>
      <c r="Q140" s="120"/>
    </row>
    <row r="141" spans="1:17" s="121" customFormat="1">
      <c r="A141" s="459"/>
      <c r="B141" s="455"/>
      <c r="C141" s="454"/>
      <c r="D141" s="489"/>
      <c r="E141" s="150"/>
      <c r="F141" s="122" t="s">
        <v>25</v>
      </c>
      <c r="G141" s="123"/>
      <c r="H141" s="118"/>
      <c r="I141" s="123"/>
      <c r="J141" s="120"/>
      <c r="K141" s="120"/>
      <c r="L141" s="120"/>
      <c r="M141" s="120"/>
      <c r="N141" s="120"/>
      <c r="O141" s="120"/>
      <c r="P141" s="120"/>
      <c r="Q141" s="120"/>
    </row>
    <row r="142" spans="1:17" s="121" customFormat="1">
      <c r="A142" s="459"/>
      <c r="B142" s="455"/>
      <c r="C142" s="454"/>
      <c r="D142" s="468">
        <v>1045</v>
      </c>
      <c r="E142" s="473" t="s">
        <v>166</v>
      </c>
      <c r="F142" s="473"/>
      <c r="G142" s="125">
        <f>+G144+G153</f>
        <v>-516815.7</v>
      </c>
      <c r="H142" s="126">
        <f t="shared" ref="H142:I142" si="56">+H144+H153</f>
        <v>-516815.7</v>
      </c>
      <c r="I142" s="125">
        <f t="shared" si="56"/>
        <v>-542389</v>
      </c>
      <c r="J142" s="120"/>
      <c r="K142" s="120"/>
      <c r="L142" s="120"/>
      <c r="M142" s="120"/>
      <c r="N142" s="120"/>
      <c r="O142" s="120"/>
      <c r="P142" s="120"/>
      <c r="Q142" s="120"/>
    </row>
    <row r="143" spans="1:17" s="121" customFormat="1">
      <c r="A143" s="459"/>
      <c r="B143" s="455"/>
      <c r="C143" s="454"/>
      <c r="D143" s="468"/>
      <c r="E143" s="474">
        <v>12002</v>
      </c>
      <c r="F143" s="122" t="s">
        <v>25</v>
      </c>
      <c r="G143" s="123"/>
      <c r="H143" s="118"/>
      <c r="I143" s="123"/>
      <c r="J143" s="120"/>
      <c r="K143" s="120"/>
      <c r="L143" s="120"/>
      <c r="M143" s="120"/>
      <c r="N143" s="120"/>
      <c r="O143" s="120"/>
      <c r="P143" s="120"/>
      <c r="Q143" s="120"/>
    </row>
    <row r="144" spans="1:17" s="121" customFormat="1" ht="34.5">
      <c r="A144" s="459"/>
      <c r="B144" s="455"/>
      <c r="C144" s="459"/>
      <c r="D144" s="476"/>
      <c r="E144" s="475"/>
      <c r="F144" s="77" t="s">
        <v>294</v>
      </c>
      <c r="G144" s="127">
        <f t="shared" ref="G144:I144" si="57">G146</f>
        <v>-124426.7</v>
      </c>
      <c r="H144" s="128">
        <f t="shared" si="57"/>
        <v>-124426.7</v>
      </c>
      <c r="I144" s="127">
        <f t="shared" si="57"/>
        <v>-150000</v>
      </c>
      <c r="J144" s="120"/>
      <c r="K144" s="120"/>
      <c r="L144" s="120"/>
      <c r="M144" s="120"/>
      <c r="N144" s="120"/>
      <c r="O144" s="120"/>
      <c r="P144" s="120"/>
      <c r="Q144" s="120"/>
    </row>
    <row r="145" spans="1:17" s="113" customFormat="1">
      <c r="A145" s="459"/>
      <c r="B145" s="455"/>
      <c r="C145" s="459"/>
      <c r="D145" s="476"/>
      <c r="E145" s="151"/>
      <c r="F145" s="97" t="s">
        <v>98</v>
      </c>
      <c r="G145" s="116"/>
      <c r="H145" s="117"/>
      <c r="I145" s="116"/>
    </row>
    <row r="146" spans="1:17" s="132" customFormat="1" ht="34.5">
      <c r="A146" s="459"/>
      <c r="B146" s="455"/>
      <c r="C146" s="459"/>
      <c r="D146" s="476"/>
      <c r="E146" s="151"/>
      <c r="F146" s="129" t="s">
        <v>61</v>
      </c>
      <c r="G146" s="130">
        <f t="shared" ref="G146:I146" si="58">G148</f>
        <v>-124426.7</v>
      </c>
      <c r="H146" s="131">
        <f t="shared" si="58"/>
        <v>-124426.7</v>
      </c>
      <c r="I146" s="130">
        <f t="shared" si="58"/>
        <v>-150000</v>
      </c>
    </row>
    <row r="147" spans="1:17" s="113" customFormat="1" ht="51.75">
      <c r="A147" s="459"/>
      <c r="B147" s="455"/>
      <c r="C147" s="459"/>
      <c r="D147" s="476"/>
      <c r="E147" s="151"/>
      <c r="F147" s="97" t="s">
        <v>68</v>
      </c>
      <c r="G147" s="116"/>
      <c r="H147" s="117"/>
      <c r="I147" s="116"/>
    </row>
    <row r="148" spans="1:17" s="113" customFormat="1">
      <c r="A148" s="459"/>
      <c r="B148" s="455"/>
      <c r="C148" s="459"/>
      <c r="D148" s="476"/>
      <c r="E148" s="151"/>
      <c r="F148" s="114" t="s">
        <v>69</v>
      </c>
      <c r="G148" s="116">
        <f t="shared" ref="G148:I150" si="59">G149</f>
        <v>-124426.7</v>
      </c>
      <c r="H148" s="117">
        <f t="shared" si="59"/>
        <v>-124426.7</v>
      </c>
      <c r="I148" s="116">
        <f t="shared" si="59"/>
        <v>-150000</v>
      </c>
    </row>
    <row r="149" spans="1:17" s="113" customFormat="1">
      <c r="A149" s="459"/>
      <c r="B149" s="455"/>
      <c r="C149" s="459"/>
      <c r="D149" s="476"/>
      <c r="E149" s="151"/>
      <c r="F149" s="97" t="s">
        <v>29</v>
      </c>
      <c r="G149" s="134">
        <f t="shared" si="59"/>
        <v>-124426.7</v>
      </c>
      <c r="H149" s="141">
        <f t="shared" si="59"/>
        <v>-124426.7</v>
      </c>
      <c r="I149" s="134">
        <f t="shared" si="59"/>
        <v>-150000</v>
      </c>
    </row>
    <row r="150" spans="1:17" s="113" customFormat="1">
      <c r="A150" s="459"/>
      <c r="B150" s="455"/>
      <c r="C150" s="459"/>
      <c r="D150" s="476"/>
      <c r="E150" s="151"/>
      <c r="F150" s="97" t="s">
        <v>168</v>
      </c>
      <c r="G150" s="134">
        <f t="shared" si="59"/>
        <v>-124426.7</v>
      </c>
      <c r="H150" s="141">
        <f t="shared" si="59"/>
        <v>-124426.7</v>
      </c>
      <c r="I150" s="134">
        <f t="shared" si="59"/>
        <v>-150000</v>
      </c>
    </row>
    <row r="151" spans="1:17" s="113" customFormat="1" ht="34.5">
      <c r="A151" s="459"/>
      <c r="B151" s="455"/>
      <c r="C151" s="459"/>
      <c r="D151" s="476"/>
      <c r="E151" s="151"/>
      <c r="F151" s="97" t="s">
        <v>169</v>
      </c>
      <c r="G151" s="134">
        <f>+G152</f>
        <v>-124426.7</v>
      </c>
      <c r="H151" s="141">
        <f t="shared" ref="H151:I151" si="60">+H152</f>
        <v>-124426.7</v>
      </c>
      <c r="I151" s="134">
        <f t="shared" si="60"/>
        <v>-150000</v>
      </c>
      <c r="J151" s="135"/>
    </row>
    <row r="152" spans="1:17" s="113" customFormat="1" ht="34.5">
      <c r="A152" s="459"/>
      <c r="B152" s="455"/>
      <c r="C152" s="459"/>
      <c r="D152" s="476"/>
      <c r="E152" s="151"/>
      <c r="F152" s="148" t="s">
        <v>295</v>
      </c>
      <c r="G152" s="134">
        <v>-124426.7</v>
      </c>
      <c r="H152" s="141">
        <f>+G152</f>
        <v>-124426.7</v>
      </c>
      <c r="I152" s="134">
        <v>-150000</v>
      </c>
      <c r="J152" s="138"/>
    </row>
    <row r="153" spans="1:17" s="121" customFormat="1" ht="51.75">
      <c r="A153" s="459"/>
      <c r="B153" s="455"/>
      <c r="C153" s="454"/>
      <c r="D153" s="468"/>
      <c r="E153" s="149">
        <v>12004</v>
      </c>
      <c r="F153" s="77" t="s">
        <v>167</v>
      </c>
      <c r="G153" s="127">
        <f t="shared" ref="G153" si="61">G155</f>
        <v>-392389</v>
      </c>
      <c r="H153" s="128">
        <f t="shared" ref="H153:I153" si="62">H155</f>
        <v>-392389</v>
      </c>
      <c r="I153" s="127">
        <f t="shared" si="62"/>
        <v>-392389</v>
      </c>
      <c r="J153" s="120"/>
      <c r="K153" s="120"/>
      <c r="L153" s="120"/>
      <c r="M153" s="120"/>
      <c r="N153" s="120"/>
      <c r="O153" s="120"/>
      <c r="P153" s="120"/>
      <c r="Q153" s="120"/>
    </row>
    <row r="154" spans="1:17" s="113" customFormat="1">
      <c r="A154" s="459"/>
      <c r="B154" s="455"/>
      <c r="C154" s="454"/>
      <c r="D154" s="468"/>
      <c r="E154" s="467"/>
      <c r="F154" s="97" t="s">
        <v>98</v>
      </c>
      <c r="G154" s="116"/>
      <c r="H154" s="117"/>
      <c r="I154" s="116"/>
    </row>
    <row r="155" spans="1:17" s="132" customFormat="1" ht="34.5">
      <c r="A155" s="459"/>
      <c r="B155" s="455"/>
      <c r="C155" s="454"/>
      <c r="D155" s="468"/>
      <c r="E155" s="467"/>
      <c r="F155" s="129" t="s">
        <v>61</v>
      </c>
      <c r="G155" s="130">
        <f t="shared" ref="G155" si="63">G157</f>
        <v>-392389</v>
      </c>
      <c r="H155" s="131">
        <f t="shared" ref="H155:I155" si="64">H157</f>
        <v>-392389</v>
      </c>
      <c r="I155" s="130">
        <f t="shared" si="64"/>
        <v>-392389</v>
      </c>
    </row>
    <row r="156" spans="1:17" s="113" customFormat="1" ht="51.75">
      <c r="A156" s="459"/>
      <c r="B156" s="455"/>
      <c r="C156" s="454"/>
      <c r="D156" s="468"/>
      <c r="E156" s="467"/>
      <c r="F156" s="97" t="s">
        <v>68</v>
      </c>
      <c r="G156" s="116"/>
      <c r="H156" s="117"/>
      <c r="I156" s="116"/>
    </row>
    <row r="157" spans="1:17" s="113" customFormat="1">
      <c r="A157" s="459"/>
      <c r="B157" s="455"/>
      <c r="C157" s="454"/>
      <c r="D157" s="468"/>
      <c r="E157" s="467"/>
      <c r="F157" s="114" t="s">
        <v>69</v>
      </c>
      <c r="G157" s="116">
        <f t="shared" ref="G157:I159" si="65">G158</f>
        <v>-392389</v>
      </c>
      <c r="H157" s="117">
        <f t="shared" si="65"/>
        <v>-392389</v>
      </c>
      <c r="I157" s="116">
        <f t="shared" si="65"/>
        <v>-392389</v>
      </c>
    </row>
    <row r="158" spans="1:17" s="113" customFormat="1">
      <c r="A158" s="459"/>
      <c r="B158" s="455"/>
      <c r="C158" s="454"/>
      <c r="D158" s="468"/>
      <c r="E158" s="467"/>
      <c r="F158" s="97" t="s">
        <v>70</v>
      </c>
      <c r="G158" s="134">
        <f t="shared" si="65"/>
        <v>-392389</v>
      </c>
      <c r="H158" s="141">
        <f t="shared" si="65"/>
        <v>-392389</v>
      </c>
      <c r="I158" s="134">
        <f t="shared" si="65"/>
        <v>-392389</v>
      </c>
    </row>
    <row r="159" spans="1:17" s="113" customFormat="1">
      <c r="A159" s="459"/>
      <c r="B159" s="455"/>
      <c r="C159" s="454"/>
      <c r="D159" s="468"/>
      <c r="E159" s="467"/>
      <c r="F159" s="97" t="s">
        <v>168</v>
      </c>
      <c r="G159" s="134">
        <f t="shared" si="65"/>
        <v>-392389</v>
      </c>
      <c r="H159" s="141">
        <f t="shared" si="65"/>
        <v>-392389</v>
      </c>
      <c r="I159" s="134">
        <f t="shared" si="65"/>
        <v>-392389</v>
      </c>
    </row>
    <row r="160" spans="1:17" s="113" customFormat="1" ht="34.5">
      <c r="A160" s="459"/>
      <c r="B160" s="455"/>
      <c r="C160" s="454"/>
      <c r="D160" s="468"/>
      <c r="E160" s="467"/>
      <c r="F160" s="97" t="s">
        <v>169</v>
      </c>
      <c r="G160" s="134">
        <f>+G161</f>
        <v>-392389</v>
      </c>
      <c r="H160" s="141">
        <f t="shared" ref="H160:I160" si="66">+H161</f>
        <v>-392389</v>
      </c>
      <c r="I160" s="134">
        <f t="shared" si="66"/>
        <v>-392389</v>
      </c>
      <c r="J160" s="135"/>
    </row>
    <row r="161" spans="1:17" s="113" customFormat="1">
      <c r="A161" s="459"/>
      <c r="B161" s="455"/>
      <c r="C161" s="454"/>
      <c r="D161" s="468"/>
      <c r="E161" s="467"/>
      <c r="F161" s="148" t="s">
        <v>170</v>
      </c>
      <c r="G161" s="134">
        <v>-392389</v>
      </c>
      <c r="H161" s="141">
        <v>-392389</v>
      </c>
      <c r="I161" s="134">
        <v>-392389</v>
      </c>
      <c r="J161" s="138"/>
    </row>
    <row r="162" spans="1:17" s="113" customFormat="1">
      <c r="A162" s="459"/>
      <c r="B162" s="455" t="s">
        <v>82</v>
      </c>
      <c r="C162" s="457"/>
      <c r="D162" s="433"/>
      <c r="E162" s="467"/>
      <c r="F162" s="115" t="s">
        <v>171</v>
      </c>
      <c r="G162" s="117">
        <f>+G164</f>
        <v>-47074</v>
      </c>
      <c r="H162" s="117">
        <f t="shared" ref="H162:I162" si="67">+H164</f>
        <v>-70611.100000000006</v>
      </c>
      <c r="I162" s="117">
        <f t="shared" si="67"/>
        <v>-70611.100000000006</v>
      </c>
    </row>
    <row r="163" spans="1:17" s="113" customFormat="1">
      <c r="A163" s="459"/>
      <c r="B163" s="455"/>
      <c r="C163" s="457"/>
      <c r="D163" s="433"/>
      <c r="E163" s="467"/>
      <c r="F163" s="98" t="s">
        <v>25</v>
      </c>
      <c r="G163" s="116"/>
      <c r="H163" s="117"/>
      <c r="I163" s="116"/>
    </row>
    <row r="164" spans="1:17" s="121" customFormat="1">
      <c r="A164" s="459"/>
      <c r="B164" s="455"/>
      <c r="C164" s="454" t="s">
        <v>158</v>
      </c>
      <c r="D164" s="433"/>
      <c r="E164" s="467"/>
      <c r="F164" s="77" t="s">
        <v>172</v>
      </c>
      <c r="G164" s="118">
        <f>+G166</f>
        <v>-47074</v>
      </c>
      <c r="H164" s="118">
        <f t="shared" ref="H164:I164" si="68">+H166</f>
        <v>-70611.100000000006</v>
      </c>
      <c r="I164" s="118">
        <f t="shared" si="68"/>
        <v>-70611.100000000006</v>
      </c>
      <c r="J164" s="120"/>
      <c r="K164" s="120"/>
      <c r="L164" s="120"/>
      <c r="M164" s="120"/>
      <c r="N164" s="120"/>
      <c r="O164" s="120"/>
      <c r="P164" s="120"/>
      <c r="Q164" s="120"/>
    </row>
    <row r="165" spans="1:17" s="121" customFormat="1">
      <c r="A165" s="459"/>
      <c r="B165" s="455"/>
      <c r="C165" s="454"/>
      <c r="D165" s="433"/>
      <c r="E165" s="467"/>
      <c r="F165" s="122" t="s">
        <v>25</v>
      </c>
      <c r="G165" s="123"/>
      <c r="H165" s="118"/>
      <c r="I165" s="123"/>
      <c r="J165" s="120"/>
      <c r="K165" s="120"/>
      <c r="L165" s="120"/>
      <c r="M165" s="120"/>
      <c r="N165" s="120"/>
      <c r="O165" s="120"/>
      <c r="P165" s="120"/>
      <c r="Q165" s="120"/>
    </row>
    <row r="166" spans="1:17" s="121" customFormat="1" ht="34.5">
      <c r="A166" s="459"/>
      <c r="B166" s="455"/>
      <c r="C166" s="454"/>
      <c r="D166" s="433"/>
      <c r="E166" s="467"/>
      <c r="F166" s="124" t="s">
        <v>61</v>
      </c>
      <c r="G166" s="123">
        <f>+G168</f>
        <v>-47074</v>
      </c>
      <c r="H166" s="118">
        <f t="shared" ref="H166:I166" si="69">+H168</f>
        <v>-70611.100000000006</v>
      </c>
      <c r="I166" s="123">
        <f t="shared" si="69"/>
        <v>-70611.100000000006</v>
      </c>
      <c r="J166" s="120"/>
      <c r="K166" s="120"/>
      <c r="L166" s="120"/>
      <c r="M166" s="120"/>
      <c r="N166" s="120"/>
      <c r="O166" s="120"/>
      <c r="P166" s="120"/>
      <c r="Q166" s="120"/>
    </row>
    <row r="167" spans="1:17" s="121" customFormat="1">
      <c r="A167" s="459"/>
      <c r="B167" s="455"/>
      <c r="C167" s="454"/>
      <c r="D167" s="433"/>
      <c r="E167" s="467"/>
      <c r="F167" s="122" t="s">
        <v>25</v>
      </c>
      <c r="G167" s="123"/>
      <c r="H167" s="118"/>
      <c r="I167" s="123"/>
      <c r="J167" s="120"/>
      <c r="K167" s="120"/>
      <c r="L167" s="120"/>
      <c r="M167" s="120"/>
      <c r="N167" s="120"/>
      <c r="O167" s="120"/>
      <c r="P167" s="120"/>
      <c r="Q167" s="120"/>
    </row>
    <row r="168" spans="1:17" s="121" customFormat="1">
      <c r="A168" s="459"/>
      <c r="B168" s="455"/>
      <c r="C168" s="454"/>
      <c r="D168" s="468">
        <v>1148</v>
      </c>
      <c r="E168" s="460" t="s">
        <v>173</v>
      </c>
      <c r="F168" s="461"/>
      <c r="G168" s="125">
        <f>+G170</f>
        <v>-47074</v>
      </c>
      <c r="H168" s="126">
        <f t="shared" ref="H168:I168" si="70">+H170</f>
        <v>-70611.100000000006</v>
      </c>
      <c r="I168" s="125">
        <f t="shared" si="70"/>
        <v>-70611.100000000006</v>
      </c>
      <c r="J168" s="120"/>
      <c r="K168" s="120"/>
      <c r="L168" s="120"/>
      <c r="M168" s="120"/>
      <c r="N168" s="120"/>
      <c r="O168" s="120"/>
      <c r="P168" s="120"/>
      <c r="Q168" s="120"/>
    </row>
    <row r="169" spans="1:17" s="121" customFormat="1">
      <c r="A169" s="459"/>
      <c r="B169" s="455"/>
      <c r="C169" s="454"/>
      <c r="D169" s="468"/>
      <c r="E169" s="471">
        <v>11015</v>
      </c>
      <c r="F169" s="122" t="s">
        <v>25</v>
      </c>
      <c r="G169" s="123"/>
      <c r="H169" s="118"/>
      <c r="I169" s="123"/>
      <c r="J169" s="120"/>
      <c r="K169" s="120"/>
      <c r="L169" s="120"/>
      <c r="M169" s="120"/>
      <c r="N169" s="120"/>
      <c r="O169" s="120"/>
      <c r="P169" s="120"/>
      <c r="Q169" s="120"/>
    </row>
    <row r="170" spans="1:17" s="121" customFormat="1" ht="34.5">
      <c r="A170" s="459"/>
      <c r="B170" s="455"/>
      <c r="C170" s="454"/>
      <c r="D170" s="468"/>
      <c r="E170" s="463"/>
      <c r="F170" s="77" t="s">
        <v>174</v>
      </c>
      <c r="G170" s="127">
        <f>+G172</f>
        <v>-47074</v>
      </c>
      <c r="H170" s="128">
        <f t="shared" ref="H170:I170" si="71">+H172</f>
        <v>-70611.100000000006</v>
      </c>
      <c r="I170" s="127">
        <f t="shared" si="71"/>
        <v>-70611.100000000006</v>
      </c>
      <c r="J170" s="120"/>
      <c r="K170" s="120"/>
      <c r="L170" s="120"/>
      <c r="M170" s="120"/>
      <c r="N170" s="120"/>
      <c r="O170" s="120"/>
      <c r="P170" s="120"/>
      <c r="Q170" s="120"/>
    </row>
    <row r="171" spans="1:17" s="113" customFormat="1">
      <c r="A171" s="459"/>
      <c r="B171" s="455"/>
      <c r="C171" s="454"/>
      <c r="D171" s="468"/>
      <c r="E171" s="469"/>
      <c r="F171" s="97" t="s">
        <v>98</v>
      </c>
      <c r="G171" s="116"/>
      <c r="H171" s="117"/>
      <c r="I171" s="116"/>
    </row>
    <row r="172" spans="1:17" s="132" customFormat="1" ht="34.5">
      <c r="A172" s="459"/>
      <c r="B172" s="455"/>
      <c r="C172" s="454"/>
      <c r="D172" s="468"/>
      <c r="E172" s="470"/>
      <c r="F172" s="129" t="s">
        <v>61</v>
      </c>
      <c r="G172" s="130">
        <f>+G174</f>
        <v>-47074</v>
      </c>
      <c r="H172" s="131">
        <f t="shared" ref="H172:I172" si="72">+H174</f>
        <v>-70611.100000000006</v>
      </c>
      <c r="I172" s="130">
        <f t="shared" si="72"/>
        <v>-70611.100000000006</v>
      </c>
    </row>
    <row r="173" spans="1:17" s="113" customFormat="1" ht="51.75">
      <c r="A173" s="459"/>
      <c r="B173" s="455"/>
      <c r="C173" s="454"/>
      <c r="D173" s="468"/>
      <c r="E173" s="470"/>
      <c r="F173" s="97" t="s">
        <v>68</v>
      </c>
      <c r="G173" s="116"/>
      <c r="H173" s="117"/>
      <c r="I173" s="116"/>
    </row>
    <row r="174" spans="1:17" s="113" customFormat="1">
      <c r="A174" s="459"/>
      <c r="B174" s="455"/>
      <c r="C174" s="454"/>
      <c r="D174" s="468"/>
      <c r="E174" s="470"/>
      <c r="F174" s="114" t="s">
        <v>69</v>
      </c>
      <c r="G174" s="116">
        <f>+G175</f>
        <v>-47074</v>
      </c>
      <c r="H174" s="117">
        <f t="shared" ref="H174:I174" si="73">+H175</f>
        <v>-70611.100000000006</v>
      </c>
      <c r="I174" s="116">
        <f t="shared" si="73"/>
        <v>-70611.100000000006</v>
      </c>
    </row>
    <row r="175" spans="1:17" s="113" customFormat="1">
      <c r="A175" s="459"/>
      <c r="B175" s="455"/>
      <c r="C175" s="454"/>
      <c r="D175" s="468"/>
      <c r="E175" s="470"/>
      <c r="F175" s="97" t="s">
        <v>29</v>
      </c>
      <c r="G175" s="134">
        <f>+G176</f>
        <v>-47074</v>
      </c>
      <c r="H175" s="141">
        <f t="shared" ref="H175:I175" si="74">+H176</f>
        <v>-70611.100000000006</v>
      </c>
      <c r="I175" s="134">
        <f t="shared" si="74"/>
        <v>-70611.100000000006</v>
      </c>
    </row>
    <row r="176" spans="1:17" s="113" customFormat="1">
      <c r="A176" s="459"/>
      <c r="B176" s="455"/>
      <c r="C176" s="454"/>
      <c r="D176" s="468"/>
      <c r="E176" s="470"/>
      <c r="F176" s="97" t="s">
        <v>162</v>
      </c>
      <c r="G176" s="134">
        <f>+G177</f>
        <v>-47074</v>
      </c>
      <c r="H176" s="141">
        <f t="shared" ref="H176:I176" si="75">+H177</f>
        <v>-70611.100000000006</v>
      </c>
      <c r="I176" s="134">
        <f t="shared" si="75"/>
        <v>-70611.100000000006</v>
      </c>
    </row>
    <row r="177" spans="1:17" s="113" customFormat="1" ht="34.5">
      <c r="A177" s="459"/>
      <c r="B177" s="455"/>
      <c r="C177" s="454"/>
      <c r="D177" s="468"/>
      <c r="E177" s="470"/>
      <c r="F177" s="97" t="s">
        <v>175</v>
      </c>
      <c r="G177" s="134">
        <f>+G178</f>
        <v>-47074</v>
      </c>
      <c r="H177" s="141">
        <f t="shared" ref="H177:I177" si="76">+H178</f>
        <v>-70611.100000000006</v>
      </c>
      <c r="I177" s="134">
        <f t="shared" si="76"/>
        <v>-70611.100000000006</v>
      </c>
      <c r="J177" s="135"/>
    </row>
    <row r="178" spans="1:17" s="113" customFormat="1" ht="34.5">
      <c r="A178" s="459"/>
      <c r="B178" s="455"/>
      <c r="C178" s="454"/>
      <c r="D178" s="468"/>
      <c r="E178" s="470"/>
      <c r="F178" s="148" t="s">
        <v>176</v>
      </c>
      <c r="G178" s="134">
        <v>-47074</v>
      </c>
      <c r="H178" s="141">
        <v>-70611.100000000006</v>
      </c>
      <c r="I178" s="134">
        <v>-70611.100000000006</v>
      </c>
      <c r="J178" s="138"/>
    </row>
    <row r="179" spans="1:17" s="113" customFormat="1" ht="34.5">
      <c r="A179" s="459"/>
      <c r="B179" s="459" t="s">
        <v>67</v>
      </c>
      <c r="C179" s="456"/>
      <c r="D179" s="433"/>
      <c r="E179" s="467"/>
      <c r="F179" s="115" t="s">
        <v>64</v>
      </c>
      <c r="G179" s="117">
        <f>+G181</f>
        <v>516835.1</v>
      </c>
      <c r="H179" s="117">
        <f t="shared" ref="H179:I179" si="77">+H181</f>
        <v>617078.30000000005</v>
      </c>
      <c r="I179" s="117">
        <f t="shared" si="77"/>
        <v>820078.3</v>
      </c>
    </row>
    <row r="180" spans="1:17" s="113" customFormat="1">
      <c r="A180" s="459"/>
      <c r="B180" s="459"/>
      <c r="C180" s="456"/>
      <c r="D180" s="433"/>
      <c r="E180" s="467"/>
      <c r="F180" s="98" t="s">
        <v>25</v>
      </c>
      <c r="G180" s="117"/>
      <c r="H180" s="117"/>
      <c r="I180" s="117"/>
    </row>
    <row r="181" spans="1:17" s="121" customFormat="1" ht="34.5">
      <c r="A181" s="459"/>
      <c r="B181" s="459"/>
      <c r="C181" s="458" t="s">
        <v>39</v>
      </c>
      <c r="D181" s="433"/>
      <c r="E181" s="467"/>
      <c r="F181" s="77" t="s">
        <v>64</v>
      </c>
      <c r="G181" s="117">
        <f>+G183</f>
        <v>516835.1</v>
      </c>
      <c r="H181" s="117">
        <f t="shared" ref="H181:I181" si="78">+H183</f>
        <v>617078.30000000005</v>
      </c>
      <c r="I181" s="117">
        <f t="shared" si="78"/>
        <v>820078.3</v>
      </c>
      <c r="J181" s="120"/>
      <c r="K181" s="120"/>
      <c r="L181" s="120"/>
      <c r="M181" s="120"/>
      <c r="N181" s="120"/>
      <c r="O181" s="120"/>
      <c r="P181" s="120"/>
      <c r="Q181" s="120"/>
    </row>
    <row r="182" spans="1:17" s="121" customFormat="1">
      <c r="A182" s="459"/>
      <c r="B182" s="459"/>
      <c r="C182" s="458"/>
      <c r="D182" s="433"/>
      <c r="E182" s="467"/>
      <c r="F182" s="122" t="s">
        <v>25</v>
      </c>
      <c r="G182" s="123"/>
      <c r="H182" s="118"/>
      <c r="I182" s="123"/>
      <c r="J182" s="120"/>
      <c r="K182" s="120"/>
      <c r="L182" s="120"/>
      <c r="M182" s="120"/>
      <c r="N182" s="120"/>
      <c r="O182" s="120"/>
      <c r="P182" s="120"/>
      <c r="Q182" s="120"/>
    </row>
    <row r="183" spans="1:17" s="121" customFormat="1" ht="34.5">
      <c r="A183" s="459"/>
      <c r="B183" s="459"/>
      <c r="C183" s="458"/>
      <c r="D183" s="433"/>
      <c r="E183" s="467"/>
      <c r="F183" s="124" t="s">
        <v>61</v>
      </c>
      <c r="G183" s="152">
        <f>+G185+G205+G216+G238</f>
        <v>516835.1</v>
      </c>
      <c r="H183" s="153">
        <f t="shared" ref="H183:I183" si="79">+H185+H205+H216+H238</f>
        <v>617078.30000000005</v>
      </c>
      <c r="I183" s="152">
        <f t="shared" si="79"/>
        <v>820078.3</v>
      </c>
      <c r="J183" s="120"/>
      <c r="K183" s="120"/>
      <c r="L183" s="120"/>
      <c r="M183" s="120"/>
      <c r="N183" s="120"/>
      <c r="O183" s="120"/>
      <c r="P183" s="120"/>
      <c r="Q183" s="120"/>
    </row>
    <row r="184" spans="1:17" s="121" customFormat="1">
      <c r="A184" s="459"/>
      <c r="B184" s="459"/>
      <c r="C184" s="458"/>
      <c r="D184" s="433"/>
      <c r="E184" s="467"/>
      <c r="F184" s="124" t="s">
        <v>104</v>
      </c>
      <c r="G184" s="152"/>
      <c r="H184" s="153"/>
      <c r="I184" s="152"/>
      <c r="J184" s="120"/>
      <c r="K184" s="120"/>
      <c r="L184" s="120"/>
      <c r="M184" s="120"/>
      <c r="N184" s="120"/>
      <c r="O184" s="120"/>
      <c r="P184" s="120"/>
      <c r="Q184" s="120"/>
    </row>
    <row r="185" spans="1:17" s="121" customFormat="1">
      <c r="A185" s="459"/>
      <c r="B185" s="459"/>
      <c r="C185" s="458"/>
      <c r="D185" s="425">
        <v>1045</v>
      </c>
      <c r="E185" s="460" t="s">
        <v>166</v>
      </c>
      <c r="F185" s="461"/>
      <c r="G185" s="125">
        <f>+G187</f>
        <v>120617.5</v>
      </c>
      <c r="H185" s="126">
        <f t="shared" ref="H185:I185" si="80">+H187</f>
        <v>117860.70000000001</v>
      </c>
      <c r="I185" s="125">
        <f t="shared" si="80"/>
        <v>117860.70000000001</v>
      </c>
      <c r="J185" s="120"/>
      <c r="K185" s="120"/>
      <c r="L185" s="120"/>
      <c r="M185" s="120"/>
      <c r="N185" s="120"/>
      <c r="O185" s="120"/>
      <c r="P185" s="120"/>
      <c r="Q185" s="120"/>
    </row>
    <row r="186" spans="1:17" s="121" customFormat="1">
      <c r="A186" s="459"/>
      <c r="B186" s="459"/>
      <c r="C186" s="458"/>
      <c r="D186" s="426"/>
      <c r="E186" s="462">
        <v>32001</v>
      </c>
      <c r="F186" s="122" t="s">
        <v>25</v>
      </c>
      <c r="G186" s="123"/>
      <c r="H186" s="118"/>
      <c r="I186" s="123"/>
      <c r="J186" s="120"/>
      <c r="K186" s="120"/>
      <c r="L186" s="120"/>
      <c r="M186" s="120"/>
      <c r="N186" s="120"/>
      <c r="O186" s="120"/>
      <c r="P186" s="120"/>
      <c r="Q186" s="120"/>
    </row>
    <row r="187" spans="1:17" s="121" customFormat="1" ht="69">
      <c r="A187" s="459"/>
      <c r="B187" s="459"/>
      <c r="C187" s="458"/>
      <c r="D187" s="426"/>
      <c r="E187" s="463"/>
      <c r="F187" s="77" t="s">
        <v>230</v>
      </c>
      <c r="G187" s="127">
        <f>+G189+G196</f>
        <v>120617.5</v>
      </c>
      <c r="H187" s="128">
        <f t="shared" ref="H187:I187" si="81">+H189+H196</f>
        <v>117860.70000000001</v>
      </c>
      <c r="I187" s="127">
        <f t="shared" si="81"/>
        <v>117860.70000000001</v>
      </c>
      <c r="J187" s="120"/>
      <c r="K187" s="120"/>
      <c r="L187" s="120"/>
      <c r="M187" s="120"/>
      <c r="N187" s="120"/>
      <c r="O187" s="120"/>
      <c r="P187" s="120"/>
      <c r="Q187" s="120"/>
    </row>
    <row r="188" spans="1:17" s="113" customFormat="1">
      <c r="A188" s="459"/>
      <c r="B188" s="459"/>
      <c r="C188" s="458"/>
      <c r="D188" s="426"/>
      <c r="E188" s="464"/>
      <c r="F188" s="97" t="s">
        <v>98</v>
      </c>
      <c r="G188" s="116"/>
      <c r="H188" s="117"/>
      <c r="I188" s="116"/>
    </row>
    <row r="189" spans="1:17" s="132" customFormat="1" ht="34.5">
      <c r="A189" s="459"/>
      <c r="B189" s="459"/>
      <c r="C189" s="458"/>
      <c r="D189" s="426"/>
      <c r="E189" s="465"/>
      <c r="F189" s="129" t="s">
        <v>61</v>
      </c>
      <c r="G189" s="130">
        <f t="shared" ref="G189:I189" si="82">G191</f>
        <v>36871.1</v>
      </c>
      <c r="H189" s="131">
        <f t="shared" si="82"/>
        <v>36871.1</v>
      </c>
      <c r="I189" s="130">
        <f t="shared" si="82"/>
        <v>36871.1</v>
      </c>
    </row>
    <row r="190" spans="1:17" s="113" customFormat="1" ht="51.75">
      <c r="A190" s="459"/>
      <c r="B190" s="459"/>
      <c r="C190" s="458"/>
      <c r="D190" s="426"/>
      <c r="E190" s="465"/>
      <c r="F190" s="97" t="s">
        <v>68</v>
      </c>
      <c r="G190" s="116"/>
      <c r="H190" s="117"/>
      <c r="I190" s="116"/>
    </row>
    <row r="191" spans="1:17" s="113" customFormat="1">
      <c r="A191" s="459"/>
      <c r="B191" s="459"/>
      <c r="C191" s="458"/>
      <c r="D191" s="426"/>
      <c r="E191" s="465"/>
      <c r="F191" s="114" t="s">
        <v>69</v>
      </c>
      <c r="G191" s="116">
        <f t="shared" ref="G191:I193" si="83">G192</f>
        <v>36871.1</v>
      </c>
      <c r="H191" s="116">
        <f t="shared" si="83"/>
        <v>36871.1</v>
      </c>
      <c r="I191" s="116">
        <f t="shared" si="83"/>
        <v>36871.1</v>
      </c>
    </row>
    <row r="192" spans="1:17" s="113" customFormat="1">
      <c r="A192" s="459"/>
      <c r="B192" s="459"/>
      <c r="C192" s="458"/>
      <c r="D192" s="426"/>
      <c r="E192" s="465"/>
      <c r="F192" s="97" t="s">
        <v>299</v>
      </c>
      <c r="G192" s="134">
        <f t="shared" si="83"/>
        <v>36871.1</v>
      </c>
      <c r="H192" s="141">
        <f t="shared" si="83"/>
        <v>36871.1</v>
      </c>
      <c r="I192" s="134">
        <f t="shared" si="83"/>
        <v>36871.1</v>
      </c>
    </row>
    <row r="193" spans="1:17" s="113" customFormat="1">
      <c r="A193" s="459"/>
      <c r="B193" s="459"/>
      <c r="C193" s="458"/>
      <c r="D193" s="426"/>
      <c r="E193" s="465"/>
      <c r="F193" s="97" t="s">
        <v>300</v>
      </c>
      <c r="G193" s="134">
        <f t="shared" si="83"/>
        <v>36871.1</v>
      </c>
      <c r="H193" s="141">
        <f t="shared" si="83"/>
        <v>36871.1</v>
      </c>
      <c r="I193" s="134">
        <f t="shared" si="83"/>
        <v>36871.1</v>
      </c>
    </row>
    <row r="194" spans="1:17" s="113" customFormat="1">
      <c r="A194" s="459"/>
      <c r="B194" s="459"/>
      <c r="C194" s="458"/>
      <c r="D194" s="426"/>
      <c r="E194" s="465"/>
      <c r="F194" s="97" t="s">
        <v>301</v>
      </c>
      <c r="G194" s="134">
        <f>+G195</f>
        <v>36871.1</v>
      </c>
      <c r="H194" s="141">
        <f t="shared" ref="H194:I194" si="84">+H195</f>
        <v>36871.1</v>
      </c>
      <c r="I194" s="134">
        <f t="shared" si="84"/>
        <v>36871.1</v>
      </c>
      <c r="J194" s="135"/>
    </row>
    <row r="195" spans="1:17" s="113" customFormat="1">
      <c r="A195" s="459"/>
      <c r="B195" s="459"/>
      <c r="C195" s="458"/>
      <c r="D195" s="426"/>
      <c r="E195" s="465"/>
      <c r="F195" s="148" t="s">
        <v>302</v>
      </c>
      <c r="G195" s="134">
        <f>+'Havelvats 4'!E15</f>
        <v>36871.1</v>
      </c>
      <c r="H195" s="141">
        <f>+'Havelvats 4'!F15</f>
        <v>36871.1</v>
      </c>
      <c r="I195" s="134">
        <f>+'Havelvats 4'!G15</f>
        <v>36871.1</v>
      </c>
      <c r="J195" s="138"/>
    </row>
    <row r="196" spans="1:17" s="132" customFormat="1">
      <c r="A196" s="459"/>
      <c r="B196" s="459"/>
      <c r="C196" s="458"/>
      <c r="D196" s="426"/>
      <c r="E196" s="465"/>
      <c r="F196" s="129" t="s">
        <v>114</v>
      </c>
      <c r="G196" s="130">
        <f t="shared" ref="G196:I196" si="85">G198</f>
        <v>83746.399999999994</v>
      </c>
      <c r="H196" s="131">
        <f t="shared" si="85"/>
        <v>80989.600000000006</v>
      </c>
      <c r="I196" s="130">
        <f t="shared" si="85"/>
        <v>80989.600000000006</v>
      </c>
    </row>
    <row r="197" spans="1:17" s="113" customFormat="1" ht="51.75">
      <c r="A197" s="459"/>
      <c r="B197" s="459"/>
      <c r="C197" s="458"/>
      <c r="D197" s="426"/>
      <c r="E197" s="465"/>
      <c r="F197" s="97" t="s">
        <v>68</v>
      </c>
      <c r="G197" s="116"/>
      <c r="H197" s="117"/>
      <c r="I197" s="116"/>
    </row>
    <row r="198" spans="1:17" s="113" customFormat="1">
      <c r="A198" s="459"/>
      <c r="B198" s="459"/>
      <c r="C198" s="458"/>
      <c r="D198" s="426"/>
      <c r="E198" s="465"/>
      <c r="F198" s="114" t="s">
        <v>69</v>
      </c>
      <c r="G198" s="116">
        <f t="shared" ref="G198:I199" si="86">G199</f>
        <v>83746.399999999994</v>
      </c>
      <c r="H198" s="117">
        <f t="shared" si="86"/>
        <v>80989.600000000006</v>
      </c>
      <c r="I198" s="116">
        <f t="shared" si="86"/>
        <v>80989.600000000006</v>
      </c>
    </row>
    <row r="199" spans="1:17" s="113" customFormat="1">
      <c r="A199" s="459"/>
      <c r="B199" s="459"/>
      <c r="C199" s="458"/>
      <c r="D199" s="426"/>
      <c r="E199" s="465"/>
      <c r="F199" s="97" t="s">
        <v>299</v>
      </c>
      <c r="G199" s="134">
        <f t="shared" si="86"/>
        <v>83746.399999999994</v>
      </c>
      <c r="H199" s="141">
        <f t="shared" si="86"/>
        <v>80989.600000000006</v>
      </c>
      <c r="I199" s="134">
        <f t="shared" si="86"/>
        <v>80989.600000000006</v>
      </c>
    </row>
    <row r="200" spans="1:17" s="113" customFormat="1">
      <c r="A200" s="459"/>
      <c r="B200" s="459"/>
      <c r="C200" s="458"/>
      <c r="D200" s="426"/>
      <c r="E200" s="465"/>
      <c r="F200" s="97" t="s">
        <v>300</v>
      </c>
      <c r="G200" s="134">
        <f>+G201+G203</f>
        <v>83746.399999999994</v>
      </c>
      <c r="H200" s="141">
        <f t="shared" ref="H200:I200" si="87">+H201+H203</f>
        <v>80989.600000000006</v>
      </c>
      <c r="I200" s="134">
        <f t="shared" si="87"/>
        <v>80989.600000000006</v>
      </c>
    </row>
    <row r="201" spans="1:17" s="113" customFormat="1">
      <c r="A201" s="459"/>
      <c r="B201" s="459"/>
      <c r="C201" s="458"/>
      <c r="D201" s="426"/>
      <c r="E201" s="465"/>
      <c r="F201" s="97" t="s">
        <v>301</v>
      </c>
      <c r="G201" s="134">
        <f>+G202</f>
        <v>61746.400000000001</v>
      </c>
      <c r="H201" s="141">
        <f t="shared" ref="H201:I201" si="88">+H202</f>
        <v>58989.599999999999</v>
      </c>
      <c r="I201" s="134">
        <f t="shared" si="88"/>
        <v>58989.599999999999</v>
      </c>
      <c r="J201" s="135"/>
    </row>
    <row r="202" spans="1:17" s="113" customFormat="1">
      <c r="A202" s="459"/>
      <c r="B202" s="459"/>
      <c r="C202" s="458"/>
      <c r="D202" s="426"/>
      <c r="E202" s="465"/>
      <c r="F202" s="148" t="s">
        <v>302</v>
      </c>
      <c r="G202" s="134">
        <f>+'Havelvats 4'!E25+'Havelvats 4'!E29</f>
        <v>61746.400000000001</v>
      </c>
      <c r="H202" s="141">
        <f>+'Havelvats 4'!F25+'Havelvats 4'!F29</f>
        <v>58989.599999999999</v>
      </c>
      <c r="I202" s="134">
        <f>+'Havelvats 4'!G25+'Havelvats 4'!G29</f>
        <v>58989.599999999999</v>
      </c>
      <c r="J202" s="138"/>
    </row>
    <row r="203" spans="1:17" s="113" customFormat="1">
      <c r="A203" s="459"/>
      <c r="B203" s="459"/>
      <c r="C203" s="458"/>
      <c r="D203" s="426"/>
      <c r="E203" s="465"/>
      <c r="F203" s="97" t="s">
        <v>303</v>
      </c>
      <c r="G203" s="134">
        <f>+G204</f>
        <v>22000</v>
      </c>
      <c r="H203" s="141">
        <f t="shared" ref="H203:I203" si="89">+H204</f>
        <v>22000</v>
      </c>
      <c r="I203" s="134">
        <f t="shared" si="89"/>
        <v>22000</v>
      </c>
      <c r="J203" s="135"/>
    </row>
    <row r="204" spans="1:17" s="113" customFormat="1">
      <c r="A204" s="459"/>
      <c r="B204" s="459"/>
      <c r="C204" s="458"/>
      <c r="D204" s="427"/>
      <c r="E204" s="466"/>
      <c r="F204" s="148" t="s">
        <v>304</v>
      </c>
      <c r="G204" s="134">
        <f>+'Havelvats 4'!E31</f>
        <v>22000</v>
      </c>
      <c r="H204" s="141">
        <f>+'Havelvats 4'!F31</f>
        <v>22000</v>
      </c>
      <c r="I204" s="134">
        <f>+'Havelvats 4'!G31</f>
        <v>22000</v>
      </c>
      <c r="J204" s="138"/>
    </row>
    <row r="205" spans="1:17" s="121" customFormat="1">
      <c r="A205" s="459"/>
      <c r="B205" s="459"/>
      <c r="C205" s="458"/>
      <c r="D205" s="468">
        <v>1111</v>
      </c>
      <c r="E205" s="460" t="s">
        <v>177</v>
      </c>
      <c r="F205" s="461"/>
      <c r="G205" s="125">
        <f t="shared" ref="G205:I205" si="90">+G207</f>
        <v>0</v>
      </c>
      <c r="H205" s="126">
        <f t="shared" si="90"/>
        <v>-47000</v>
      </c>
      <c r="I205" s="125">
        <f t="shared" si="90"/>
        <v>-94000</v>
      </c>
      <c r="J205" s="120"/>
      <c r="K205" s="120"/>
      <c r="L205" s="120"/>
      <c r="M205" s="120"/>
      <c r="N205" s="120"/>
      <c r="O205" s="120"/>
      <c r="P205" s="120"/>
      <c r="Q205" s="120"/>
    </row>
    <row r="206" spans="1:17" s="121" customFormat="1">
      <c r="A206" s="459"/>
      <c r="B206" s="459"/>
      <c r="C206" s="458"/>
      <c r="D206" s="468"/>
      <c r="E206" s="462">
        <v>12009</v>
      </c>
      <c r="F206" s="122" t="s">
        <v>25</v>
      </c>
      <c r="G206" s="123"/>
      <c r="H206" s="118"/>
      <c r="I206" s="123"/>
      <c r="J206" s="120"/>
      <c r="K206" s="120"/>
      <c r="L206" s="120"/>
      <c r="M206" s="120"/>
      <c r="N206" s="120"/>
      <c r="O206" s="120"/>
      <c r="P206" s="120"/>
      <c r="Q206" s="120"/>
    </row>
    <row r="207" spans="1:17" s="121" customFormat="1" ht="34.700000000000003" customHeight="1">
      <c r="A207" s="459"/>
      <c r="B207" s="459"/>
      <c r="C207" s="458"/>
      <c r="D207" s="468"/>
      <c r="E207" s="463"/>
      <c r="F207" s="77" t="s">
        <v>178</v>
      </c>
      <c r="G207" s="127">
        <f t="shared" ref="G207" si="91">G209</f>
        <v>0</v>
      </c>
      <c r="H207" s="128">
        <f t="shared" ref="H207:I207" si="92">H209</f>
        <v>-47000</v>
      </c>
      <c r="I207" s="127">
        <f t="shared" si="92"/>
        <v>-94000</v>
      </c>
      <c r="J207" s="120"/>
      <c r="K207" s="120"/>
      <c r="L207" s="120"/>
      <c r="M207" s="120"/>
      <c r="N207" s="120"/>
      <c r="O207" s="120"/>
      <c r="P207" s="120"/>
      <c r="Q207" s="120"/>
    </row>
    <row r="208" spans="1:17" s="113" customFormat="1">
      <c r="A208" s="459"/>
      <c r="B208" s="459"/>
      <c r="C208" s="458"/>
      <c r="D208" s="468"/>
      <c r="E208" s="469"/>
      <c r="F208" s="97" t="s">
        <v>98</v>
      </c>
      <c r="G208" s="116"/>
      <c r="H208" s="117"/>
      <c r="I208" s="116"/>
    </row>
    <row r="209" spans="1:17" s="132" customFormat="1" ht="34.5">
      <c r="A209" s="459"/>
      <c r="B209" s="459"/>
      <c r="C209" s="458"/>
      <c r="D209" s="468"/>
      <c r="E209" s="470"/>
      <c r="F209" s="129" t="s">
        <v>61</v>
      </c>
      <c r="G209" s="130">
        <f t="shared" ref="G209" si="93">G211</f>
        <v>0</v>
      </c>
      <c r="H209" s="131">
        <f t="shared" ref="H209:I209" si="94">H211</f>
        <v>-47000</v>
      </c>
      <c r="I209" s="130">
        <f t="shared" si="94"/>
        <v>-94000</v>
      </c>
    </row>
    <row r="210" spans="1:17" s="113" customFormat="1" ht="51.75">
      <c r="A210" s="459"/>
      <c r="B210" s="459"/>
      <c r="C210" s="458"/>
      <c r="D210" s="468"/>
      <c r="E210" s="470"/>
      <c r="F210" s="97" t="s">
        <v>68</v>
      </c>
      <c r="G210" s="116"/>
      <c r="H210" s="117"/>
      <c r="I210" s="116"/>
    </row>
    <row r="211" spans="1:17" s="113" customFormat="1">
      <c r="A211" s="459"/>
      <c r="B211" s="459"/>
      <c r="C211" s="458"/>
      <c r="D211" s="468"/>
      <c r="E211" s="470"/>
      <c r="F211" s="114" t="s">
        <v>69</v>
      </c>
      <c r="G211" s="116">
        <f t="shared" ref="G211:I213" si="95">G212</f>
        <v>0</v>
      </c>
      <c r="H211" s="117">
        <f t="shared" si="95"/>
        <v>-47000</v>
      </c>
      <c r="I211" s="116">
        <f t="shared" si="95"/>
        <v>-94000</v>
      </c>
    </row>
    <row r="212" spans="1:17" s="113" customFormat="1">
      <c r="A212" s="459"/>
      <c r="B212" s="459"/>
      <c r="C212" s="458"/>
      <c r="D212" s="468"/>
      <c r="E212" s="470"/>
      <c r="F212" s="97" t="s">
        <v>29</v>
      </c>
      <c r="G212" s="134">
        <f t="shared" si="95"/>
        <v>0</v>
      </c>
      <c r="H212" s="141">
        <f t="shared" si="95"/>
        <v>-47000</v>
      </c>
      <c r="I212" s="134">
        <f t="shared" si="95"/>
        <v>-94000</v>
      </c>
    </row>
    <row r="213" spans="1:17" s="113" customFormat="1">
      <c r="A213" s="459"/>
      <c r="B213" s="459"/>
      <c r="C213" s="458"/>
      <c r="D213" s="468"/>
      <c r="E213" s="470"/>
      <c r="F213" s="97" t="s">
        <v>162</v>
      </c>
      <c r="G213" s="134">
        <f t="shared" si="95"/>
        <v>0</v>
      </c>
      <c r="H213" s="141">
        <f t="shared" si="95"/>
        <v>-47000</v>
      </c>
      <c r="I213" s="134">
        <f t="shared" si="95"/>
        <v>-94000</v>
      </c>
    </row>
    <row r="214" spans="1:17" s="113" customFormat="1" ht="34.5">
      <c r="A214" s="459"/>
      <c r="B214" s="459"/>
      <c r="C214" s="458"/>
      <c r="D214" s="468"/>
      <c r="E214" s="470"/>
      <c r="F214" s="97" t="s">
        <v>175</v>
      </c>
      <c r="G214" s="134">
        <f>+G215</f>
        <v>0</v>
      </c>
      <c r="H214" s="141">
        <f t="shared" ref="H214:I214" si="96">+H215</f>
        <v>-47000</v>
      </c>
      <c r="I214" s="134">
        <f t="shared" si="96"/>
        <v>-94000</v>
      </c>
      <c r="J214" s="135"/>
    </row>
    <row r="215" spans="1:17" s="113" customFormat="1">
      <c r="A215" s="459"/>
      <c r="B215" s="459"/>
      <c r="C215" s="458"/>
      <c r="D215" s="468"/>
      <c r="E215" s="470"/>
      <c r="F215" s="148" t="s">
        <v>179</v>
      </c>
      <c r="G215" s="134">
        <v>0</v>
      </c>
      <c r="H215" s="141">
        <v>-47000</v>
      </c>
      <c r="I215" s="134">
        <v>-94000</v>
      </c>
      <c r="J215" s="138"/>
    </row>
    <row r="216" spans="1:17" s="121" customFormat="1">
      <c r="A216" s="459"/>
      <c r="B216" s="459"/>
      <c r="C216" s="458"/>
      <c r="D216" s="476">
        <v>1163</v>
      </c>
      <c r="E216" s="460" t="s">
        <v>71</v>
      </c>
      <c r="F216" s="461"/>
      <c r="G216" s="125">
        <f>+G218+G227</f>
        <v>104747.1</v>
      </c>
      <c r="H216" s="126">
        <f t="shared" ref="H216:I216" si="97">+H218+H227</f>
        <v>254747.1</v>
      </c>
      <c r="I216" s="125">
        <f t="shared" si="97"/>
        <v>504747.1</v>
      </c>
      <c r="J216" s="120"/>
      <c r="K216" s="120"/>
      <c r="L216" s="120"/>
      <c r="M216" s="120"/>
      <c r="N216" s="120"/>
      <c r="O216" s="120"/>
      <c r="P216" s="120"/>
      <c r="Q216" s="120"/>
    </row>
    <row r="217" spans="1:17" s="121" customFormat="1">
      <c r="A217" s="459"/>
      <c r="B217" s="459"/>
      <c r="C217" s="458"/>
      <c r="D217" s="476"/>
      <c r="E217" s="462">
        <v>12001</v>
      </c>
      <c r="F217" s="122" t="s">
        <v>25</v>
      </c>
      <c r="G217" s="123"/>
      <c r="H217" s="118"/>
      <c r="I217" s="123"/>
      <c r="J217" s="120"/>
      <c r="K217" s="120"/>
      <c r="L217" s="120"/>
      <c r="M217" s="120"/>
      <c r="N217" s="120"/>
      <c r="O217" s="120"/>
      <c r="P217" s="120"/>
      <c r="Q217" s="120"/>
    </row>
    <row r="218" spans="1:17" s="121" customFormat="1" ht="52.7" customHeight="1">
      <c r="A218" s="459"/>
      <c r="B218" s="459"/>
      <c r="C218" s="458"/>
      <c r="D218" s="476"/>
      <c r="E218" s="463"/>
      <c r="F218" s="77" t="s">
        <v>180</v>
      </c>
      <c r="G218" s="127">
        <f t="shared" ref="G218:I218" si="98">G220</f>
        <v>100000</v>
      </c>
      <c r="H218" s="128">
        <f t="shared" si="98"/>
        <v>250000</v>
      </c>
      <c r="I218" s="127">
        <f t="shared" si="98"/>
        <v>500000</v>
      </c>
      <c r="J218" s="119"/>
      <c r="K218" s="120"/>
      <c r="L218" s="120"/>
      <c r="M218" s="120"/>
      <c r="N218" s="120"/>
      <c r="O218" s="120"/>
      <c r="P218" s="120"/>
      <c r="Q218" s="120"/>
    </row>
    <row r="219" spans="1:17" s="113" customFormat="1">
      <c r="A219" s="459"/>
      <c r="B219" s="459"/>
      <c r="C219" s="458"/>
      <c r="D219" s="476"/>
      <c r="E219" s="469"/>
      <c r="F219" s="97" t="s">
        <v>98</v>
      </c>
      <c r="G219" s="116"/>
      <c r="H219" s="117"/>
      <c r="I219" s="116"/>
    </row>
    <row r="220" spans="1:17" s="132" customFormat="1">
      <c r="A220" s="459"/>
      <c r="B220" s="459"/>
      <c r="C220" s="458"/>
      <c r="D220" s="476"/>
      <c r="E220" s="470"/>
      <c r="F220" s="129" t="s">
        <v>114</v>
      </c>
      <c r="G220" s="130">
        <f t="shared" ref="G220:I220" si="99">G222</f>
        <v>100000</v>
      </c>
      <c r="H220" s="131">
        <f t="shared" si="99"/>
        <v>250000</v>
      </c>
      <c r="I220" s="130">
        <f t="shared" si="99"/>
        <v>500000</v>
      </c>
    </row>
    <row r="221" spans="1:17" s="113" customFormat="1" ht="51.75">
      <c r="A221" s="459"/>
      <c r="B221" s="459"/>
      <c r="C221" s="458"/>
      <c r="D221" s="476"/>
      <c r="E221" s="470"/>
      <c r="F221" s="97" t="s">
        <v>68</v>
      </c>
      <c r="G221" s="116"/>
      <c r="H221" s="117"/>
      <c r="I221" s="116"/>
    </row>
    <row r="222" spans="1:17" s="113" customFormat="1">
      <c r="A222" s="459"/>
      <c r="B222" s="459"/>
      <c r="C222" s="458"/>
      <c r="D222" s="476"/>
      <c r="E222" s="470"/>
      <c r="F222" s="114" t="s">
        <v>69</v>
      </c>
      <c r="G222" s="116">
        <f t="shared" ref="G222:I224" si="100">G223</f>
        <v>100000</v>
      </c>
      <c r="H222" s="117">
        <f t="shared" si="100"/>
        <v>250000</v>
      </c>
      <c r="I222" s="116">
        <f t="shared" si="100"/>
        <v>500000</v>
      </c>
    </row>
    <row r="223" spans="1:17" s="113" customFormat="1">
      <c r="A223" s="459"/>
      <c r="B223" s="459"/>
      <c r="C223" s="458"/>
      <c r="D223" s="476"/>
      <c r="E223" s="470"/>
      <c r="F223" s="97" t="s">
        <v>72</v>
      </c>
      <c r="G223" s="134">
        <f t="shared" si="100"/>
        <v>100000</v>
      </c>
      <c r="H223" s="141">
        <f t="shared" si="100"/>
        <v>250000</v>
      </c>
      <c r="I223" s="134">
        <f t="shared" si="100"/>
        <v>500000</v>
      </c>
    </row>
    <row r="224" spans="1:17" s="113" customFormat="1">
      <c r="A224" s="459"/>
      <c r="B224" s="459"/>
      <c r="C224" s="458"/>
      <c r="D224" s="476"/>
      <c r="E224" s="470"/>
      <c r="F224" s="97" t="s">
        <v>73</v>
      </c>
      <c r="G224" s="134">
        <f t="shared" si="100"/>
        <v>100000</v>
      </c>
      <c r="H224" s="141">
        <f t="shared" si="100"/>
        <v>250000</v>
      </c>
      <c r="I224" s="134">
        <f t="shared" si="100"/>
        <v>500000</v>
      </c>
    </row>
    <row r="225" spans="1:17" s="113" customFormat="1">
      <c r="A225" s="459"/>
      <c r="B225" s="459"/>
      <c r="C225" s="458"/>
      <c r="D225" s="476"/>
      <c r="E225" s="470"/>
      <c r="F225" s="97" t="s">
        <v>74</v>
      </c>
      <c r="G225" s="134">
        <f>+G226</f>
        <v>100000</v>
      </c>
      <c r="H225" s="141">
        <f t="shared" ref="H225:I225" si="101">+H226</f>
        <v>250000</v>
      </c>
      <c r="I225" s="134">
        <f t="shared" si="101"/>
        <v>500000</v>
      </c>
      <c r="J225" s="135"/>
    </row>
    <row r="226" spans="1:17" s="113" customFormat="1">
      <c r="A226" s="459"/>
      <c r="B226" s="459"/>
      <c r="C226" s="458"/>
      <c r="D226" s="476"/>
      <c r="E226" s="470"/>
      <c r="F226" s="148" t="s">
        <v>75</v>
      </c>
      <c r="G226" s="134">
        <f>+'Havelvats 4'!E38</f>
        <v>100000</v>
      </c>
      <c r="H226" s="141">
        <f>+'Havelvats 4'!F38</f>
        <v>250000</v>
      </c>
      <c r="I226" s="134">
        <f>+'Havelvats 4'!G38</f>
        <v>500000</v>
      </c>
      <c r="J226" s="138"/>
    </row>
    <row r="227" spans="1:17" s="121" customFormat="1">
      <c r="A227" s="459"/>
      <c r="B227" s="459"/>
      <c r="C227" s="458"/>
      <c r="D227" s="476"/>
      <c r="E227" s="154">
        <v>32001</v>
      </c>
      <c r="F227" s="77" t="s">
        <v>113</v>
      </c>
      <c r="G227" s="127">
        <f t="shared" ref="G227:I227" si="102">G229</f>
        <v>4747.1000000000004</v>
      </c>
      <c r="H227" s="128">
        <f t="shared" si="102"/>
        <v>4747.1000000000004</v>
      </c>
      <c r="I227" s="127">
        <f t="shared" si="102"/>
        <v>4747.1000000000004</v>
      </c>
      <c r="J227" s="120"/>
      <c r="K227" s="120"/>
      <c r="L227" s="120"/>
      <c r="M227" s="120"/>
      <c r="N227" s="120"/>
      <c r="O227" s="120"/>
      <c r="P227" s="120"/>
      <c r="Q227" s="120"/>
    </row>
    <row r="228" spans="1:17" s="113" customFormat="1">
      <c r="A228" s="459"/>
      <c r="B228" s="459"/>
      <c r="C228" s="458"/>
      <c r="D228" s="476"/>
      <c r="E228" s="493"/>
      <c r="F228" s="97" t="s">
        <v>98</v>
      </c>
      <c r="G228" s="116"/>
      <c r="H228" s="117"/>
      <c r="I228" s="116"/>
    </row>
    <row r="229" spans="1:17" s="132" customFormat="1">
      <c r="A229" s="459"/>
      <c r="B229" s="459"/>
      <c r="C229" s="458"/>
      <c r="D229" s="476"/>
      <c r="E229" s="493"/>
      <c r="F229" s="129" t="s">
        <v>114</v>
      </c>
      <c r="G229" s="130">
        <f t="shared" ref="G229:I229" si="103">G231</f>
        <v>4747.1000000000004</v>
      </c>
      <c r="H229" s="131">
        <f t="shared" si="103"/>
        <v>4747.1000000000004</v>
      </c>
      <c r="I229" s="130">
        <f t="shared" si="103"/>
        <v>4747.1000000000004</v>
      </c>
    </row>
    <row r="230" spans="1:17" s="113" customFormat="1" ht="51.75">
      <c r="A230" s="459"/>
      <c r="B230" s="459"/>
      <c r="C230" s="458"/>
      <c r="D230" s="476"/>
      <c r="E230" s="493"/>
      <c r="F230" s="97" t="s">
        <v>68</v>
      </c>
      <c r="G230" s="116"/>
      <c r="H230" s="117"/>
      <c r="I230" s="116"/>
    </row>
    <row r="231" spans="1:17" s="113" customFormat="1">
      <c r="A231" s="459"/>
      <c r="B231" s="459"/>
      <c r="C231" s="458"/>
      <c r="D231" s="476"/>
      <c r="E231" s="493"/>
      <c r="F231" s="114" t="s">
        <v>69</v>
      </c>
      <c r="G231" s="116">
        <f t="shared" ref="G231:I232" si="104">G232</f>
        <v>4747.1000000000004</v>
      </c>
      <c r="H231" s="117">
        <f t="shared" si="104"/>
        <v>4747.1000000000004</v>
      </c>
      <c r="I231" s="116">
        <f t="shared" si="104"/>
        <v>4747.1000000000004</v>
      </c>
    </row>
    <row r="232" spans="1:17" s="113" customFormat="1">
      <c r="A232" s="459"/>
      <c r="B232" s="459"/>
      <c r="C232" s="458"/>
      <c r="D232" s="476"/>
      <c r="E232" s="493"/>
      <c r="F232" s="97" t="s">
        <v>299</v>
      </c>
      <c r="G232" s="134">
        <f t="shared" si="104"/>
        <v>4747.1000000000004</v>
      </c>
      <c r="H232" s="141">
        <f t="shared" si="104"/>
        <v>4747.1000000000004</v>
      </c>
      <c r="I232" s="134">
        <f t="shared" si="104"/>
        <v>4747.1000000000004</v>
      </c>
    </row>
    <row r="233" spans="1:17" s="113" customFormat="1">
      <c r="A233" s="459"/>
      <c r="B233" s="459"/>
      <c r="C233" s="458"/>
      <c r="D233" s="476"/>
      <c r="E233" s="493"/>
      <c r="F233" s="97" t="s">
        <v>300</v>
      </c>
      <c r="G233" s="134">
        <f>+G234+G236</f>
        <v>4747.1000000000004</v>
      </c>
      <c r="H233" s="141">
        <f t="shared" ref="H233:I233" si="105">+H234+H236</f>
        <v>4747.1000000000004</v>
      </c>
      <c r="I233" s="134">
        <f t="shared" si="105"/>
        <v>4747.1000000000004</v>
      </c>
    </row>
    <row r="234" spans="1:17" s="113" customFormat="1">
      <c r="A234" s="459"/>
      <c r="B234" s="459"/>
      <c r="C234" s="458"/>
      <c r="D234" s="476"/>
      <c r="E234" s="493"/>
      <c r="F234" s="97" t="s">
        <v>301</v>
      </c>
      <c r="G234" s="134">
        <f>+G235</f>
        <v>462</v>
      </c>
      <c r="H234" s="141">
        <f t="shared" ref="H234:I236" si="106">+H235</f>
        <v>462</v>
      </c>
      <c r="I234" s="134">
        <f t="shared" si="106"/>
        <v>462</v>
      </c>
      <c r="J234" s="135"/>
    </row>
    <row r="235" spans="1:17" s="113" customFormat="1">
      <c r="A235" s="459"/>
      <c r="B235" s="459"/>
      <c r="C235" s="458"/>
      <c r="D235" s="476"/>
      <c r="E235" s="493"/>
      <c r="F235" s="148" t="s">
        <v>75</v>
      </c>
      <c r="G235" s="134">
        <f>+'Havelvats 4'!E49</f>
        <v>462</v>
      </c>
      <c r="H235" s="141">
        <f>+'Havelvats 4'!F49</f>
        <v>462</v>
      </c>
      <c r="I235" s="134">
        <f>+'Havelvats 4'!G49</f>
        <v>462</v>
      </c>
      <c r="J235" s="138"/>
    </row>
    <row r="236" spans="1:17" s="113" customFormat="1">
      <c r="A236" s="459"/>
      <c r="B236" s="459"/>
      <c r="C236" s="458"/>
      <c r="D236" s="476"/>
      <c r="E236" s="493"/>
      <c r="F236" s="97" t="s">
        <v>303</v>
      </c>
      <c r="G236" s="134">
        <f>+G237</f>
        <v>4285.1000000000004</v>
      </c>
      <c r="H236" s="141">
        <f t="shared" si="106"/>
        <v>4285.1000000000004</v>
      </c>
      <c r="I236" s="134">
        <f t="shared" si="106"/>
        <v>4285.1000000000004</v>
      </c>
      <c r="J236" s="135"/>
    </row>
    <row r="237" spans="1:17" s="113" customFormat="1">
      <c r="A237" s="459"/>
      <c r="B237" s="459"/>
      <c r="C237" s="458"/>
      <c r="D237" s="476"/>
      <c r="E237" s="493"/>
      <c r="F237" s="148" t="s">
        <v>304</v>
      </c>
      <c r="G237" s="134">
        <f>+'Havelvats 4'!E51</f>
        <v>4285.1000000000004</v>
      </c>
      <c r="H237" s="141">
        <f>+'Havelvats 4'!F51</f>
        <v>4285.1000000000004</v>
      </c>
      <c r="I237" s="134">
        <f>+'Havelvats 4'!G51</f>
        <v>4285.1000000000004</v>
      </c>
      <c r="J237" s="138"/>
    </row>
    <row r="238" spans="1:17" s="121" customFormat="1">
      <c r="A238" s="459"/>
      <c r="B238" s="459"/>
      <c r="C238" s="458"/>
      <c r="D238" s="476">
        <v>1183</v>
      </c>
      <c r="E238" s="460" t="s">
        <v>305</v>
      </c>
      <c r="F238" s="461"/>
      <c r="G238" s="125">
        <f>+G240+G258</f>
        <v>291470.5</v>
      </c>
      <c r="H238" s="125">
        <f t="shared" ref="H238:I238" si="107">+H240+H258</f>
        <v>291470.5</v>
      </c>
      <c r="I238" s="125">
        <f t="shared" si="107"/>
        <v>291470.5</v>
      </c>
      <c r="J238" s="120"/>
      <c r="K238" s="120"/>
      <c r="L238" s="120"/>
      <c r="M238" s="120"/>
      <c r="N238" s="120"/>
      <c r="O238" s="120"/>
      <c r="P238" s="120"/>
      <c r="Q238" s="120"/>
    </row>
    <row r="239" spans="1:17" s="121" customFormat="1">
      <c r="A239" s="459"/>
      <c r="B239" s="459"/>
      <c r="C239" s="458"/>
      <c r="D239" s="476"/>
      <c r="E239" s="462">
        <v>32001</v>
      </c>
      <c r="F239" s="122" t="s">
        <v>25</v>
      </c>
      <c r="G239" s="123"/>
      <c r="H239" s="155"/>
      <c r="I239" s="123"/>
      <c r="J239" s="120"/>
      <c r="K239" s="120"/>
      <c r="L239" s="120"/>
      <c r="M239" s="120"/>
      <c r="N239" s="120"/>
      <c r="O239" s="120"/>
      <c r="P239" s="120"/>
      <c r="Q239" s="120"/>
    </row>
    <row r="240" spans="1:17" s="121" customFormat="1" ht="34.5">
      <c r="A240" s="459"/>
      <c r="B240" s="459"/>
      <c r="C240" s="458"/>
      <c r="D240" s="476"/>
      <c r="E240" s="463"/>
      <c r="F240" s="77" t="s">
        <v>247</v>
      </c>
      <c r="G240" s="127">
        <f>+G242+G249</f>
        <v>242983.2</v>
      </c>
      <c r="H240" s="127">
        <f t="shared" ref="H240:I240" si="108">+H242+H249</f>
        <v>242983.2</v>
      </c>
      <c r="I240" s="127">
        <f t="shared" si="108"/>
        <v>242983.2</v>
      </c>
      <c r="J240" s="120"/>
      <c r="K240" s="120"/>
      <c r="L240" s="120"/>
      <c r="M240" s="120"/>
      <c r="N240" s="120"/>
      <c r="O240" s="120"/>
      <c r="P240" s="120"/>
      <c r="Q240" s="120"/>
    </row>
    <row r="241" spans="1:10" s="113" customFormat="1">
      <c r="A241" s="459"/>
      <c r="B241" s="459"/>
      <c r="C241" s="458"/>
      <c r="D241" s="476"/>
      <c r="E241" s="464"/>
      <c r="F241" s="97" t="s">
        <v>98</v>
      </c>
      <c r="G241" s="116"/>
      <c r="H241" s="116"/>
      <c r="I241" s="116"/>
    </row>
    <row r="242" spans="1:10" s="132" customFormat="1" ht="34.5">
      <c r="A242" s="459"/>
      <c r="B242" s="459"/>
      <c r="C242" s="458"/>
      <c r="D242" s="476"/>
      <c r="E242" s="465"/>
      <c r="F242" s="129" t="s">
        <v>61</v>
      </c>
      <c r="G242" s="130">
        <f t="shared" ref="G242:I242" si="109">G244</f>
        <v>10799.1</v>
      </c>
      <c r="H242" s="130">
        <f t="shared" si="109"/>
        <v>10799.1</v>
      </c>
      <c r="I242" s="130">
        <f t="shared" si="109"/>
        <v>10799.1</v>
      </c>
    </row>
    <row r="243" spans="1:10" s="113" customFormat="1" ht="51.75">
      <c r="A243" s="459"/>
      <c r="B243" s="459"/>
      <c r="C243" s="458"/>
      <c r="D243" s="476"/>
      <c r="E243" s="465"/>
      <c r="F243" s="97" t="s">
        <v>68</v>
      </c>
      <c r="G243" s="116"/>
      <c r="H243" s="116"/>
      <c r="I243" s="116"/>
    </row>
    <row r="244" spans="1:10" s="113" customFormat="1">
      <c r="A244" s="459"/>
      <c r="B244" s="459"/>
      <c r="C244" s="458"/>
      <c r="D244" s="476"/>
      <c r="E244" s="465"/>
      <c r="F244" s="114" t="s">
        <v>69</v>
      </c>
      <c r="G244" s="116">
        <f t="shared" ref="G244:I245" si="110">G245</f>
        <v>10799.1</v>
      </c>
      <c r="H244" s="116">
        <f t="shared" si="110"/>
        <v>10799.1</v>
      </c>
      <c r="I244" s="116">
        <f t="shared" si="110"/>
        <v>10799.1</v>
      </c>
    </row>
    <row r="245" spans="1:10" s="113" customFormat="1">
      <c r="A245" s="459"/>
      <c r="B245" s="459"/>
      <c r="C245" s="458"/>
      <c r="D245" s="476"/>
      <c r="E245" s="465"/>
      <c r="F245" s="97" t="s">
        <v>72</v>
      </c>
      <c r="G245" s="134">
        <f t="shared" si="110"/>
        <v>10799.1</v>
      </c>
      <c r="H245" s="134">
        <f t="shared" si="110"/>
        <v>10799.1</v>
      </c>
      <c r="I245" s="134">
        <f t="shared" si="110"/>
        <v>10799.1</v>
      </c>
    </row>
    <row r="246" spans="1:10" s="113" customFormat="1">
      <c r="A246" s="459"/>
      <c r="B246" s="459"/>
      <c r="C246" s="458"/>
      <c r="D246" s="476"/>
      <c r="E246" s="465"/>
      <c r="F246" s="97" t="s">
        <v>73</v>
      </c>
      <c r="G246" s="134">
        <f>+G247</f>
        <v>10799.1</v>
      </c>
      <c r="H246" s="134">
        <f t="shared" ref="H246:I246" si="111">+H247</f>
        <v>10799.1</v>
      </c>
      <c r="I246" s="134">
        <f t="shared" si="111"/>
        <v>10799.1</v>
      </c>
    </row>
    <row r="247" spans="1:10" s="113" customFormat="1">
      <c r="A247" s="459"/>
      <c r="B247" s="459"/>
      <c r="C247" s="458"/>
      <c r="D247" s="476"/>
      <c r="E247" s="465"/>
      <c r="F247" s="97" t="s">
        <v>74</v>
      </c>
      <c r="G247" s="134">
        <f>+G248</f>
        <v>10799.1</v>
      </c>
      <c r="H247" s="134">
        <f t="shared" ref="H247:I247" si="112">+H248</f>
        <v>10799.1</v>
      </c>
      <c r="I247" s="134">
        <f t="shared" si="112"/>
        <v>10799.1</v>
      </c>
      <c r="J247" s="135"/>
    </row>
    <row r="248" spans="1:10" s="113" customFormat="1">
      <c r="A248" s="459"/>
      <c r="B248" s="459"/>
      <c r="C248" s="458"/>
      <c r="D248" s="476"/>
      <c r="E248" s="465"/>
      <c r="F248" s="148" t="s">
        <v>302</v>
      </c>
      <c r="G248" s="134">
        <f>+'Havelvats 4'!E60</f>
        <v>10799.1</v>
      </c>
      <c r="H248" s="134">
        <f>+'Havelvats 4'!F60</f>
        <v>10799.1</v>
      </c>
      <c r="I248" s="134">
        <f>+'Havelvats 4'!G60</f>
        <v>10799.1</v>
      </c>
      <c r="J248" s="138"/>
    </row>
    <row r="249" spans="1:10" s="132" customFormat="1">
      <c r="A249" s="459"/>
      <c r="B249" s="459"/>
      <c r="C249" s="458"/>
      <c r="D249" s="476"/>
      <c r="E249" s="465"/>
      <c r="F249" s="129" t="s">
        <v>114</v>
      </c>
      <c r="G249" s="130">
        <f t="shared" ref="G249:I249" si="113">G251</f>
        <v>232184.1</v>
      </c>
      <c r="H249" s="130">
        <f t="shared" si="113"/>
        <v>232184.1</v>
      </c>
      <c r="I249" s="130">
        <f t="shared" si="113"/>
        <v>232184.1</v>
      </c>
    </row>
    <row r="250" spans="1:10" s="113" customFormat="1" ht="51.75">
      <c r="A250" s="459"/>
      <c r="B250" s="459"/>
      <c r="C250" s="458"/>
      <c r="D250" s="476"/>
      <c r="E250" s="465"/>
      <c r="F250" s="97" t="s">
        <v>68</v>
      </c>
      <c r="G250" s="116"/>
      <c r="H250" s="116"/>
      <c r="I250" s="116"/>
    </row>
    <row r="251" spans="1:10" s="113" customFormat="1">
      <c r="A251" s="459"/>
      <c r="B251" s="459"/>
      <c r="C251" s="458"/>
      <c r="D251" s="476"/>
      <c r="E251" s="465"/>
      <c r="F251" s="114" t="s">
        <v>69</v>
      </c>
      <c r="G251" s="116">
        <f t="shared" ref="G251:I252" si="114">G252</f>
        <v>232184.1</v>
      </c>
      <c r="H251" s="116">
        <f t="shared" si="114"/>
        <v>232184.1</v>
      </c>
      <c r="I251" s="116">
        <f t="shared" si="114"/>
        <v>232184.1</v>
      </c>
    </row>
    <row r="252" spans="1:10" s="113" customFormat="1">
      <c r="A252" s="459"/>
      <c r="B252" s="459"/>
      <c r="C252" s="458"/>
      <c r="D252" s="476"/>
      <c r="E252" s="465"/>
      <c r="F252" s="97" t="s">
        <v>72</v>
      </c>
      <c r="G252" s="134">
        <f t="shared" si="114"/>
        <v>232184.1</v>
      </c>
      <c r="H252" s="134">
        <f t="shared" si="114"/>
        <v>232184.1</v>
      </c>
      <c r="I252" s="134">
        <f t="shared" si="114"/>
        <v>232184.1</v>
      </c>
    </row>
    <row r="253" spans="1:10" s="113" customFormat="1">
      <c r="A253" s="459"/>
      <c r="B253" s="459"/>
      <c r="C253" s="458"/>
      <c r="D253" s="476"/>
      <c r="E253" s="465"/>
      <c r="F253" s="97" t="s">
        <v>73</v>
      </c>
      <c r="G253" s="134">
        <f>+G254+G256</f>
        <v>232184.1</v>
      </c>
      <c r="H253" s="134">
        <f t="shared" ref="H253:I253" si="115">+H254+H256</f>
        <v>232184.1</v>
      </c>
      <c r="I253" s="134">
        <f t="shared" si="115"/>
        <v>232184.1</v>
      </c>
    </row>
    <row r="254" spans="1:10" s="113" customFormat="1">
      <c r="A254" s="459"/>
      <c r="B254" s="459"/>
      <c r="C254" s="458"/>
      <c r="D254" s="476"/>
      <c r="E254" s="465"/>
      <c r="F254" s="97" t="s">
        <v>74</v>
      </c>
      <c r="G254" s="134">
        <f>+G255</f>
        <v>162884.1</v>
      </c>
      <c r="H254" s="134">
        <f t="shared" ref="H254:I256" si="116">+H255</f>
        <v>162884.1</v>
      </c>
      <c r="I254" s="134">
        <f t="shared" si="116"/>
        <v>162884.1</v>
      </c>
      <c r="J254" s="135"/>
    </row>
    <row r="255" spans="1:10" s="113" customFormat="1">
      <c r="A255" s="459"/>
      <c r="B255" s="459"/>
      <c r="C255" s="458"/>
      <c r="D255" s="476"/>
      <c r="E255" s="465"/>
      <c r="F255" s="148" t="s">
        <v>302</v>
      </c>
      <c r="G255" s="134">
        <f>+'Havelvats 4'!E89+'Havelvats 4'!E90+'Havelvats 4'!E91</f>
        <v>162884.1</v>
      </c>
      <c r="H255" s="134">
        <f>+'Havelvats 4'!F89+'Havelvats 4'!F90+'Havelvats 4'!F91</f>
        <v>162884.1</v>
      </c>
      <c r="I255" s="134">
        <f>+'Havelvats 4'!G89+'Havelvats 4'!G90+'Havelvats 4'!G91</f>
        <v>162884.1</v>
      </c>
      <c r="J255" s="138"/>
    </row>
    <row r="256" spans="1:10" s="113" customFormat="1">
      <c r="A256" s="459"/>
      <c r="B256" s="459"/>
      <c r="C256" s="458"/>
      <c r="D256" s="476"/>
      <c r="E256" s="465"/>
      <c r="F256" s="97" t="s">
        <v>303</v>
      </c>
      <c r="G256" s="134">
        <f>+G257</f>
        <v>69300</v>
      </c>
      <c r="H256" s="134">
        <f t="shared" si="116"/>
        <v>69300</v>
      </c>
      <c r="I256" s="134">
        <f t="shared" si="116"/>
        <v>69300</v>
      </c>
      <c r="J256" s="135"/>
    </row>
    <row r="257" spans="1:17" s="113" customFormat="1">
      <c r="A257" s="459"/>
      <c r="B257" s="459"/>
      <c r="C257" s="458"/>
      <c r="D257" s="476"/>
      <c r="E257" s="466"/>
      <c r="F257" s="148" t="s">
        <v>304</v>
      </c>
      <c r="G257" s="134">
        <f>+'Havelvats 4'!E88+'Havelvats 4'!E93+'Havelvats 4'!E94+'Havelvats 4'!E96+'Havelvats 4'!E98</f>
        <v>69300</v>
      </c>
      <c r="H257" s="134">
        <f>+'Havelvats 4'!F88+'Havelvats 4'!F93+'Havelvats 4'!F94+'Havelvats 4'!F96+'Havelvats 4'!F98</f>
        <v>69300</v>
      </c>
      <c r="I257" s="134">
        <f>+'Havelvats 4'!G88+'Havelvats 4'!G93+'Havelvats 4'!G94+'Havelvats 4'!G96+'Havelvats 4'!G98</f>
        <v>69300</v>
      </c>
      <c r="J257" s="138"/>
    </row>
    <row r="258" spans="1:17" s="121" customFormat="1" ht="51.75">
      <c r="A258" s="459"/>
      <c r="B258" s="459"/>
      <c r="C258" s="458"/>
      <c r="D258" s="476"/>
      <c r="E258" s="154">
        <v>32004</v>
      </c>
      <c r="F258" s="77" t="s">
        <v>262</v>
      </c>
      <c r="G258" s="127">
        <f t="shared" ref="G258:I258" si="117">G260</f>
        <v>48487.299999999996</v>
      </c>
      <c r="H258" s="127">
        <f t="shared" si="117"/>
        <v>48487.299999999996</v>
      </c>
      <c r="I258" s="127">
        <f t="shared" si="117"/>
        <v>48487.299999999996</v>
      </c>
      <c r="J258" s="120"/>
      <c r="K258" s="120"/>
      <c r="L258" s="120"/>
      <c r="M258" s="120"/>
      <c r="N258" s="120"/>
      <c r="O258" s="120"/>
      <c r="P258" s="120"/>
      <c r="Q258" s="120"/>
    </row>
    <row r="259" spans="1:17" s="113" customFormat="1">
      <c r="A259" s="459"/>
      <c r="B259" s="459"/>
      <c r="C259" s="458"/>
      <c r="D259" s="476"/>
      <c r="E259" s="493"/>
      <c r="F259" s="97" t="s">
        <v>98</v>
      </c>
      <c r="G259" s="116"/>
      <c r="H259" s="116"/>
      <c r="I259" s="116"/>
    </row>
    <row r="260" spans="1:17" s="132" customFormat="1" ht="35.65" customHeight="1">
      <c r="A260" s="459"/>
      <c r="B260" s="459"/>
      <c r="C260" s="458"/>
      <c r="D260" s="476"/>
      <c r="E260" s="493"/>
      <c r="F260" s="129" t="s">
        <v>61</v>
      </c>
      <c r="G260" s="130">
        <f t="shared" ref="G260:I260" si="118">G262</f>
        <v>48487.299999999996</v>
      </c>
      <c r="H260" s="130">
        <f t="shared" si="118"/>
        <v>48487.299999999996</v>
      </c>
      <c r="I260" s="130">
        <f t="shared" si="118"/>
        <v>48487.299999999996</v>
      </c>
    </row>
    <row r="261" spans="1:17" s="113" customFormat="1" ht="51.75">
      <c r="A261" s="459"/>
      <c r="B261" s="459"/>
      <c r="C261" s="458"/>
      <c r="D261" s="476"/>
      <c r="E261" s="493"/>
      <c r="F261" s="97" t="s">
        <v>68</v>
      </c>
      <c r="G261" s="116"/>
      <c r="H261" s="116"/>
      <c r="I261" s="116"/>
    </row>
    <row r="262" spans="1:17" s="113" customFormat="1">
      <c r="A262" s="459"/>
      <c r="B262" s="459"/>
      <c r="C262" s="458"/>
      <c r="D262" s="476"/>
      <c r="E262" s="493"/>
      <c r="F262" s="114" t="s">
        <v>69</v>
      </c>
      <c r="G262" s="116">
        <f t="shared" ref="G262:I263" si="119">G263</f>
        <v>48487.299999999996</v>
      </c>
      <c r="H262" s="116">
        <f t="shared" si="119"/>
        <v>48487.299999999996</v>
      </c>
      <c r="I262" s="116">
        <f t="shared" si="119"/>
        <v>48487.299999999996</v>
      </c>
    </row>
    <row r="263" spans="1:17" s="113" customFormat="1">
      <c r="A263" s="459"/>
      <c r="B263" s="459"/>
      <c r="C263" s="458"/>
      <c r="D263" s="476"/>
      <c r="E263" s="493"/>
      <c r="F263" s="97" t="s">
        <v>299</v>
      </c>
      <c r="G263" s="134">
        <f t="shared" si="119"/>
        <v>48487.299999999996</v>
      </c>
      <c r="H263" s="134">
        <f t="shared" si="119"/>
        <v>48487.299999999996</v>
      </c>
      <c r="I263" s="134">
        <f t="shared" si="119"/>
        <v>48487.299999999996</v>
      </c>
    </row>
    <row r="264" spans="1:17" s="113" customFormat="1">
      <c r="A264" s="459"/>
      <c r="B264" s="459"/>
      <c r="C264" s="458"/>
      <c r="D264" s="476"/>
      <c r="E264" s="493"/>
      <c r="F264" s="97" t="s">
        <v>300</v>
      </c>
      <c r="G264" s="134">
        <f>+G265</f>
        <v>48487.299999999996</v>
      </c>
      <c r="H264" s="134">
        <f t="shared" ref="H264:I264" si="120">+H265</f>
        <v>48487.299999999996</v>
      </c>
      <c r="I264" s="134">
        <f t="shared" si="120"/>
        <v>48487.299999999996</v>
      </c>
    </row>
    <row r="265" spans="1:17" s="113" customFormat="1">
      <c r="A265" s="459"/>
      <c r="B265" s="459"/>
      <c r="C265" s="458"/>
      <c r="D265" s="476"/>
      <c r="E265" s="493"/>
      <c r="F265" s="97" t="s">
        <v>301</v>
      </c>
      <c r="G265" s="134">
        <f>+G266</f>
        <v>48487.299999999996</v>
      </c>
      <c r="H265" s="134">
        <f t="shared" ref="H265:I265" si="121">+H266</f>
        <v>48487.299999999996</v>
      </c>
      <c r="I265" s="134">
        <f t="shared" si="121"/>
        <v>48487.299999999996</v>
      </c>
      <c r="J265" s="135"/>
    </row>
    <row r="266" spans="1:17" s="113" customFormat="1">
      <c r="A266" s="459"/>
      <c r="B266" s="459"/>
      <c r="C266" s="458"/>
      <c r="D266" s="476"/>
      <c r="E266" s="493"/>
      <c r="F266" s="148" t="s">
        <v>302</v>
      </c>
      <c r="G266" s="134">
        <f>+'Havelvats 4'!E101</f>
        <v>48487.299999999996</v>
      </c>
      <c r="H266" s="134">
        <f>+'Havelvats 4'!F101</f>
        <v>48487.299999999996</v>
      </c>
      <c r="I266" s="134">
        <f>+'Havelvats 4'!G101</f>
        <v>48487.299999999996</v>
      </c>
      <c r="J266" s="138"/>
    </row>
    <row r="267" spans="1:17" s="113" customFormat="1">
      <c r="A267" s="156"/>
      <c r="B267" s="156"/>
      <c r="C267" s="157"/>
      <c r="D267" s="158"/>
      <c r="E267" s="159"/>
      <c r="F267" s="160"/>
      <c r="G267" s="161"/>
      <c r="H267" s="161"/>
      <c r="I267" s="161"/>
      <c r="J267" s="138"/>
    </row>
    <row r="268" spans="1:17" s="162" customFormat="1">
      <c r="A268" s="30"/>
      <c r="B268" s="30"/>
      <c r="C268" s="30"/>
      <c r="D268" s="31"/>
      <c r="E268" s="31"/>
      <c r="F268" s="24" t="s">
        <v>229</v>
      </c>
      <c r="G268" s="29">
        <f>+G269</f>
        <v>0</v>
      </c>
      <c r="H268" s="29">
        <f t="shared" ref="H268:I268" si="122">+H269</f>
        <v>0</v>
      </c>
      <c r="I268" s="29">
        <f t="shared" si="122"/>
        <v>0</v>
      </c>
    </row>
    <row r="269" spans="1:17" ht="34.5">
      <c r="A269" s="490" t="s">
        <v>119</v>
      </c>
      <c r="B269" s="490"/>
      <c r="C269" s="490"/>
      <c r="D269" s="490"/>
      <c r="E269" s="490"/>
      <c r="F269" s="24" t="s">
        <v>38</v>
      </c>
      <c r="G269" s="104">
        <f t="shared" ref="G269:I269" si="123">+G271</f>
        <v>0</v>
      </c>
      <c r="H269" s="104">
        <f t="shared" si="123"/>
        <v>0</v>
      </c>
      <c r="I269" s="104">
        <f t="shared" si="123"/>
        <v>0</v>
      </c>
    </row>
    <row r="270" spans="1:17">
      <c r="A270" s="490"/>
      <c r="B270" s="490"/>
      <c r="C270" s="490"/>
      <c r="D270" s="490"/>
      <c r="E270" s="490"/>
      <c r="F270" s="97" t="s">
        <v>25</v>
      </c>
      <c r="G270" s="163"/>
      <c r="H270" s="163"/>
      <c r="I270" s="163"/>
    </row>
    <row r="271" spans="1:17" ht="34.5">
      <c r="A271" s="490"/>
      <c r="B271" s="490" t="s">
        <v>39</v>
      </c>
      <c r="C271" s="490"/>
      <c r="D271" s="490"/>
      <c r="E271" s="490"/>
      <c r="F271" s="24" t="s">
        <v>40</v>
      </c>
      <c r="G271" s="164">
        <f t="shared" ref="G271:I271" si="124">+G273</f>
        <v>0</v>
      </c>
      <c r="H271" s="164">
        <f t="shared" si="124"/>
        <v>0</v>
      </c>
      <c r="I271" s="164">
        <f t="shared" si="124"/>
        <v>0</v>
      </c>
    </row>
    <row r="272" spans="1:17">
      <c r="A272" s="490"/>
      <c r="B272" s="490"/>
      <c r="C272" s="490"/>
      <c r="D272" s="490"/>
      <c r="E272" s="490"/>
      <c r="F272" s="97" t="s">
        <v>25</v>
      </c>
      <c r="G272" s="165"/>
      <c r="H272" s="165"/>
      <c r="I272" s="165"/>
    </row>
    <row r="273" spans="1:9">
      <c r="A273" s="490"/>
      <c r="B273" s="490"/>
      <c r="C273" s="490" t="s">
        <v>39</v>
      </c>
      <c r="D273" s="490"/>
      <c r="E273" s="490"/>
      <c r="F273" s="25" t="s">
        <v>24</v>
      </c>
      <c r="G273" s="164">
        <f>+G286+G294</f>
        <v>0</v>
      </c>
      <c r="H273" s="164">
        <f>+H286+H294</f>
        <v>0</v>
      </c>
      <c r="I273" s="164">
        <f>+I286+I294</f>
        <v>0</v>
      </c>
    </row>
    <row r="274" spans="1:9">
      <c r="A274" s="490"/>
      <c r="B274" s="490"/>
      <c r="C274" s="490"/>
      <c r="D274" s="490"/>
      <c r="E274" s="490"/>
      <c r="F274" s="97" t="s">
        <v>25</v>
      </c>
      <c r="G274" s="165"/>
      <c r="H274" s="165"/>
      <c r="I274" s="165"/>
    </row>
    <row r="275" spans="1:9">
      <c r="A275" s="490"/>
      <c r="B275" s="490"/>
      <c r="C275" s="490"/>
      <c r="D275" s="490"/>
      <c r="E275" s="490"/>
      <c r="F275" s="97" t="s">
        <v>26</v>
      </c>
      <c r="G275" s="166">
        <f t="shared" ref="G275:I275" si="125">+G277</f>
        <v>0</v>
      </c>
      <c r="H275" s="166">
        <f t="shared" si="125"/>
        <v>0</v>
      </c>
      <c r="I275" s="166">
        <f t="shared" si="125"/>
        <v>0</v>
      </c>
    </row>
    <row r="276" spans="1:9">
      <c r="A276" s="490"/>
      <c r="B276" s="490"/>
      <c r="C276" s="490"/>
      <c r="D276" s="490"/>
      <c r="E276" s="490"/>
      <c r="F276" s="97" t="s">
        <v>25</v>
      </c>
      <c r="G276" s="104"/>
      <c r="H276" s="104"/>
      <c r="I276" s="104"/>
    </row>
    <row r="277" spans="1:9">
      <c r="A277" s="490"/>
      <c r="B277" s="490"/>
      <c r="C277" s="490"/>
      <c r="D277" s="490" t="s">
        <v>115</v>
      </c>
      <c r="E277" s="491" t="s">
        <v>121</v>
      </c>
      <c r="F277" s="491" t="s">
        <v>24</v>
      </c>
      <c r="G277" s="104">
        <f>+G286+G294</f>
        <v>0</v>
      </c>
      <c r="H277" s="104">
        <f>+H286+H294</f>
        <v>0</v>
      </c>
      <c r="I277" s="104">
        <f>+I286+I294</f>
        <v>0</v>
      </c>
    </row>
    <row r="278" spans="1:9">
      <c r="A278" s="490"/>
      <c r="B278" s="490"/>
      <c r="C278" s="490"/>
      <c r="D278" s="490"/>
      <c r="E278" s="167"/>
      <c r="F278" s="98" t="s">
        <v>25</v>
      </c>
      <c r="G278" s="168"/>
      <c r="H278" s="168"/>
      <c r="I278" s="168"/>
    </row>
    <row r="279" spans="1:9">
      <c r="A279" s="490"/>
      <c r="B279" s="490"/>
      <c r="C279" s="490"/>
      <c r="D279" s="490"/>
      <c r="E279" s="142">
        <v>11001</v>
      </c>
      <c r="F279" s="25" t="s">
        <v>24</v>
      </c>
      <c r="G279" s="169">
        <f t="shared" ref="G279:I279" si="126">+G281</f>
        <v>316235.09999999998</v>
      </c>
      <c r="H279" s="169">
        <f t="shared" si="126"/>
        <v>466235.1</v>
      </c>
      <c r="I279" s="169">
        <f t="shared" si="126"/>
        <v>716235.1</v>
      </c>
    </row>
    <row r="280" spans="1:9">
      <c r="A280" s="490"/>
      <c r="B280" s="490"/>
      <c r="C280" s="490"/>
      <c r="D280" s="490"/>
      <c r="E280" s="492"/>
      <c r="F280" s="97" t="s">
        <v>98</v>
      </c>
      <c r="G280" s="166"/>
      <c r="H280" s="166"/>
      <c r="I280" s="166"/>
    </row>
    <row r="281" spans="1:9">
      <c r="A281" s="490"/>
      <c r="B281" s="490"/>
      <c r="C281" s="490"/>
      <c r="D281" s="490"/>
      <c r="E281" s="492"/>
      <c r="F281" s="59" t="s">
        <v>26</v>
      </c>
      <c r="G281" s="170">
        <f t="shared" ref="G281:I281" si="127">+G283</f>
        <v>316235.09999999998</v>
      </c>
      <c r="H281" s="170">
        <f t="shared" si="127"/>
        <v>466235.1</v>
      </c>
      <c r="I281" s="170">
        <f t="shared" si="127"/>
        <v>716235.1</v>
      </c>
    </row>
    <row r="282" spans="1:9" ht="34.5">
      <c r="A282" s="490"/>
      <c r="B282" s="490"/>
      <c r="C282" s="490"/>
      <c r="D282" s="490"/>
      <c r="E282" s="492"/>
      <c r="F282" s="97" t="s">
        <v>27</v>
      </c>
      <c r="G282" s="166"/>
      <c r="H282" s="166"/>
      <c r="I282" s="166"/>
    </row>
    <row r="283" spans="1:9">
      <c r="A283" s="490"/>
      <c r="B283" s="490"/>
      <c r="C283" s="490"/>
      <c r="D283" s="490"/>
      <c r="E283" s="492"/>
      <c r="F283" s="114" t="s">
        <v>28</v>
      </c>
      <c r="G283" s="164">
        <f t="shared" ref="G283:I284" si="128">+G284</f>
        <v>316235.09999999998</v>
      </c>
      <c r="H283" s="164">
        <f t="shared" si="128"/>
        <v>466235.1</v>
      </c>
      <c r="I283" s="164">
        <f t="shared" si="128"/>
        <v>716235.1</v>
      </c>
    </row>
    <row r="284" spans="1:9">
      <c r="A284" s="490"/>
      <c r="B284" s="490"/>
      <c r="C284" s="490"/>
      <c r="D284" s="490"/>
      <c r="E284" s="492"/>
      <c r="F284" s="97" t="s">
        <v>29</v>
      </c>
      <c r="G284" s="166">
        <f t="shared" si="128"/>
        <v>316235.09999999998</v>
      </c>
      <c r="H284" s="166">
        <f t="shared" si="128"/>
        <v>466235.1</v>
      </c>
      <c r="I284" s="166">
        <f t="shared" si="128"/>
        <v>716235.1</v>
      </c>
    </row>
    <row r="285" spans="1:9">
      <c r="A285" s="490"/>
      <c r="B285" s="490"/>
      <c r="C285" s="490"/>
      <c r="D285" s="490"/>
      <c r="E285" s="492"/>
      <c r="F285" s="97" t="s">
        <v>120</v>
      </c>
      <c r="G285" s="166">
        <f>+G286</f>
        <v>316235.09999999998</v>
      </c>
      <c r="H285" s="166">
        <f t="shared" ref="H285:I285" si="129">+H286</f>
        <v>466235.1</v>
      </c>
      <c r="I285" s="166">
        <f t="shared" si="129"/>
        <v>716235.1</v>
      </c>
    </row>
    <row r="286" spans="1:9">
      <c r="A286" s="490"/>
      <c r="B286" s="490"/>
      <c r="C286" s="490"/>
      <c r="D286" s="490"/>
      <c r="E286" s="492"/>
      <c r="F286" s="97" t="s">
        <v>30</v>
      </c>
      <c r="G286" s="166">
        <f>+G77+G92+G101+G218+G227+G258</f>
        <v>316235.09999999998</v>
      </c>
      <c r="H286" s="166">
        <f>+H77+H92+H101+H218+H227+H258</f>
        <v>466235.1</v>
      </c>
      <c r="I286" s="166">
        <f>+I77+I92+I101+I218+I227+I258</f>
        <v>716235.1</v>
      </c>
    </row>
    <row r="287" spans="1:9">
      <c r="A287" s="490"/>
      <c r="B287" s="490"/>
      <c r="C287" s="490"/>
      <c r="D287" s="490"/>
      <c r="E287" s="142" t="s">
        <v>117</v>
      </c>
      <c r="F287" s="25" t="s">
        <v>24</v>
      </c>
      <c r="G287" s="73">
        <f t="shared" ref="G287:I287" si="130">+G289</f>
        <v>-316235.09999999998</v>
      </c>
      <c r="H287" s="73">
        <f t="shared" si="130"/>
        <v>-466235.1</v>
      </c>
      <c r="I287" s="73">
        <f t="shared" si="130"/>
        <v>-716235.1</v>
      </c>
    </row>
    <row r="288" spans="1:9">
      <c r="A288" s="490"/>
      <c r="B288" s="490"/>
      <c r="C288" s="490"/>
      <c r="D288" s="490"/>
      <c r="E288" s="492"/>
      <c r="F288" s="97" t="s">
        <v>98</v>
      </c>
      <c r="G288" s="171"/>
      <c r="H288" s="171"/>
      <c r="I288" s="171"/>
    </row>
    <row r="289" spans="1:9">
      <c r="A289" s="490"/>
      <c r="B289" s="490"/>
      <c r="C289" s="490"/>
      <c r="D289" s="490"/>
      <c r="E289" s="492"/>
      <c r="F289" s="59" t="s">
        <v>26</v>
      </c>
      <c r="G289" s="172">
        <f t="shared" ref="G289:I289" si="131">+G291</f>
        <v>-316235.09999999998</v>
      </c>
      <c r="H289" s="172">
        <f t="shared" si="131"/>
        <v>-466235.1</v>
      </c>
      <c r="I289" s="172">
        <f t="shared" si="131"/>
        <v>-716235.1</v>
      </c>
    </row>
    <row r="290" spans="1:9" ht="34.5">
      <c r="A290" s="490"/>
      <c r="B290" s="490"/>
      <c r="C290" s="490"/>
      <c r="D290" s="490"/>
      <c r="E290" s="492"/>
      <c r="F290" s="97" t="s">
        <v>27</v>
      </c>
      <c r="G290" s="171"/>
      <c r="H290" s="171"/>
      <c r="I290" s="171"/>
    </row>
    <row r="291" spans="1:9">
      <c r="A291" s="490"/>
      <c r="B291" s="490"/>
      <c r="C291" s="490"/>
      <c r="D291" s="490"/>
      <c r="E291" s="492"/>
      <c r="F291" s="114" t="s">
        <v>28</v>
      </c>
      <c r="G291" s="173">
        <f t="shared" ref="G291:I293" si="132">+G292</f>
        <v>-316235.09999999998</v>
      </c>
      <c r="H291" s="173">
        <f t="shared" si="132"/>
        <v>-466235.1</v>
      </c>
      <c r="I291" s="173">
        <f t="shared" si="132"/>
        <v>-716235.1</v>
      </c>
    </row>
    <row r="292" spans="1:9">
      <c r="A292" s="490"/>
      <c r="B292" s="490"/>
      <c r="C292" s="490"/>
      <c r="D292" s="490"/>
      <c r="E292" s="492"/>
      <c r="F292" s="97" t="s">
        <v>29</v>
      </c>
      <c r="G292" s="171">
        <f t="shared" si="132"/>
        <v>-316235.09999999998</v>
      </c>
      <c r="H292" s="171">
        <f t="shared" si="132"/>
        <v>-466235.1</v>
      </c>
      <c r="I292" s="171">
        <f t="shared" si="132"/>
        <v>-716235.1</v>
      </c>
    </row>
    <row r="293" spans="1:9">
      <c r="A293" s="490"/>
      <c r="B293" s="490"/>
      <c r="C293" s="490"/>
      <c r="D293" s="490"/>
      <c r="E293" s="492"/>
      <c r="F293" s="97" t="s">
        <v>62</v>
      </c>
      <c r="G293" s="171">
        <f t="shared" si="132"/>
        <v>-316235.09999999998</v>
      </c>
      <c r="H293" s="171">
        <f t="shared" si="132"/>
        <v>-466235.1</v>
      </c>
      <c r="I293" s="171">
        <f t="shared" si="132"/>
        <v>-716235.1</v>
      </c>
    </row>
    <row r="294" spans="1:9">
      <c r="A294" s="490"/>
      <c r="B294" s="490"/>
      <c r="C294" s="490"/>
      <c r="D294" s="490"/>
      <c r="E294" s="492"/>
      <c r="F294" s="97" t="s">
        <v>30</v>
      </c>
      <c r="G294" s="171">
        <f>-G286</f>
        <v>-316235.09999999998</v>
      </c>
      <c r="H294" s="171">
        <f>-H286</f>
        <v>-466235.1</v>
      </c>
      <c r="I294" s="171">
        <f>-I286</f>
        <v>-716235.1</v>
      </c>
    </row>
  </sheetData>
  <mergeCells count="108">
    <mergeCell ref="A32:A109"/>
    <mergeCell ref="E86:E89"/>
    <mergeCell ref="D86:D89"/>
    <mergeCell ref="E90:F90"/>
    <mergeCell ref="E91:E92"/>
    <mergeCell ref="E93:E100"/>
    <mergeCell ref="E75:F75"/>
    <mergeCell ref="E76:E77"/>
    <mergeCell ref="E78:E85"/>
    <mergeCell ref="C71:C85"/>
    <mergeCell ref="D75:D85"/>
    <mergeCell ref="E69:E74"/>
    <mergeCell ref="D69:D74"/>
    <mergeCell ref="C69:C70"/>
    <mergeCell ref="B32:B33"/>
    <mergeCell ref="C32:C35"/>
    <mergeCell ref="D32:D39"/>
    <mergeCell ref="E32:E39"/>
    <mergeCell ref="E40:F40"/>
    <mergeCell ref="E52:E59"/>
    <mergeCell ref="B34:B68"/>
    <mergeCell ref="C36:C68"/>
    <mergeCell ref="D40:D68"/>
    <mergeCell ref="E41:E42"/>
    <mergeCell ref="E171:E178"/>
    <mergeCell ref="E228:E237"/>
    <mergeCell ref="D216:D237"/>
    <mergeCell ref="D238:D266"/>
    <mergeCell ref="E238:F238"/>
    <mergeCell ref="E239:E240"/>
    <mergeCell ref="E259:E266"/>
    <mergeCell ref="E241:E257"/>
    <mergeCell ref="E119:E120"/>
    <mergeCell ref="E130:E137"/>
    <mergeCell ref="D138:D141"/>
    <mergeCell ref="E216:F216"/>
    <mergeCell ref="E217:E218"/>
    <mergeCell ref="E219:E226"/>
    <mergeCell ref="D142:D161"/>
    <mergeCell ref="D277:D294"/>
    <mergeCell ref="C273:C294"/>
    <mergeCell ref="B271:B294"/>
    <mergeCell ref="A269:A294"/>
    <mergeCell ref="E269:E276"/>
    <mergeCell ref="D269:D276"/>
    <mergeCell ref="C269:C272"/>
    <mergeCell ref="B269:B270"/>
    <mergeCell ref="E277:F277"/>
    <mergeCell ref="E288:E294"/>
    <mergeCell ref="E280:E286"/>
    <mergeCell ref="G1:I1"/>
    <mergeCell ref="D8:E8"/>
    <mergeCell ref="F8:F9"/>
    <mergeCell ref="G8:I8"/>
    <mergeCell ref="A5:I5"/>
    <mergeCell ref="A8:C8"/>
    <mergeCell ref="A13:A31"/>
    <mergeCell ref="C13:C16"/>
    <mergeCell ref="C17:C31"/>
    <mergeCell ref="D21:D31"/>
    <mergeCell ref="E21:F21"/>
    <mergeCell ref="E22:E23"/>
    <mergeCell ref="E24:E31"/>
    <mergeCell ref="B15:B31"/>
    <mergeCell ref="B13:B14"/>
    <mergeCell ref="E13:E20"/>
    <mergeCell ref="D13:D20"/>
    <mergeCell ref="G3:I3"/>
    <mergeCell ref="G2:I2"/>
    <mergeCell ref="B110:B111"/>
    <mergeCell ref="C138:C161"/>
    <mergeCell ref="B112:B161"/>
    <mergeCell ref="E142:F142"/>
    <mergeCell ref="E154:E161"/>
    <mergeCell ref="E61:E68"/>
    <mergeCell ref="E143:E144"/>
    <mergeCell ref="C114:C137"/>
    <mergeCell ref="E118:F118"/>
    <mergeCell ref="D118:D137"/>
    <mergeCell ref="D110:D117"/>
    <mergeCell ref="E102:E109"/>
    <mergeCell ref="D90:D109"/>
    <mergeCell ref="C86:C109"/>
    <mergeCell ref="B69:B109"/>
    <mergeCell ref="E43:E50"/>
    <mergeCell ref="C164:C178"/>
    <mergeCell ref="B162:B178"/>
    <mergeCell ref="C179:C180"/>
    <mergeCell ref="C162:C163"/>
    <mergeCell ref="C181:C266"/>
    <mergeCell ref="A110:A266"/>
    <mergeCell ref="B179:B266"/>
    <mergeCell ref="E185:F185"/>
    <mergeCell ref="E186:E187"/>
    <mergeCell ref="E188:E204"/>
    <mergeCell ref="D185:D204"/>
    <mergeCell ref="E179:E184"/>
    <mergeCell ref="D179:D184"/>
    <mergeCell ref="D205:D215"/>
    <mergeCell ref="E205:F205"/>
    <mergeCell ref="E206:E207"/>
    <mergeCell ref="E208:E215"/>
    <mergeCell ref="E162:E167"/>
    <mergeCell ref="D162:D167"/>
    <mergeCell ref="D168:D178"/>
    <mergeCell ref="E168:F168"/>
    <mergeCell ref="E169:E170"/>
    <mergeCell ref="C110:C113"/>
  </mergeCells>
  <pageMargins left="0.7" right="0.7" top="0.75" bottom="0.75" header="0.3" footer="0.3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2"/>
  <sheetViews>
    <sheetView topLeftCell="A70" zoomScaleNormal="100" workbookViewId="0">
      <selection activeCell="C82" sqref="C82"/>
    </sheetView>
  </sheetViews>
  <sheetFormatPr defaultColWidth="9.28515625" defaultRowHeight="17.25"/>
  <cols>
    <col min="1" max="2" width="9.28515625" style="44"/>
    <col min="3" max="3" width="54.28515625" style="44" customWidth="1"/>
    <col min="4" max="4" width="16.5703125" style="44" customWidth="1"/>
    <col min="5" max="5" width="18.85546875" style="44" customWidth="1"/>
    <col min="6" max="6" width="22.42578125" style="44" customWidth="1"/>
    <col min="7" max="8" width="18.85546875" style="44" customWidth="1"/>
    <col min="9" max="9" width="12.85546875" style="44" bestFit="1" customWidth="1"/>
    <col min="10" max="10" width="17.28515625" style="44" customWidth="1"/>
    <col min="11" max="16384" width="9.28515625" style="44"/>
  </cols>
  <sheetData>
    <row r="1" spans="1:10" ht="37.5" customHeight="1">
      <c r="B1" s="174"/>
      <c r="C1" s="174"/>
      <c r="D1" s="174"/>
      <c r="E1" s="174"/>
      <c r="F1" s="507" t="s">
        <v>148</v>
      </c>
      <c r="G1" s="507"/>
      <c r="H1" s="507"/>
    </row>
    <row r="2" spans="1:10" ht="17.25" customHeight="1">
      <c r="A2" s="174"/>
      <c r="B2" s="174"/>
      <c r="C2" s="174"/>
      <c r="D2" s="174"/>
      <c r="E2" s="174"/>
      <c r="F2" s="508" t="s">
        <v>157</v>
      </c>
      <c r="G2" s="508"/>
      <c r="H2" s="508"/>
    </row>
    <row r="3" spans="1:10" ht="17.25" customHeight="1">
      <c r="A3" s="174"/>
      <c r="B3" s="174"/>
      <c r="C3" s="174"/>
      <c r="D3" s="174"/>
      <c r="E3" s="174"/>
      <c r="F3" s="508" t="s">
        <v>147</v>
      </c>
      <c r="G3" s="508"/>
      <c r="H3" s="508"/>
    </row>
    <row r="4" spans="1:10" ht="14.25" customHeight="1">
      <c r="A4" s="175"/>
      <c r="B4" s="175"/>
      <c r="C4" s="43"/>
      <c r="E4" s="176"/>
      <c r="F4" s="176"/>
      <c r="G4" s="176"/>
      <c r="H4" s="176"/>
    </row>
    <row r="5" spans="1:10">
      <c r="A5" s="509" t="s">
        <v>259</v>
      </c>
      <c r="B5" s="510"/>
      <c r="C5" s="510"/>
      <c r="D5" s="510"/>
      <c r="E5" s="510"/>
      <c r="F5" s="510"/>
      <c r="G5" s="510"/>
      <c r="H5" s="510"/>
    </row>
    <row r="6" spans="1:10" ht="33.75" customHeight="1">
      <c r="A6" s="510"/>
      <c r="B6" s="510"/>
      <c r="C6" s="510"/>
      <c r="D6" s="510"/>
      <c r="E6" s="510"/>
      <c r="F6" s="510"/>
      <c r="G6" s="510"/>
      <c r="H6" s="510"/>
    </row>
    <row r="8" spans="1:10">
      <c r="G8" s="177"/>
      <c r="H8" s="177" t="s">
        <v>32</v>
      </c>
    </row>
    <row r="9" spans="1:10" ht="40.35" customHeight="1">
      <c r="A9" s="511" t="s">
        <v>89</v>
      </c>
      <c r="B9" s="512"/>
      <c r="C9" s="513" t="s">
        <v>102</v>
      </c>
      <c r="D9" s="515" t="s">
        <v>103</v>
      </c>
      <c r="E9" s="517" t="s">
        <v>217</v>
      </c>
      <c r="F9" s="518"/>
      <c r="G9" s="518"/>
      <c r="H9" s="519"/>
    </row>
    <row r="10" spans="1:10" ht="107.25" customHeight="1">
      <c r="A10" s="5" t="s">
        <v>94</v>
      </c>
      <c r="B10" s="5" t="s">
        <v>95</v>
      </c>
      <c r="C10" s="514"/>
      <c r="D10" s="516"/>
      <c r="E10" s="178" t="s">
        <v>105</v>
      </c>
      <c r="F10" s="178" t="s">
        <v>106</v>
      </c>
      <c r="G10" s="178" t="s">
        <v>107</v>
      </c>
      <c r="H10" s="178" t="s">
        <v>108</v>
      </c>
      <c r="I10" s="193"/>
    </row>
    <row r="11" spans="1:10">
      <c r="A11" s="5"/>
      <c r="B11" s="5"/>
      <c r="C11" s="6" t="s">
        <v>109</v>
      </c>
      <c r="D11" s="13">
        <f>SUM(E11:H11)</f>
        <v>1072578</v>
      </c>
      <c r="E11" s="13">
        <f t="shared" ref="E11:H11" si="0">+E13</f>
        <v>500462</v>
      </c>
      <c r="F11" s="12">
        <f t="shared" si="0"/>
        <v>476530.89999999997</v>
      </c>
      <c r="G11" s="12">
        <f t="shared" si="0"/>
        <v>95585.1</v>
      </c>
      <c r="H11" s="12">
        <f t="shared" si="0"/>
        <v>0</v>
      </c>
      <c r="I11" s="194"/>
      <c r="J11" s="84"/>
    </row>
    <row r="12" spans="1:10">
      <c r="A12" s="5"/>
      <c r="B12" s="5"/>
      <c r="C12" s="6" t="s">
        <v>110</v>
      </c>
      <c r="D12" s="11"/>
      <c r="E12" s="7"/>
      <c r="F12" s="12"/>
      <c r="G12" s="12"/>
      <c r="H12" s="12"/>
    </row>
    <row r="13" spans="1:10" ht="51.75">
      <c r="A13" s="8"/>
      <c r="B13" s="9"/>
      <c r="C13" s="9" t="s">
        <v>100</v>
      </c>
      <c r="D13" s="13">
        <f>SUM(E13:H13)</f>
        <v>1072578</v>
      </c>
      <c r="E13" s="13">
        <f>+E15+E28+E32+E36+E42+E46+E82</f>
        <v>500462</v>
      </c>
      <c r="F13" s="13">
        <f t="shared" ref="F13:H13" si="1">+F15+F28+F32+F36+F42+F46+F82</f>
        <v>476530.89999999997</v>
      </c>
      <c r="G13" s="13">
        <f t="shared" si="1"/>
        <v>95585.1</v>
      </c>
      <c r="H13" s="13">
        <f t="shared" si="1"/>
        <v>0</v>
      </c>
      <c r="I13" s="195"/>
    </row>
    <row r="14" spans="1:10">
      <c r="A14" s="8"/>
      <c r="B14" s="8"/>
      <c r="C14" s="8" t="s">
        <v>111</v>
      </c>
      <c r="D14" s="10"/>
      <c r="E14" s="10"/>
      <c r="F14" s="10"/>
      <c r="G14" s="10"/>
      <c r="H14" s="10"/>
    </row>
    <row r="15" spans="1:10" ht="86.25">
      <c r="A15" s="3">
        <v>1045</v>
      </c>
      <c r="B15" s="3">
        <v>32001</v>
      </c>
      <c r="C15" s="4" t="s">
        <v>230</v>
      </c>
      <c r="D15" s="13">
        <f>+E15+F15+G15+H15</f>
        <v>117860.7</v>
      </c>
      <c r="E15" s="13">
        <f>+E17+E19+E22+E24+E26</f>
        <v>0</v>
      </c>
      <c r="F15" s="13">
        <f t="shared" ref="F15:H15" si="2">+F17+F19+F22+F24+F26</f>
        <v>95860.7</v>
      </c>
      <c r="G15" s="13">
        <f t="shared" si="2"/>
        <v>22000</v>
      </c>
      <c r="H15" s="13">
        <f t="shared" si="2"/>
        <v>0</v>
      </c>
    </row>
    <row r="16" spans="1:10">
      <c r="A16" s="28"/>
      <c r="B16" s="28"/>
      <c r="C16" s="179" t="s">
        <v>25</v>
      </c>
      <c r="D16" s="180"/>
      <c r="E16" s="180"/>
      <c r="F16" s="180"/>
      <c r="G16" s="180"/>
      <c r="H16" s="180"/>
    </row>
    <row r="17" spans="1:8">
      <c r="A17" s="504"/>
      <c r="B17" s="504"/>
      <c r="C17" s="27" t="s">
        <v>235</v>
      </c>
      <c r="D17" s="181">
        <f>SUM(E17:H17)</f>
        <v>16034.4</v>
      </c>
      <c r="E17" s="181">
        <f>+E18</f>
        <v>0</v>
      </c>
      <c r="F17" s="181">
        <f t="shared" ref="F17:H17" si="3">+F18</f>
        <v>16034.4</v>
      </c>
      <c r="G17" s="181">
        <f t="shared" si="3"/>
        <v>0</v>
      </c>
      <c r="H17" s="181">
        <f t="shared" si="3"/>
        <v>0</v>
      </c>
    </row>
    <row r="18" spans="1:8" ht="34.5">
      <c r="A18" s="505"/>
      <c r="B18" s="505"/>
      <c r="C18" s="182" t="s">
        <v>236</v>
      </c>
      <c r="D18" s="183">
        <f t="shared" ref="D18" si="4">+E18+F18+G18+H18</f>
        <v>16034.4</v>
      </c>
      <c r="E18" s="183"/>
      <c r="F18" s="183">
        <v>16034.4</v>
      </c>
      <c r="G18" s="183"/>
      <c r="H18" s="180"/>
    </row>
    <row r="19" spans="1:8">
      <c r="A19" s="505"/>
      <c r="B19" s="505"/>
      <c r="C19" s="27" t="s">
        <v>231</v>
      </c>
      <c r="D19" s="181">
        <f>SUM(E19:H19)</f>
        <v>62582.8</v>
      </c>
      <c r="E19" s="181">
        <f>+E20+E21</f>
        <v>0</v>
      </c>
      <c r="F19" s="181">
        <f t="shared" ref="F19:H19" si="5">+F20+F21</f>
        <v>62582.8</v>
      </c>
      <c r="G19" s="181">
        <f t="shared" si="5"/>
        <v>0</v>
      </c>
      <c r="H19" s="181">
        <f t="shared" si="5"/>
        <v>0</v>
      </c>
    </row>
    <row r="20" spans="1:8" ht="34.5">
      <c r="A20" s="505"/>
      <c r="B20" s="505"/>
      <c r="C20" s="182" t="s">
        <v>232</v>
      </c>
      <c r="D20" s="183">
        <f t="shared" ref="D20:D27" si="6">+E20+F20+G20+H20</f>
        <v>57468.9</v>
      </c>
      <c r="E20" s="183"/>
      <c r="F20" s="183">
        <v>57468.9</v>
      </c>
      <c r="G20" s="183"/>
      <c r="H20" s="180"/>
    </row>
    <row r="21" spans="1:8">
      <c r="A21" s="505"/>
      <c r="B21" s="505"/>
      <c r="C21" s="182" t="s">
        <v>239</v>
      </c>
      <c r="D21" s="183">
        <f t="shared" si="6"/>
        <v>5113.8999999999996</v>
      </c>
      <c r="E21" s="184"/>
      <c r="F21" s="184">
        <f>4671+442.9</f>
        <v>5113.8999999999996</v>
      </c>
      <c r="G21" s="184"/>
      <c r="H21" s="105"/>
    </row>
    <row r="22" spans="1:8">
      <c r="A22" s="505"/>
      <c r="B22" s="505"/>
      <c r="C22" s="27" t="s">
        <v>243</v>
      </c>
      <c r="D22" s="181">
        <f>SUM(E22:H22)</f>
        <v>1520.7</v>
      </c>
      <c r="E22" s="185">
        <f>+E23</f>
        <v>0</v>
      </c>
      <c r="F22" s="185">
        <f t="shared" ref="F22:H22" si="7">+F23</f>
        <v>1520.7</v>
      </c>
      <c r="G22" s="185">
        <f t="shared" si="7"/>
        <v>0</v>
      </c>
      <c r="H22" s="185">
        <f t="shared" si="7"/>
        <v>0</v>
      </c>
    </row>
    <row r="23" spans="1:8" ht="51.75">
      <c r="A23" s="505"/>
      <c r="B23" s="505"/>
      <c r="C23" s="186" t="s">
        <v>242</v>
      </c>
      <c r="D23" s="183">
        <f t="shared" ref="D23" si="8">+E23+F23+G23+H23</f>
        <v>1520.7</v>
      </c>
      <c r="E23" s="184"/>
      <c r="F23" s="184">
        <v>1520.7</v>
      </c>
      <c r="G23" s="184">
        <v>0</v>
      </c>
      <c r="H23" s="105"/>
    </row>
    <row r="24" spans="1:8">
      <c r="A24" s="505"/>
      <c r="B24" s="505"/>
      <c r="C24" s="27" t="s">
        <v>237</v>
      </c>
      <c r="D24" s="181">
        <f>SUM(E24:H24)</f>
        <v>15722.8</v>
      </c>
      <c r="E24" s="185">
        <f>+E25</f>
        <v>0</v>
      </c>
      <c r="F24" s="185">
        <f t="shared" ref="F24:H24" si="9">+F25</f>
        <v>15722.8</v>
      </c>
      <c r="G24" s="185">
        <f t="shared" si="9"/>
        <v>0</v>
      </c>
      <c r="H24" s="185">
        <f t="shared" si="9"/>
        <v>0</v>
      </c>
    </row>
    <row r="25" spans="1:8">
      <c r="A25" s="505"/>
      <c r="B25" s="505"/>
      <c r="C25" s="182" t="s">
        <v>238</v>
      </c>
      <c r="D25" s="183">
        <f t="shared" ref="D25" si="10">+E25+F25+G25+H25</f>
        <v>15722.8</v>
      </c>
      <c r="E25" s="184"/>
      <c r="F25" s="184">
        <v>15722.8</v>
      </c>
      <c r="G25" s="184">
        <v>0</v>
      </c>
      <c r="H25" s="105"/>
    </row>
    <row r="26" spans="1:8">
      <c r="A26" s="505"/>
      <c r="B26" s="505"/>
      <c r="C26" s="27" t="s">
        <v>233</v>
      </c>
      <c r="D26" s="181">
        <f>SUM(E26:H26)</f>
        <v>22000</v>
      </c>
      <c r="E26" s="185">
        <f>+E27</f>
        <v>0</v>
      </c>
      <c r="F26" s="185">
        <f t="shared" ref="F26:H26" si="11">+F27</f>
        <v>0</v>
      </c>
      <c r="G26" s="185">
        <f t="shared" si="11"/>
        <v>22000</v>
      </c>
      <c r="H26" s="185">
        <f t="shared" si="11"/>
        <v>0</v>
      </c>
    </row>
    <row r="27" spans="1:8">
      <c r="A27" s="506"/>
      <c r="B27" s="506"/>
      <c r="C27" s="182" t="s">
        <v>234</v>
      </c>
      <c r="D27" s="183">
        <f t="shared" si="6"/>
        <v>22000</v>
      </c>
      <c r="E27" s="184"/>
      <c r="F27" s="184"/>
      <c r="G27" s="184">
        <v>22000</v>
      </c>
      <c r="H27" s="105"/>
    </row>
    <row r="28" spans="1:8" ht="34.5">
      <c r="A28" s="26">
        <v>1075</v>
      </c>
      <c r="B28" s="26">
        <v>32001</v>
      </c>
      <c r="C28" s="4" t="s">
        <v>309</v>
      </c>
      <c r="D28" s="13">
        <f>+E28+F28+G28+H28</f>
        <v>108499.7</v>
      </c>
      <c r="E28" s="13">
        <f>+E30</f>
        <v>0</v>
      </c>
      <c r="F28" s="13">
        <f t="shared" ref="F28:H28" si="12">+F30</f>
        <v>108499.7</v>
      </c>
      <c r="G28" s="13">
        <f t="shared" si="12"/>
        <v>0</v>
      </c>
      <c r="H28" s="13">
        <f t="shared" si="12"/>
        <v>0</v>
      </c>
    </row>
    <row r="29" spans="1:8">
      <c r="A29" s="15"/>
      <c r="B29" s="15"/>
      <c r="C29" s="187" t="s">
        <v>25</v>
      </c>
      <c r="D29" s="180"/>
      <c r="E29" s="180"/>
      <c r="F29" s="180"/>
      <c r="G29" s="180"/>
      <c r="H29" s="180"/>
    </row>
    <row r="30" spans="1:8">
      <c r="A30" s="504"/>
      <c r="B30" s="504"/>
      <c r="C30" s="14" t="s">
        <v>241</v>
      </c>
      <c r="D30" s="181">
        <f>SUM(E30:H30)</f>
        <v>108499.7</v>
      </c>
      <c r="E30" s="181">
        <f>+E31</f>
        <v>0</v>
      </c>
      <c r="F30" s="181">
        <f t="shared" ref="F30:H30" si="13">+F31</f>
        <v>108499.7</v>
      </c>
      <c r="G30" s="181">
        <f t="shared" si="13"/>
        <v>0</v>
      </c>
      <c r="H30" s="181">
        <f t="shared" si="13"/>
        <v>0</v>
      </c>
    </row>
    <row r="31" spans="1:8" ht="34.5">
      <c r="A31" s="506"/>
      <c r="B31" s="506"/>
      <c r="C31" s="188" t="s">
        <v>246</v>
      </c>
      <c r="D31" s="183">
        <f t="shared" ref="D31" si="14">+E31+F31+G31+H31</f>
        <v>108499.7</v>
      </c>
      <c r="E31" s="183">
        <v>0</v>
      </c>
      <c r="F31" s="183">
        <v>108499.7</v>
      </c>
      <c r="G31" s="183"/>
      <c r="H31" s="180"/>
    </row>
    <row r="32" spans="1:8" ht="51.75">
      <c r="A32" s="26">
        <v>1163</v>
      </c>
      <c r="B32" s="26">
        <v>12001</v>
      </c>
      <c r="C32" s="4" t="s">
        <v>97</v>
      </c>
      <c r="D32" s="13">
        <f>+E32+F32+G32+H32</f>
        <v>500000</v>
      </c>
      <c r="E32" s="13">
        <f>+E34</f>
        <v>500000</v>
      </c>
      <c r="F32" s="13">
        <f t="shared" ref="F32:H32" si="15">+F34</f>
        <v>0</v>
      </c>
      <c r="G32" s="13">
        <f t="shared" si="15"/>
        <v>0</v>
      </c>
      <c r="H32" s="13">
        <f t="shared" si="15"/>
        <v>0</v>
      </c>
    </row>
    <row r="33" spans="1:8">
      <c r="A33" s="15"/>
      <c r="B33" s="15"/>
      <c r="C33" s="187" t="s">
        <v>25</v>
      </c>
      <c r="D33" s="180"/>
      <c r="E33" s="180"/>
      <c r="F33" s="180"/>
      <c r="G33" s="180"/>
      <c r="H33" s="180"/>
    </row>
    <row r="34" spans="1:8">
      <c r="A34" s="504"/>
      <c r="B34" s="504"/>
      <c r="C34" s="14" t="s">
        <v>154</v>
      </c>
      <c r="D34" s="181">
        <f>SUM(E34:H34)</f>
        <v>500000</v>
      </c>
      <c r="E34" s="181">
        <f>+E35</f>
        <v>500000</v>
      </c>
      <c r="F34" s="181"/>
      <c r="G34" s="181">
        <f t="shared" ref="G34" si="16">+G35</f>
        <v>0</v>
      </c>
      <c r="H34" s="180"/>
    </row>
    <row r="35" spans="1:8" ht="69">
      <c r="A35" s="506"/>
      <c r="B35" s="506"/>
      <c r="C35" s="189" t="s">
        <v>155</v>
      </c>
      <c r="D35" s="183">
        <f t="shared" ref="D35" si="17">+E35+F35+G35+H35</f>
        <v>500000</v>
      </c>
      <c r="E35" s="183">
        <v>500000</v>
      </c>
      <c r="F35" s="183"/>
      <c r="G35" s="183"/>
      <c r="H35" s="180"/>
    </row>
    <row r="36" spans="1:8">
      <c r="A36" s="15">
        <v>1163</v>
      </c>
      <c r="B36" s="15">
        <v>32001</v>
      </c>
      <c r="C36" s="4" t="s">
        <v>113</v>
      </c>
      <c r="D36" s="13">
        <f>+E36+F36+G36+H36</f>
        <v>4747.1000000000004</v>
      </c>
      <c r="E36" s="13">
        <f>+E38+E40</f>
        <v>462</v>
      </c>
      <c r="F36" s="13">
        <f t="shared" ref="F36:H36" si="18">+F38+F40</f>
        <v>0</v>
      </c>
      <c r="G36" s="13">
        <f t="shared" si="18"/>
        <v>4285.1000000000004</v>
      </c>
      <c r="H36" s="13">
        <f t="shared" si="18"/>
        <v>0</v>
      </c>
    </row>
    <row r="37" spans="1:8">
      <c r="A37" s="28"/>
      <c r="B37" s="28"/>
      <c r="C37" s="179" t="s">
        <v>25</v>
      </c>
      <c r="D37" s="180"/>
      <c r="E37" s="180"/>
      <c r="F37" s="180"/>
      <c r="G37" s="180"/>
      <c r="H37" s="180"/>
    </row>
    <row r="38" spans="1:8">
      <c r="A38" s="504"/>
      <c r="B38" s="504"/>
      <c r="C38" s="27" t="s">
        <v>241</v>
      </c>
      <c r="D38" s="181">
        <f>SUM(E38:H38)</f>
        <v>462</v>
      </c>
      <c r="E38" s="181">
        <f>+E39</f>
        <v>462</v>
      </c>
      <c r="F38" s="181">
        <f t="shared" ref="F38:H38" si="19">+F39</f>
        <v>0</v>
      </c>
      <c r="G38" s="181">
        <f t="shared" si="19"/>
        <v>0</v>
      </c>
      <c r="H38" s="181">
        <f t="shared" si="19"/>
        <v>0</v>
      </c>
    </row>
    <row r="39" spans="1:8" ht="50.25" customHeight="1">
      <c r="A39" s="505"/>
      <c r="B39" s="505"/>
      <c r="C39" s="190" t="s">
        <v>240</v>
      </c>
      <c r="D39" s="183">
        <f t="shared" ref="D39:D41" si="20">+E39+F39+G39+H39</f>
        <v>462</v>
      </c>
      <c r="E39" s="183">
        <v>462</v>
      </c>
      <c r="F39" s="183"/>
      <c r="G39" s="183"/>
      <c r="H39" s="180"/>
    </row>
    <row r="40" spans="1:8">
      <c r="A40" s="505"/>
      <c r="B40" s="505"/>
      <c r="C40" s="27" t="s">
        <v>245</v>
      </c>
      <c r="D40" s="181">
        <f>SUM(E40:H40)</f>
        <v>4285.1000000000004</v>
      </c>
      <c r="E40" s="181">
        <f>+E41</f>
        <v>0</v>
      </c>
      <c r="F40" s="181">
        <f t="shared" ref="F40:H40" si="21">+F41</f>
        <v>0</v>
      </c>
      <c r="G40" s="181">
        <f t="shared" si="21"/>
        <v>4285.1000000000004</v>
      </c>
      <c r="H40" s="181">
        <f t="shared" si="21"/>
        <v>0</v>
      </c>
    </row>
    <row r="41" spans="1:8" ht="31.5" customHeight="1">
      <c r="A41" s="506"/>
      <c r="B41" s="506"/>
      <c r="C41" s="190" t="s">
        <v>244</v>
      </c>
      <c r="D41" s="183">
        <f t="shared" si="20"/>
        <v>4285.1000000000004</v>
      </c>
      <c r="E41" s="183"/>
      <c r="F41" s="183"/>
      <c r="G41" s="183">
        <v>4285.1000000000004</v>
      </c>
      <c r="H41" s="180"/>
    </row>
    <row r="42" spans="1:8" ht="34.5">
      <c r="A42" s="26">
        <v>1168</v>
      </c>
      <c r="B42" s="26">
        <v>32001</v>
      </c>
      <c r="C42" s="4" t="s">
        <v>260</v>
      </c>
      <c r="D42" s="13">
        <f>+E42+F42+G42+H42</f>
        <v>50000</v>
      </c>
      <c r="E42" s="13">
        <f>+E44</f>
        <v>0</v>
      </c>
      <c r="F42" s="13">
        <f t="shared" ref="F42:H42" si="22">+F44</f>
        <v>50000</v>
      </c>
      <c r="G42" s="13">
        <f t="shared" si="22"/>
        <v>0</v>
      </c>
      <c r="H42" s="13">
        <f t="shared" si="22"/>
        <v>0</v>
      </c>
    </row>
    <row r="43" spans="1:8">
      <c r="A43" s="15"/>
      <c r="B43" s="15"/>
      <c r="C43" s="187" t="s">
        <v>25</v>
      </c>
      <c r="D43" s="180"/>
      <c r="E43" s="180"/>
      <c r="F43" s="180"/>
      <c r="G43" s="180"/>
      <c r="H43" s="180"/>
    </row>
    <row r="44" spans="1:8">
      <c r="A44" s="504"/>
      <c r="B44" s="504"/>
      <c r="C44" s="14" t="s">
        <v>241</v>
      </c>
      <c r="D44" s="181">
        <f>SUM(E44:H44)</f>
        <v>50000</v>
      </c>
      <c r="E44" s="181">
        <f>+E45</f>
        <v>0</v>
      </c>
      <c r="F44" s="181">
        <f t="shared" ref="F44:H44" si="23">+F45</f>
        <v>50000</v>
      </c>
      <c r="G44" s="181">
        <f t="shared" si="23"/>
        <v>0</v>
      </c>
      <c r="H44" s="181">
        <f t="shared" si="23"/>
        <v>0</v>
      </c>
    </row>
    <row r="45" spans="1:8" ht="35.65" customHeight="1">
      <c r="A45" s="506"/>
      <c r="B45" s="506"/>
      <c r="C45" s="189" t="s">
        <v>261</v>
      </c>
      <c r="D45" s="183">
        <f t="shared" ref="D45" si="24">+E45+F45+G45+H45</f>
        <v>50000</v>
      </c>
      <c r="E45" s="183">
        <v>0</v>
      </c>
      <c r="F45" s="183">
        <v>50000</v>
      </c>
      <c r="G45" s="183"/>
      <c r="H45" s="180"/>
    </row>
    <row r="46" spans="1:8" ht="34.5">
      <c r="A46" s="15">
        <v>1183</v>
      </c>
      <c r="B46" s="15">
        <v>32001</v>
      </c>
      <c r="C46" s="4" t="s">
        <v>247</v>
      </c>
      <c r="D46" s="13">
        <f>+E46+F46+G46+H46</f>
        <v>242983.2</v>
      </c>
      <c r="E46" s="13">
        <f>+E48+E64+E67+E69+E71+E73</f>
        <v>0</v>
      </c>
      <c r="F46" s="13">
        <f t="shared" ref="F46:H46" si="25">+F48+F64+F67+F69+F71+F73</f>
        <v>173683.20000000001</v>
      </c>
      <c r="G46" s="13">
        <f t="shared" si="25"/>
        <v>69300</v>
      </c>
      <c r="H46" s="13">
        <f t="shared" si="25"/>
        <v>0</v>
      </c>
    </row>
    <row r="47" spans="1:8">
      <c r="A47" s="28"/>
      <c r="B47" s="28"/>
      <c r="C47" s="179" t="s">
        <v>25</v>
      </c>
      <c r="D47" s="180"/>
      <c r="E47" s="180"/>
      <c r="F47" s="180"/>
      <c r="G47" s="180"/>
      <c r="H47" s="180"/>
    </row>
    <row r="48" spans="1:8">
      <c r="A48" s="504"/>
      <c r="B48" s="504"/>
      <c r="C48" s="27" t="s">
        <v>241</v>
      </c>
      <c r="D48" s="181">
        <f>SUM(E48:H48)</f>
        <v>184589.1</v>
      </c>
      <c r="E48" s="181">
        <f>SUM(E49:E63)</f>
        <v>0</v>
      </c>
      <c r="F48" s="181">
        <f t="shared" ref="F48:H48" si="26">SUM(F49:F63)</f>
        <v>163889.1</v>
      </c>
      <c r="G48" s="181">
        <f t="shared" si="26"/>
        <v>20700</v>
      </c>
      <c r="H48" s="181">
        <f t="shared" si="26"/>
        <v>0</v>
      </c>
    </row>
    <row r="49" spans="1:8" ht="34.5">
      <c r="A49" s="505"/>
      <c r="B49" s="505"/>
      <c r="C49" s="190" t="s">
        <v>248</v>
      </c>
      <c r="D49" s="183">
        <f t="shared" ref="D49:D63" si="27">+E49+F49+G49+H49</f>
        <v>20700</v>
      </c>
      <c r="E49" s="183">
        <v>0</v>
      </c>
      <c r="F49" s="183"/>
      <c r="G49" s="183">
        <v>20700</v>
      </c>
      <c r="H49" s="180"/>
    </row>
    <row r="50" spans="1:8">
      <c r="A50" s="505"/>
      <c r="B50" s="505"/>
      <c r="C50" s="190" t="s">
        <v>251</v>
      </c>
      <c r="D50" s="183">
        <f t="shared" si="27"/>
        <v>136732.1</v>
      </c>
      <c r="E50" s="184"/>
      <c r="F50" s="184">
        <v>136732.1</v>
      </c>
      <c r="G50" s="184"/>
      <c r="H50" s="105"/>
    </row>
    <row r="51" spans="1:8" ht="34.5">
      <c r="A51" s="505"/>
      <c r="B51" s="505"/>
      <c r="C51" s="190" t="s">
        <v>252</v>
      </c>
      <c r="D51" s="183">
        <f t="shared" si="27"/>
        <v>138.9</v>
      </c>
      <c r="E51" s="184"/>
      <c r="F51" s="184">
        <v>138.9</v>
      </c>
      <c r="G51" s="184"/>
      <c r="H51" s="105"/>
    </row>
    <row r="52" spans="1:8">
      <c r="A52" s="505"/>
      <c r="B52" s="505"/>
      <c r="C52" s="188" t="s">
        <v>250</v>
      </c>
      <c r="D52" s="183">
        <f t="shared" si="27"/>
        <v>26013.1</v>
      </c>
      <c r="E52" s="184"/>
      <c r="F52" s="184">
        <v>26013.1</v>
      </c>
      <c r="G52" s="184"/>
      <c r="H52" s="105"/>
    </row>
    <row r="53" spans="1:8" ht="34.5">
      <c r="A53" s="505"/>
      <c r="B53" s="505"/>
      <c r="C53" s="190" t="s">
        <v>267</v>
      </c>
      <c r="D53" s="183">
        <f t="shared" si="27"/>
        <v>123</v>
      </c>
      <c r="E53" s="183"/>
      <c r="F53" s="183">
        <v>123</v>
      </c>
      <c r="G53" s="183"/>
      <c r="H53" s="180"/>
    </row>
    <row r="54" spans="1:8" ht="34.5">
      <c r="A54" s="505"/>
      <c r="B54" s="505"/>
      <c r="C54" s="190" t="s">
        <v>268</v>
      </c>
      <c r="D54" s="183">
        <f t="shared" si="27"/>
        <v>113</v>
      </c>
      <c r="E54" s="183"/>
      <c r="F54" s="183">
        <v>113</v>
      </c>
      <c r="G54" s="183"/>
      <c r="H54" s="180"/>
    </row>
    <row r="55" spans="1:8" ht="34.5">
      <c r="A55" s="505"/>
      <c r="B55" s="505"/>
      <c r="C55" s="190" t="s">
        <v>283</v>
      </c>
      <c r="D55" s="183">
        <f t="shared" si="27"/>
        <v>136</v>
      </c>
      <c r="E55" s="183"/>
      <c r="F55" s="183">
        <v>136</v>
      </c>
      <c r="G55" s="183"/>
      <c r="H55" s="180"/>
    </row>
    <row r="56" spans="1:8">
      <c r="A56" s="505"/>
      <c r="B56" s="505"/>
      <c r="C56" s="190" t="s">
        <v>282</v>
      </c>
      <c r="D56" s="183">
        <f t="shared" si="27"/>
        <v>79</v>
      </c>
      <c r="E56" s="183"/>
      <c r="F56" s="183">
        <v>79</v>
      </c>
      <c r="G56" s="183"/>
      <c r="H56" s="180"/>
    </row>
    <row r="57" spans="1:8" ht="34.5">
      <c r="A57" s="505"/>
      <c r="B57" s="505"/>
      <c r="C57" s="190" t="s">
        <v>281</v>
      </c>
      <c r="D57" s="183">
        <f t="shared" si="27"/>
        <v>96</v>
      </c>
      <c r="E57" s="183"/>
      <c r="F57" s="183">
        <v>96</v>
      </c>
      <c r="G57" s="183"/>
      <c r="H57" s="180"/>
    </row>
    <row r="58" spans="1:8" ht="34.5">
      <c r="A58" s="505"/>
      <c r="B58" s="505"/>
      <c r="C58" s="190" t="s">
        <v>280</v>
      </c>
      <c r="D58" s="183">
        <f t="shared" si="27"/>
        <v>94</v>
      </c>
      <c r="E58" s="183"/>
      <c r="F58" s="183">
        <v>94</v>
      </c>
      <c r="G58" s="183"/>
      <c r="H58" s="180"/>
    </row>
    <row r="59" spans="1:8" ht="34.5">
      <c r="A59" s="505"/>
      <c r="B59" s="505"/>
      <c r="C59" s="190" t="s">
        <v>279</v>
      </c>
      <c r="D59" s="183">
        <f t="shared" si="27"/>
        <v>65</v>
      </c>
      <c r="E59" s="183"/>
      <c r="F59" s="183">
        <v>65</v>
      </c>
      <c r="G59" s="183"/>
      <c r="H59" s="180"/>
    </row>
    <row r="60" spans="1:8" ht="34.5">
      <c r="A60" s="505"/>
      <c r="B60" s="505"/>
      <c r="C60" s="190" t="s">
        <v>278</v>
      </c>
      <c r="D60" s="183">
        <f t="shared" si="27"/>
        <v>46</v>
      </c>
      <c r="E60" s="183"/>
      <c r="F60" s="183">
        <v>46</v>
      </c>
      <c r="G60" s="183"/>
      <c r="H60" s="180"/>
    </row>
    <row r="61" spans="1:8" ht="34.5">
      <c r="A61" s="505"/>
      <c r="B61" s="505"/>
      <c r="C61" s="190" t="s">
        <v>277</v>
      </c>
      <c r="D61" s="183">
        <f t="shared" si="27"/>
        <v>47</v>
      </c>
      <c r="E61" s="183"/>
      <c r="F61" s="183">
        <v>47</v>
      </c>
      <c r="G61" s="183"/>
      <c r="H61" s="180"/>
    </row>
    <row r="62" spans="1:8">
      <c r="A62" s="505"/>
      <c r="B62" s="505"/>
      <c r="C62" s="190" t="s">
        <v>276</v>
      </c>
      <c r="D62" s="183">
        <f t="shared" si="27"/>
        <v>81</v>
      </c>
      <c r="E62" s="183"/>
      <c r="F62" s="183">
        <v>81</v>
      </c>
      <c r="G62" s="183"/>
      <c r="H62" s="180"/>
    </row>
    <row r="63" spans="1:8">
      <c r="A63" s="505"/>
      <c r="B63" s="505"/>
      <c r="C63" s="190" t="s">
        <v>275</v>
      </c>
      <c r="D63" s="183">
        <f t="shared" si="27"/>
        <v>125</v>
      </c>
      <c r="E63" s="183"/>
      <c r="F63" s="183">
        <v>125</v>
      </c>
      <c r="G63" s="183"/>
      <c r="H63" s="180"/>
    </row>
    <row r="64" spans="1:8">
      <c r="A64" s="505"/>
      <c r="B64" s="505"/>
      <c r="C64" s="27" t="s">
        <v>235</v>
      </c>
      <c r="D64" s="181">
        <f>SUM(E64:H64)</f>
        <v>30225</v>
      </c>
      <c r="E64" s="181">
        <f>+E65+E66</f>
        <v>0</v>
      </c>
      <c r="F64" s="181">
        <f t="shared" ref="F64:H64" si="28">+F65+F66</f>
        <v>0</v>
      </c>
      <c r="G64" s="181">
        <f t="shared" si="28"/>
        <v>30225</v>
      </c>
      <c r="H64" s="181">
        <f t="shared" si="28"/>
        <v>0</v>
      </c>
    </row>
    <row r="65" spans="1:8">
      <c r="A65" s="505"/>
      <c r="B65" s="505"/>
      <c r="C65" s="190" t="s">
        <v>253</v>
      </c>
      <c r="D65" s="183">
        <f t="shared" ref="D65:D81" si="29">+E65+F65+G65+H65</f>
        <v>18600</v>
      </c>
      <c r="E65" s="183"/>
      <c r="F65" s="183"/>
      <c r="G65" s="183">
        <v>18600</v>
      </c>
      <c r="H65" s="180"/>
    </row>
    <row r="66" spans="1:8">
      <c r="A66" s="505"/>
      <c r="B66" s="505"/>
      <c r="C66" s="188" t="s">
        <v>254</v>
      </c>
      <c r="D66" s="183">
        <f t="shared" si="29"/>
        <v>11625</v>
      </c>
      <c r="E66" s="184"/>
      <c r="F66" s="184"/>
      <c r="G66" s="184">
        <v>11625</v>
      </c>
      <c r="H66" s="105"/>
    </row>
    <row r="67" spans="1:8">
      <c r="A67" s="505"/>
      <c r="B67" s="505"/>
      <c r="C67" s="27" t="s">
        <v>245</v>
      </c>
      <c r="D67" s="181">
        <f>SUM(E67:H67)</f>
        <v>12525</v>
      </c>
      <c r="E67" s="181">
        <f>+E68</f>
        <v>0</v>
      </c>
      <c r="F67" s="181">
        <f t="shared" ref="F67:H67" si="30">+F68</f>
        <v>0</v>
      </c>
      <c r="G67" s="181">
        <f t="shared" si="30"/>
        <v>12525</v>
      </c>
      <c r="H67" s="181">
        <f t="shared" si="30"/>
        <v>0</v>
      </c>
    </row>
    <row r="68" spans="1:8" ht="32.1" customHeight="1">
      <c r="A68" s="505"/>
      <c r="B68" s="505"/>
      <c r="C68" s="190" t="s">
        <v>249</v>
      </c>
      <c r="D68" s="183">
        <f t="shared" si="29"/>
        <v>12525</v>
      </c>
      <c r="E68" s="183"/>
      <c r="F68" s="183"/>
      <c r="G68" s="183">
        <v>12525</v>
      </c>
      <c r="H68" s="180"/>
    </row>
    <row r="69" spans="1:8">
      <c r="A69" s="505"/>
      <c r="B69" s="505"/>
      <c r="C69" s="27" t="s">
        <v>257</v>
      </c>
      <c r="D69" s="181">
        <f>SUM(E69:H69)</f>
        <v>5850</v>
      </c>
      <c r="E69" s="181">
        <f>+E70</f>
        <v>0</v>
      </c>
      <c r="F69" s="181">
        <f t="shared" ref="F69" si="31">+F70</f>
        <v>0</v>
      </c>
      <c r="G69" s="181">
        <f t="shared" ref="G69" si="32">+G70</f>
        <v>5850</v>
      </c>
      <c r="H69" s="181">
        <f t="shared" ref="H69" si="33">+H70</f>
        <v>0</v>
      </c>
    </row>
    <row r="70" spans="1:8" ht="34.5">
      <c r="A70" s="505"/>
      <c r="B70" s="505"/>
      <c r="C70" s="190" t="s">
        <v>258</v>
      </c>
      <c r="D70" s="183">
        <f t="shared" ref="D70" si="34">+E70+F70+G70+H70</f>
        <v>5850</v>
      </c>
      <c r="E70" s="183"/>
      <c r="F70" s="183"/>
      <c r="G70" s="183">
        <v>5850</v>
      </c>
      <c r="H70" s="180"/>
    </row>
    <row r="71" spans="1:8">
      <c r="A71" s="505"/>
      <c r="B71" s="505"/>
      <c r="C71" s="27" t="s">
        <v>231</v>
      </c>
      <c r="D71" s="181">
        <f>SUM(E71:H71)</f>
        <v>83</v>
      </c>
      <c r="E71" s="181">
        <f>+E72</f>
        <v>0</v>
      </c>
      <c r="F71" s="181">
        <f t="shared" ref="F71" si="35">+F72</f>
        <v>83</v>
      </c>
      <c r="G71" s="181">
        <f t="shared" ref="G71" si="36">+G72</f>
        <v>0</v>
      </c>
      <c r="H71" s="181">
        <f t="shared" ref="H71" si="37">+H72</f>
        <v>0</v>
      </c>
    </row>
    <row r="72" spans="1:8" ht="32.65" customHeight="1">
      <c r="A72" s="505"/>
      <c r="B72" s="505"/>
      <c r="C72" s="190" t="s">
        <v>256</v>
      </c>
      <c r="D72" s="183">
        <f t="shared" ref="D72" si="38">+E72+F72+G72+H72</f>
        <v>83</v>
      </c>
      <c r="E72" s="183"/>
      <c r="F72" s="183">
        <v>83</v>
      </c>
      <c r="G72" s="183">
        <v>0</v>
      </c>
      <c r="H72" s="180"/>
    </row>
    <row r="73" spans="1:8">
      <c r="A73" s="505"/>
      <c r="B73" s="505"/>
      <c r="C73" s="27" t="s">
        <v>237</v>
      </c>
      <c r="D73" s="181">
        <f>SUM(E73:H73)</f>
        <v>9711.1</v>
      </c>
      <c r="E73" s="181">
        <f>SUM(E74:E81)</f>
        <v>0</v>
      </c>
      <c r="F73" s="181">
        <f t="shared" ref="F73:H73" si="39">SUM(F74:F81)</f>
        <v>9711.1</v>
      </c>
      <c r="G73" s="181">
        <f t="shared" si="39"/>
        <v>0</v>
      </c>
      <c r="H73" s="181">
        <f t="shared" si="39"/>
        <v>0</v>
      </c>
    </row>
    <row r="74" spans="1:8">
      <c r="A74" s="505"/>
      <c r="B74" s="505"/>
      <c r="C74" s="190" t="s">
        <v>274</v>
      </c>
      <c r="D74" s="183">
        <f t="shared" si="29"/>
        <v>70</v>
      </c>
      <c r="E74" s="183"/>
      <c r="F74" s="183">
        <v>70</v>
      </c>
      <c r="G74" s="183"/>
      <c r="H74" s="180"/>
    </row>
    <row r="75" spans="1:8">
      <c r="A75" s="505"/>
      <c r="B75" s="505"/>
      <c r="C75" s="190" t="s">
        <v>273</v>
      </c>
      <c r="D75" s="183">
        <f t="shared" si="29"/>
        <v>2176.1999999999998</v>
      </c>
      <c r="E75" s="183"/>
      <c r="F75" s="183">
        <v>2176.1999999999998</v>
      </c>
      <c r="G75" s="183"/>
      <c r="H75" s="180"/>
    </row>
    <row r="76" spans="1:8" ht="16.7" customHeight="1">
      <c r="A76" s="505"/>
      <c r="B76" s="505"/>
      <c r="C76" s="190" t="s">
        <v>272</v>
      </c>
      <c r="D76" s="183">
        <f t="shared" si="29"/>
        <v>628.70000000000005</v>
      </c>
      <c r="E76" s="183"/>
      <c r="F76" s="183">
        <v>628.70000000000005</v>
      </c>
      <c r="G76" s="183"/>
      <c r="H76" s="180"/>
    </row>
    <row r="77" spans="1:8" ht="34.5">
      <c r="A77" s="505"/>
      <c r="B77" s="505"/>
      <c r="C77" s="190" t="s">
        <v>271</v>
      </c>
      <c r="D77" s="183">
        <f t="shared" si="29"/>
        <v>741.8</v>
      </c>
      <c r="E77" s="183"/>
      <c r="F77" s="183">
        <v>741.8</v>
      </c>
      <c r="G77" s="183"/>
      <c r="H77" s="180"/>
    </row>
    <row r="78" spans="1:8">
      <c r="A78" s="505"/>
      <c r="B78" s="505"/>
      <c r="C78" s="190" t="s">
        <v>255</v>
      </c>
      <c r="D78" s="183">
        <f t="shared" si="29"/>
        <v>2908.7</v>
      </c>
      <c r="E78" s="183"/>
      <c r="F78" s="183">
        <v>2908.7</v>
      </c>
      <c r="G78" s="183"/>
      <c r="H78" s="180"/>
    </row>
    <row r="79" spans="1:8">
      <c r="A79" s="505"/>
      <c r="B79" s="505"/>
      <c r="C79" s="190" t="s">
        <v>270</v>
      </c>
      <c r="D79" s="183">
        <f t="shared" si="29"/>
        <v>781.6</v>
      </c>
      <c r="E79" s="183"/>
      <c r="F79" s="183">
        <v>781.6</v>
      </c>
      <c r="G79" s="183"/>
      <c r="H79" s="180"/>
    </row>
    <row r="80" spans="1:8" ht="16.350000000000001" customHeight="1">
      <c r="A80" s="505"/>
      <c r="B80" s="505"/>
      <c r="C80" s="190" t="s">
        <v>269</v>
      </c>
      <c r="D80" s="183">
        <f t="shared" si="29"/>
        <v>108</v>
      </c>
      <c r="E80" s="183"/>
      <c r="F80" s="183">
        <v>108</v>
      </c>
      <c r="G80" s="183"/>
      <c r="H80" s="180"/>
    </row>
    <row r="81" spans="1:8">
      <c r="A81" s="506"/>
      <c r="B81" s="506"/>
      <c r="C81" s="190" t="s">
        <v>458</v>
      </c>
      <c r="D81" s="183">
        <f t="shared" si="29"/>
        <v>2296.1</v>
      </c>
      <c r="E81" s="183"/>
      <c r="F81" s="183">
        <v>2296.1</v>
      </c>
      <c r="G81" s="183"/>
      <c r="H81" s="180"/>
    </row>
    <row r="82" spans="1:8" ht="51.75">
      <c r="A82" s="15">
        <v>1183</v>
      </c>
      <c r="B82" s="15">
        <v>32004</v>
      </c>
      <c r="C82" s="4" t="s">
        <v>262</v>
      </c>
      <c r="D82" s="13">
        <f>+E82+F82+G82+H82</f>
        <v>48487.299999999996</v>
      </c>
      <c r="E82" s="13">
        <f>+E84+E86+E88+E91</f>
        <v>0</v>
      </c>
      <c r="F82" s="13">
        <f t="shared" ref="F82:H82" si="40">+F84+F86+F88+F91</f>
        <v>48487.299999999996</v>
      </c>
      <c r="G82" s="13">
        <f t="shared" si="40"/>
        <v>0</v>
      </c>
      <c r="H82" s="13">
        <f t="shared" si="40"/>
        <v>0</v>
      </c>
    </row>
    <row r="83" spans="1:8">
      <c r="A83" s="28"/>
      <c r="B83" s="28"/>
      <c r="C83" s="179" t="s">
        <v>25</v>
      </c>
      <c r="D83" s="180"/>
      <c r="E83" s="180"/>
      <c r="F83" s="180"/>
      <c r="G83" s="180"/>
      <c r="H83" s="180"/>
    </row>
    <row r="84" spans="1:8">
      <c r="A84" s="504"/>
      <c r="B84" s="504"/>
      <c r="C84" s="27" t="s">
        <v>231</v>
      </c>
      <c r="D84" s="181">
        <f>SUM(E84:H84)</f>
        <v>18218.3</v>
      </c>
      <c r="E84" s="181">
        <f>+E85</f>
        <v>0</v>
      </c>
      <c r="F84" s="181">
        <f t="shared" ref="F84:H84" si="41">+F85</f>
        <v>18218.3</v>
      </c>
      <c r="G84" s="181">
        <f t="shared" si="41"/>
        <v>0</v>
      </c>
      <c r="H84" s="181">
        <f t="shared" si="41"/>
        <v>0</v>
      </c>
    </row>
    <row r="85" spans="1:8" ht="34.5">
      <c r="A85" s="505"/>
      <c r="B85" s="505"/>
      <c r="C85" s="188" t="s">
        <v>263</v>
      </c>
      <c r="D85" s="183">
        <f t="shared" ref="D85:D92" si="42">+E85+F85+G85+H85</f>
        <v>18218.3</v>
      </c>
      <c r="E85" s="183">
        <v>0</v>
      </c>
      <c r="F85" s="183">
        <v>18218.3</v>
      </c>
      <c r="G85" s="183">
        <v>0</v>
      </c>
      <c r="H85" s="180"/>
    </row>
    <row r="86" spans="1:8">
      <c r="A86" s="505"/>
      <c r="B86" s="505"/>
      <c r="C86" s="27" t="s">
        <v>243</v>
      </c>
      <c r="D86" s="191">
        <f t="shared" si="42"/>
        <v>380</v>
      </c>
      <c r="E86" s="181">
        <f>+E87</f>
        <v>0</v>
      </c>
      <c r="F86" s="181">
        <f t="shared" ref="F86:H86" si="43">+F87</f>
        <v>380</v>
      </c>
      <c r="G86" s="181">
        <f t="shared" si="43"/>
        <v>0</v>
      </c>
      <c r="H86" s="181">
        <f t="shared" si="43"/>
        <v>0</v>
      </c>
    </row>
    <row r="87" spans="1:8">
      <c r="A87" s="505"/>
      <c r="B87" s="505"/>
      <c r="C87" s="188" t="s">
        <v>265</v>
      </c>
      <c r="D87" s="183">
        <f t="shared" si="42"/>
        <v>380</v>
      </c>
      <c r="E87" s="184"/>
      <c r="F87" s="184">
        <v>380</v>
      </c>
      <c r="G87" s="184"/>
      <c r="H87" s="105"/>
    </row>
    <row r="88" spans="1:8">
      <c r="A88" s="505"/>
      <c r="B88" s="505"/>
      <c r="C88" s="27" t="s">
        <v>154</v>
      </c>
      <c r="D88" s="191">
        <f t="shared" si="42"/>
        <v>17689.599999999999</v>
      </c>
      <c r="E88" s="181">
        <f>+E89+E90</f>
        <v>0</v>
      </c>
      <c r="F88" s="181">
        <f t="shared" ref="F88:H88" si="44">+F89+F90</f>
        <v>17689.599999999999</v>
      </c>
      <c r="G88" s="181">
        <f t="shared" si="44"/>
        <v>0</v>
      </c>
      <c r="H88" s="181">
        <f t="shared" si="44"/>
        <v>0</v>
      </c>
    </row>
    <row r="89" spans="1:8">
      <c r="A89" s="505"/>
      <c r="B89" s="505"/>
      <c r="C89" s="188" t="s">
        <v>266</v>
      </c>
      <c r="D89" s="183">
        <f t="shared" si="42"/>
        <v>12186.4</v>
      </c>
      <c r="E89" s="184"/>
      <c r="F89" s="184">
        <v>12186.4</v>
      </c>
      <c r="G89" s="184"/>
      <c r="H89" s="105"/>
    </row>
    <row r="90" spans="1:8" s="197" customFormat="1" ht="34.5">
      <c r="A90" s="505"/>
      <c r="B90" s="505"/>
      <c r="C90" s="190" t="s">
        <v>453</v>
      </c>
      <c r="D90" s="183">
        <f t="shared" si="42"/>
        <v>5503.2</v>
      </c>
      <c r="E90" s="184"/>
      <c r="F90" s="184">
        <v>5503.2</v>
      </c>
      <c r="G90" s="192"/>
      <c r="H90" s="196"/>
    </row>
    <row r="91" spans="1:8">
      <c r="A91" s="505"/>
      <c r="B91" s="505"/>
      <c r="C91" s="27" t="s">
        <v>233</v>
      </c>
      <c r="D91" s="181">
        <f t="shared" si="42"/>
        <v>12199.4</v>
      </c>
      <c r="E91" s="181">
        <f>+E92</f>
        <v>0</v>
      </c>
      <c r="F91" s="181">
        <f t="shared" ref="F91:H91" si="45">+F92</f>
        <v>12199.4</v>
      </c>
      <c r="G91" s="181">
        <f t="shared" si="45"/>
        <v>0</v>
      </c>
      <c r="H91" s="181">
        <f t="shared" si="45"/>
        <v>0</v>
      </c>
    </row>
    <row r="92" spans="1:8" ht="16.350000000000001" customHeight="1">
      <c r="A92" s="506"/>
      <c r="B92" s="506"/>
      <c r="C92" s="188" t="s">
        <v>264</v>
      </c>
      <c r="D92" s="183">
        <f t="shared" si="42"/>
        <v>12199.4</v>
      </c>
      <c r="E92" s="184"/>
      <c r="F92" s="184">
        <v>12199.4</v>
      </c>
      <c r="G92" s="184"/>
      <c r="H92" s="105"/>
    </row>
  </sheetData>
  <mergeCells count="22">
    <mergeCell ref="A48:A81"/>
    <mergeCell ref="B48:B81"/>
    <mergeCell ref="A84:A92"/>
    <mergeCell ref="B84:B92"/>
    <mergeCell ref="A30:A31"/>
    <mergeCell ref="B30:B31"/>
    <mergeCell ref="A44:A45"/>
    <mergeCell ref="B44:B45"/>
    <mergeCell ref="B17:B27"/>
    <mergeCell ref="A17:A27"/>
    <mergeCell ref="B38:B41"/>
    <mergeCell ref="A38:A41"/>
    <mergeCell ref="F1:H1"/>
    <mergeCell ref="F2:H2"/>
    <mergeCell ref="F3:H3"/>
    <mergeCell ref="B34:B35"/>
    <mergeCell ref="A34:A35"/>
    <mergeCell ref="A5:H6"/>
    <mergeCell ref="A9:B9"/>
    <mergeCell ref="C9:C10"/>
    <mergeCell ref="D9:D10"/>
    <mergeCell ref="E9:H9"/>
  </mergeCells>
  <pageMargins left="0.7" right="0.7" top="0.75" bottom="0.75" header="0.3" footer="0.3"/>
  <pageSetup paperSize="9" scale="77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11"/>
  <sheetViews>
    <sheetView zoomScaleNormal="100" workbookViewId="0">
      <selection activeCell="D123" sqref="D123"/>
    </sheetView>
  </sheetViews>
  <sheetFormatPr defaultColWidth="9.140625" defaultRowHeight="17.25"/>
  <cols>
    <col min="1" max="1" width="9.140625" style="198"/>
    <col min="2" max="3" width="9.85546875" style="198" customWidth="1"/>
    <col min="4" max="4" width="54.28515625" style="198" customWidth="1"/>
    <col min="5" max="7" width="17.7109375" style="198" customWidth="1"/>
    <col min="8" max="8" width="33.7109375" style="198" customWidth="1"/>
    <col min="9" max="10" width="9.140625" style="198"/>
    <col min="11" max="11" width="12.28515625" style="198" customWidth="1"/>
    <col min="12" max="16384" width="9.140625" style="198"/>
  </cols>
  <sheetData>
    <row r="1" spans="2:8" ht="37.5" customHeight="1">
      <c r="E1" s="520" t="s">
        <v>150</v>
      </c>
      <c r="F1" s="520"/>
      <c r="G1" s="520"/>
    </row>
    <row r="2" spans="2:8" ht="17.25" customHeight="1">
      <c r="D2" s="199"/>
      <c r="E2" s="520" t="s">
        <v>157</v>
      </c>
      <c r="F2" s="520"/>
      <c r="G2" s="520"/>
    </row>
    <row r="3" spans="2:8" ht="17.25" customHeight="1">
      <c r="D3" s="199"/>
      <c r="E3" s="520" t="s">
        <v>147</v>
      </c>
      <c r="F3" s="520"/>
      <c r="G3" s="520"/>
    </row>
    <row r="4" spans="2:8" ht="13.5" customHeight="1">
      <c r="D4" s="199"/>
      <c r="E4" s="199"/>
      <c r="F4" s="199"/>
      <c r="G4" s="199"/>
    </row>
    <row r="5" spans="2:8" ht="85.5" customHeight="1">
      <c r="B5" s="480" t="s">
        <v>284</v>
      </c>
      <c r="C5" s="480"/>
      <c r="D5" s="480"/>
      <c r="E5" s="480"/>
      <c r="F5" s="480"/>
      <c r="G5" s="480"/>
    </row>
    <row r="7" spans="2:8">
      <c r="F7" s="200"/>
      <c r="G7" s="200" t="s">
        <v>32</v>
      </c>
    </row>
    <row r="8" spans="2:8" ht="44.65" customHeight="1">
      <c r="B8" s="511" t="s">
        <v>89</v>
      </c>
      <c r="C8" s="512"/>
      <c r="D8" s="513" t="s">
        <v>90</v>
      </c>
      <c r="E8" s="527" t="s">
        <v>217</v>
      </c>
      <c r="F8" s="528"/>
      <c r="G8" s="529"/>
    </row>
    <row r="9" spans="2:8" ht="23.65" customHeight="1">
      <c r="B9" s="523" t="s">
        <v>94</v>
      </c>
      <c r="C9" s="522" t="s">
        <v>95</v>
      </c>
      <c r="D9" s="521"/>
      <c r="E9" s="525" t="s">
        <v>91</v>
      </c>
      <c r="F9" s="525" t="s">
        <v>92</v>
      </c>
      <c r="G9" s="525" t="s">
        <v>93</v>
      </c>
    </row>
    <row r="10" spans="2:8" ht="59.65" customHeight="1">
      <c r="B10" s="524"/>
      <c r="C10" s="522"/>
      <c r="D10" s="514"/>
      <c r="E10" s="526"/>
      <c r="F10" s="526"/>
      <c r="G10" s="526"/>
    </row>
    <row r="11" spans="2:8" ht="51.75">
      <c r="B11" s="5"/>
      <c r="C11" s="5"/>
      <c r="D11" s="2" t="s">
        <v>100</v>
      </c>
      <c r="E11" s="33">
        <f>+E13+E32+E38+E44+E52+E58+E99</f>
        <v>675334.8</v>
      </c>
      <c r="F11" s="33">
        <f t="shared" ref="F11:G11" si="0">+F13+F32+F38+F44+F52+F58+F99</f>
        <v>822578</v>
      </c>
      <c r="G11" s="33">
        <f t="shared" si="0"/>
        <v>1072578</v>
      </c>
      <c r="H11" s="201"/>
    </row>
    <row r="12" spans="2:8">
      <c r="B12" s="5"/>
      <c r="C12" s="5"/>
      <c r="D12" s="202" t="s">
        <v>101</v>
      </c>
      <c r="E12" s="33"/>
      <c r="F12" s="33"/>
      <c r="G12" s="33"/>
    </row>
    <row r="13" spans="2:8" ht="86.25">
      <c r="B13" s="3">
        <v>1045</v>
      </c>
      <c r="C13" s="3">
        <v>32001</v>
      </c>
      <c r="D13" s="4" t="s">
        <v>230</v>
      </c>
      <c r="E13" s="203">
        <f>+E15+E23</f>
        <v>120617.5</v>
      </c>
      <c r="F13" s="203">
        <f t="shared" ref="F13:G13" si="1">+F15+F23</f>
        <v>117860.70000000001</v>
      </c>
      <c r="G13" s="203">
        <f t="shared" si="1"/>
        <v>117860.70000000001</v>
      </c>
    </row>
    <row r="14" spans="2:8">
      <c r="B14" s="3"/>
      <c r="C14" s="3"/>
      <c r="D14" s="204" t="s">
        <v>96</v>
      </c>
      <c r="E14" s="205"/>
      <c r="F14" s="206"/>
      <c r="G14" s="10"/>
    </row>
    <row r="15" spans="2:8" ht="34.5">
      <c r="B15" s="3"/>
      <c r="C15" s="3"/>
      <c r="D15" s="207" t="s">
        <v>61</v>
      </c>
      <c r="E15" s="208">
        <f>+E17+E19+E21</f>
        <v>36871.1</v>
      </c>
      <c r="F15" s="208">
        <f t="shared" ref="F15:G15" si="2">+F17+F19+F21</f>
        <v>36871.1</v>
      </c>
      <c r="G15" s="208">
        <f t="shared" si="2"/>
        <v>36871.1</v>
      </c>
    </row>
    <row r="16" spans="2:8">
      <c r="B16" s="204"/>
      <c r="C16" s="204"/>
      <c r="D16" s="204" t="s">
        <v>156</v>
      </c>
      <c r="E16" s="206"/>
      <c r="F16" s="206"/>
      <c r="G16" s="10"/>
      <c r="H16" s="201"/>
    </row>
    <row r="17" spans="2:8">
      <c r="B17" s="504"/>
      <c r="C17" s="504"/>
      <c r="D17" s="27" t="s">
        <v>235</v>
      </c>
      <c r="E17" s="209">
        <f>+E18</f>
        <v>16034.4</v>
      </c>
      <c r="F17" s="209">
        <f t="shared" ref="F17:G17" si="3">+F18</f>
        <v>16034.4</v>
      </c>
      <c r="G17" s="209">
        <f t="shared" si="3"/>
        <v>16034.4</v>
      </c>
    </row>
    <row r="18" spans="2:8" ht="34.5">
      <c r="B18" s="505"/>
      <c r="C18" s="505"/>
      <c r="D18" s="182" t="s">
        <v>236</v>
      </c>
      <c r="E18" s="210">
        <f>+'Havelvats 3'!D18</f>
        <v>16034.4</v>
      </c>
      <c r="F18" s="210">
        <f>+E18</f>
        <v>16034.4</v>
      </c>
      <c r="G18" s="210">
        <f>+F18</f>
        <v>16034.4</v>
      </c>
    </row>
    <row r="19" spans="2:8">
      <c r="B19" s="505"/>
      <c r="C19" s="505"/>
      <c r="D19" s="27" t="s">
        <v>231</v>
      </c>
      <c r="E19" s="209">
        <f>+E20</f>
        <v>5113.8999999999996</v>
      </c>
      <c r="F19" s="209">
        <f t="shared" ref="F19:G19" si="4">+F20</f>
        <v>5113.8999999999996</v>
      </c>
      <c r="G19" s="209">
        <f t="shared" si="4"/>
        <v>5113.8999999999996</v>
      </c>
    </row>
    <row r="20" spans="2:8">
      <c r="B20" s="505"/>
      <c r="C20" s="505"/>
      <c r="D20" s="182" t="s">
        <v>239</v>
      </c>
      <c r="E20" s="210">
        <f>+'Havelvats 3'!D21</f>
        <v>5113.8999999999996</v>
      </c>
      <c r="F20" s="210">
        <f>+E20</f>
        <v>5113.8999999999996</v>
      </c>
      <c r="G20" s="210">
        <f>+F20</f>
        <v>5113.8999999999996</v>
      </c>
    </row>
    <row r="21" spans="2:8">
      <c r="B21" s="505"/>
      <c r="C21" s="505"/>
      <c r="D21" s="27" t="s">
        <v>237</v>
      </c>
      <c r="E21" s="209">
        <f>+E22</f>
        <v>15722.8</v>
      </c>
      <c r="F21" s="209">
        <f t="shared" ref="F21:G21" si="5">+F22</f>
        <v>15722.8</v>
      </c>
      <c r="G21" s="209">
        <f t="shared" si="5"/>
        <v>15722.8</v>
      </c>
      <c r="H21" s="201"/>
    </row>
    <row r="22" spans="2:8">
      <c r="B22" s="506"/>
      <c r="C22" s="506"/>
      <c r="D22" s="182" t="s">
        <v>238</v>
      </c>
      <c r="E22" s="210">
        <f>+'Havelvats 3'!D25</f>
        <v>15722.8</v>
      </c>
      <c r="F22" s="210">
        <f>+E22</f>
        <v>15722.8</v>
      </c>
      <c r="G22" s="210">
        <f>+F22</f>
        <v>15722.8</v>
      </c>
    </row>
    <row r="23" spans="2:8">
      <c r="B23" s="3"/>
      <c r="C23" s="3"/>
      <c r="D23" s="207" t="s">
        <v>114</v>
      </c>
      <c r="E23" s="208">
        <f>+E25+E28+E30</f>
        <v>83746.399999999994</v>
      </c>
      <c r="F23" s="208">
        <f t="shared" ref="F23:G23" si="6">+F25+F28+F30</f>
        <v>80989.600000000006</v>
      </c>
      <c r="G23" s="208">
        <f t="shared" si="6"/>
        <v>80989.600000000006</v>
      </c>
    </row>
    <row r="24" spans="2:8">
      <c r="B24" s="211"/>
      <c r="C24" s="211"/>
      <c r="D24" s="204" t="s">
        <v>156</v>
      </c>
      <c r="E24" s="206"/>
      <c r="F24" s="206"/>
      <c r="G24" s="10"/>
    </row>
    <row r="25" spans="2:8">
      <c r="B25" s="504"/>
      <c r="C25" s="504"/>
      <c r="D25" s="27" t="s">
        <v>231</v>
      </c>
      <c r="E25" s="209">
        <f>+E26+E27</f>
        <v>60225.700000000004</v>
      </c>
      <c r="F25" s="209">
        <f t="shared" ref="F25:G25" si="7">+F26+F27</f>
        <v>57468.9</v>
      </c>
      <c r="G25" s="209">
        <f t="shared" si="7"/>
        <v>57468.9</v>
      </c>
    </row>
    <row r="26" spans="2:8" ht="34.5">
      <c r="B26" s="505"/>
      <c r="C26" s="505"/>
      <c r="D26" s="182" t="s">
        <v>232</v>
      </c>
      <c r="E26" s="210">
        <f>+'Havelvats 3'!D20</f>
        <v>57468.9</v>
      </c>
      <c r="F26" s="210">
        <f>+E26</f>
        <v>57468.9</v>
      </c>
      <c r="G26" s="210">
        <f>+F26</f>
        <v>57468.9</v>
      </c>
    </row>
    <row r="27" spans="2:8" ht="34.5">
      <c r="B27" s="505"/>
      <c r="C27" s="505"/>
      <c r="D27" s="182" t="s">
        <v>439</v>
      </c>
      <c r="E27" s="210">
        <v>2756.8</v>
      </c>
      <c r="F27" s="210"/>
      <c r="G27" s="210"/>
    </row>
    <row r="28" spans="2:8">
      <c r="B28" s="505"/>
      <c r="C28" s="505"/>
      <c r="D28" s="27" t="s">
        <v>243</v>
      </c>
      <c r="E28" s="209">
        <f>+E29</f>
        <v>1520.7</v>
      </c>
      <c r="F28" s="209">
        <f t="shared" ref="F28:G28" si="8">+F29</f>
        <v>1520.7</v>
      </c>
      <c r="G28" s="209">
        <f t="shared" si="8"/>
        <v>1520.7</v>
      </c>
    </row>
    <row r="29" spans="2:8" ht="35.1" customHeight="1">
      <c r="B29" s="505"/>
      <c r="C29" s="505"/>
      <c r="D29" s="186" t="s">
        <v>242</v>
      </c>
      <c r="E29" s="210">
        <f>+'Havelvats 3'!D23</f>
        <v>1520.7</v>
      </c>
      <c r="F29" s="210">
        <f>+E29</f>
        <v>1520.7</v>
      </c>
      <c r="G29" s="210">
        <f>+F29</f>
        <v>1520.7</v>
      </c>
    </row>
    <row r="30" spans="2:8">
      <c r="B30" s="505"/>
      <c r="C30" s="505"/>
      <c r="D30" s="27" t="s">
        <v>233</v>
      </c>
      <c r="E30" s="209">
        <f>+E31</f>
        <v>22000</v>
      </c>
      <c r="F30" s="209">
        <f t="shared" ref="F30:G30" si="9">+F31</f>
        <v>22000</v>
      </c>
      <c r="G30" s="209">
        <f t="shared" si="9"/>
        <v>22000</v>
      </c>
    </row>
    <row r="31" spans="2:8">
      <c r="B31" s="506"/>
      <c r="C31" s="506"/>
      <c r="D31" s="182" t="s">
        <v>234</v>
      </c>
      <c r="E31" s="210">
        <f>+'Havelvats 3'!D27</f>
        <v>22000</v>
      </c>
      <c r="F31" s="210">
        <f>+E31</f>
        <v>22000</v>
      </c>
      <c r="G31" s="210">
        <f>+F31</f>
        <v>22000</v>
      </c>
    </row>
    <row r="32" spans="2:8" ht="34.5">
      <c r="B32" s="26">
        <v>1075</v>
      </c>
      <c r="C32" s="26">
        <v>32001</v>
      </c>
      <c r="D32" s="4" t="s">
        <v>309</v>
      </c>
      <c r="E32" s="203">
        <f>+E34</f>
        <v>108499.7</v>
      </c>
      <c r="F32" s="203">
        <f t="shared" ref="F32:G32" si="10">+F34</f>
        <v>108499.7</v>
      </c>
      <c r="G32" s="203">
        <f t="shared" si="10"/>
        <v>108499.7</v>
      </c>
    </row>
    <row r="33" spans="2:7">
      <c r="B33" s="3"/>
      <c r="C33" s="3"/>
      <c r="D33" s="204" t="s">
        <v>96</v>
      </c>
      <c r="E33" s="205"/>
      <c r="F33" s="206"/>
      <c r="G33" s="10"/>
    </row>
    <row r="34" spans="2:7" ht="34.5">
      <c r="B34" s="3"/>
      <c r="C34" s="3"/>
      <c r="D34" s="207" t="s">
        <v>61</v>
      </c>
      <c r="E34" s="208">
        <f>+E36</f>
        <v>108499.7</v>
      </c>
      <c r="F34" s="208">
        <f t="shared" ref="F34:G34" si="11">+F36</f>
        <v>108499.7</v>
      </c>
      <c r="G34" s="208">
        <f t="shared" si="11"/>
        <v>108499.7</v>
      </c>
    </row>
    <row r="35" spans="2:7">
      <c r="B35" s="204"/>
      <c r="C35" s="204"/>
      <c r="D35" s="204" t="s">
        <v>156</v>
      </c>
      <c r="E35" s="206"/>
      <c r="F35" s="206"/>
      <c r="G35" s="10"/>
    </row>
    <row r="36" spans="2:7">
      <c r="B36" s="504"/>
      <c r="C36" s="504"/>
      <c r="D36" s="14" t="s">
        <v>241</v>
      </c>
      <c r="E36" s="209">
        <f>+E37</f>
        <v>108499.7</v>
      </c>
      <c r="F36" s="209">
        <f t="shared" ref="F36:G36" si="12">+F37</f>
        <v>108499.7</v>
      </c>
      <c r="G36" s="209">
        <f t="shared" si="12"/>
        <v>108499.7</v>
      </c>
    </row>
    <row r="37" spans="2:7" ht="34.5">
      <c r="B37" s="506"/>
      <c r="C37" s="506"/>
      <c r="D37" s="188" t="s">
        <v>246</v>
      </c>
      <c r="E37" s="210">
        <f>+'Havelvats 3'!D31</f>
        <v>108499.7</v>
      </c>
      <c r="F37" s="210">
        <f>+E37</f>
        <v>108499.7</v>
      </c>
      <c r="G37" s="210">
        <f>+F37</f>
        <v>108499.7</v>
      </c>
    </row>
    <row r="38" spans="2:7" ht="51.75">
      <c r="B38" s="3">
        <v>1163</v>
      </c>
      <c r="C38" s="3">
        <v>12001</v>
      </c>
      <c r="D38" s="4" t="s">
        <v>97</v>
      </c>
      <c r="E38" s="212">
        <f>+E40</f>
        <v>100000</v>
      </c>
      <c r="F38" s="212">
        <f t="shared" ref="F38:G38" si="13">+F40</f>
        <v>250000</v>
      </c>
      <c r="G38" s="212">
        <f t="shared" si="13"/>
        <v>500000</v>
      </c>
    </row>
    <row r="39" spans="2:7">
      <c r="B39" s="3"/>
      <c r="C39" s="3"/>
      <c r="D39" s="204" t="s">
        <v>96</v>
      </c>
      <c r="E39" s="205"/>
      <c r="F39" s="206"/>
      <c r="G39" s="10"/>
    </row>
    <row r="40" spans="2:7">
      <c r="B40" s="3"/>
      <c r="C40" s="3"/>
      <c r="D40" s="207" t="s">
        <v>114</v>
      </c>
      <c r="E40" s="208">
        <f>+E42</f>
        <v>100000</v>
      </c>
      <c r="F40" s="208">
        <f t="shared" ref="F40:G40" si="14">+F42</f>
        <v>250000</v>
      </c>
      <c r="G40" s="208">
        <f t="shared" si="14"/>
        <v>500000</v>
      </c>
    </row>
    <row r="41" spans="2:7">
      <c r="B41" s="204"/>
      <c r="C41" s="204"/>
      <c r="D41" s="204" t="s">
        <v>156</v>
      </c>
      <c r="E41" s="206"/>
      <c r="F41" s="206"/>
      <c r="G41" s="10"/>
    </row>
    <row r="42" spans="2:7">
      <c r="B42" s="533"/>
      <c r="C42" s="533"/>
      <c r="D42" s="213" t="s">
        <v>154</v>
      </c>
      <c r="E42" s="209">
        <f>+E43</f>
        <v>100000</v>
      </c>
      <c r="F42" s="209">
        <f t="shared" ref="F42:G42" si="15">+F43</f>
        <v>250000</v>
      </c>
      <c r="G42" s="209">
        <f t="shared" si="15"/>
        <v>500000</v>
      </c>
    </row>
    <row r="43" spans="2:7" ht="69">
      <c r="B43" s="534"/>
      <c r="C43" s="534"/>
      <c r="D43" s="214" t="s">
        <v>155</v>
      </c>
      <c r="E43" s="210">
        <v>100000</v>
      </c>
      <c r="F43" s="210">
        <v>250000</v>
      </c>
      <c r="G43" s="210">
        <v>500000</v>
      </c>
    </row>
    <row r="44" spans="2:7">
      <c r="B44" s="3">
        <v>1163</v>
      </c>
      <c r="C44" s="3">
        <v>32001</v>
      </c>
      <c r="D44" s="4" t="s">
        <v>113</v>
      </c>
      <c r="E44" s="212">
        <f>+E46</f>
        <v>4747.1000000000004</v>
      </c>
      <c r="F44" s="212">
        <f t="shared" ref="F44:G44" si="16">+F46</f>
        <v>4747.1000000000004</v>
      </c>
      <c r="G44" s="212">
        <f t="shared" si="16"/>
        <v>4747.1000000000004</v>
      </c>
    </row>
    <row r="45" spans="2:7">
      <c r="B45" s="3"/>
      <c r="C45" s="3"/>
      <c r="D45" s="204" t="s">
        <v>96</v>
      </c>
      <c r="E45" s="215"/>
      <c r="F45" s="216"/>
      <c r="G45" s="217"/>
    </row>
    <row r="46" spans="2:7">
      <c r="B46" s="3"/>
      <c r="C46" s="3"/>
      <c r="D46" s="207" t="s">
        <v>114</v>
      </c>
      <c r="E46" s="208">
        <f>+E48+E50</f>
        <v>4747.1000000000004</v>
      </c>
      <c r="F46" s="208">
        <f t="shared" ref="F46:G46" si="17">+F48+F50</f>
        <v>4747.1000000000004</v>
      </c>
      <c r="G46" s="208">
        <f t="shared" si="17"/>
        <v>4747.1000000000004</v>
      </c>
    </row>
    <row r="47" spans="2:7">
      <c r="B47" s="204"/>
      <c r="C47" s="204"/>
      <c r="D47" s="204" t="s">
        <v>156</v>
      </c>
      <c r="E47" s="216"/>
      <c r="F47" s="216"/>
      <c r="G47" s="217"/>
    </row>
    <row r="48" spans="2:7">
      <c r="B48" s="504"/>
      <c r="C48" s="504"/>
      <c r="D48" s="27" t="s">
        <v>241</v>
      </c>
      <c r="E48" s="218">
        <f>+E49</f>
        <v>462</v>
      </c>
      <c r="F48" s="218">
        <f t="shared" ref="F48:G48" si="18">+F49</f>
        <v>462</v>
      </c>
      <c r="G48" s="218">
        <f t="shared" si="18"/>
        <v>462</v>
      </c>
    </row>
    <row r="49" spans="2:7" ht="51.75">
      <c r="B49" s="505"/>
      <c r="C49" s="505"/>
      <c r="D49" s="190" t="s">
        <v>240</v>
      </c>
      <c r="E49" s="219">
        <f>+'Havelvats 3'!D39</f>
        <v>462</v>
      </c>
      <c r="F49" s="219">
        <f>+E49</f>
        <v>462</v>
      </c>
      <c r="G49" s="219">
        <f>+F49</f>
        <v>462</v>
      </c>
    </row>
    <row r="50" spans="2:7">
      <c r="B50" s="505"/>
      <c r="C50" s="505"/>
      <c r="D50" s="27" t="s">
        <v>245</v>
      </c>
      <c r="E50" s="218">
        <f>+E51</f>
        <v>4285.1000000000004</v>
      </c>
      <c r="F50" s="218">
        <f t="shared" ref="F50:G50" si="19">+F51</f>
        <v>4285.1000000000004</v>
      </c>
      <c r="G50" s="218">
        <f t="shared" si="19"/>
        <v>4285.1000000000004</v>
      </c>
    </row>
    <row r="51" spans="2:7" ht="34.5">
      <c r="B51" s="506"/>
      <c r="C51" s="506"/>
      <c r="D51" s="190" t="s">
        <v>244</v>
      </c>
      <c r="E51" s="219">
        <f>+'Havelvats 3'!D41</f>
        <v>4285.1000000000004</v>
      </c>
      <c r="F51" s="219">
        <f>+E51</f>
        <v>4285.1000000000004</v>
      </c>
      <c r="G51" s="219">
        <f>+F51</f>
        <v>4285.1000000000004</v>
      </c>
    </row>
    <row r="52" spans="2:7" ht="34.5">
      <c r="B52" s="3">
        <v>1168</v>
      </c>
      <c r="C52" s="3">
        <v>32001</v>
      </c>
      <c r="D52" s="4" t="s">
        <v>260</v>
      </c>
      <c r="E52" s="212">
        <f>+E54</f>
        <v>50000</v>
      </c>
      <c r="F52" s="212">
        <f t="shared" ref="F52:G52" si="20">+F54</f>
        <v>50000</v>
      </c>
      <c r="G52" s="212">
        <f t="shared" si="20"/>
        <v>50000</v>
      </c>
    </row>
    <row r="53" spans="2:7">
      <c r="B53" s="3"/>
      <c r="C53" s="3"/>
      <c r="D53" s="204" t="s">
        <v>96</v>
      </c>
      <c r="E53" s="215"/>
      <c r="F53" s="216"/>
      <c r="G53" s="217"/>
    </row>
    <row r="54" spans="2:7">
      <c r="B54" s="3"/>
      <c r="C54" s="3"/>
      <c r="D54" s="207" t="s">
        <v>114</v>
      </c>
      <c r="E54" s="208">
        <f>+E56</f>
        <v>50000</v>
      </c>
      <c r="F54" s="208">
        <f t="shared" ref="F54:G54" si="21">+F56</f>
        <v>50000</v>
      </c>
      <c r="G54" s="208">
        <f t="shared" si="21"/>
        <v>50000</v>
      </c>
    </row>
    <row r="55" spans="2:7">
      <c r="B55" s="204"/>
      <c r="C55" s="204"/>
      <c r="D55" s="204" t="s">
        <v>156</v>
      </c>
      <c r="E55" s="216"/>
      <c r="F55" s="216"/>
      <c r="G55" s="217"/>
    </row>
    <row r="56" spans="2:7">
      <c r="B56" s="504"/>
      <c r="C56" s="504"/>
      <c r="D56" s="14" t="s">
        <v>241</v>
      </c>
      <c r="E56" s="220">
        <f>+E57</f>
        <v>50000</v>
      </c>
      <c r="F56" s="220">
        <f t="shared" ref="F56:G56" si="22">+F57</f>
        <v>50000</v>
      </c>
      <c r="G56" s="220">
        <f t="shared" si="22"/>
        <v>50000</v>
      </c>
    </row>
    <row r="57" spans="2:7" ht="34.5">
      <c r="B57" s="506"/>
      <c r="C57" s="506"/>
      <c r="D57" s="189" t="s">
        <v>261</v>
      </c>
      <c r="E57" s="221">
        <f>+'Havelvats 3'!D45</f>
        <v>50000</v>
      </c>
      <c r="F57" s="221">
        <f>+E57</f>
        <v>50000</v>
      </c>
      <c r="G57" s="221">
        <f>+F57</f>
        <v>50000</v>
      </c>
    </row>
    <row r="58" spans="2:7" ht="34.5">
      <c r="B58" s="3">
        <v>1183</v>
      </c>
      <c r="C58" s="3">
        <v>32001</v>
      </c>
      <c r="D58" s="4" t="s">
        <v>247</v>
      </c>
      <c r="E58" s="212">
        <f>+E60+E85</f>
        <v>242983.2</v>
      </c>
      <c r="F58" s="212">
        <f t="shared" ref="F58:G58" si="23">+F60+F85</f>
        <v>242983.2</v>
      </c>
      <c r="G58" s="212">
        <f t="shared" si="23"/>
        <v>242983.2</v>
      </c>
    </row>
    <row r="59" spans="2:7">
      <c r="B59" s="3"/>
      <c r="C59" s="3"/>
      <c r="D59" s="204" t="s">
        <v>96</v>
      </c>
      <c r="E59" s="215"/>
      <c r="F59" s="216"/>
      <c r="G59" s="217"/>
    </row>
    <row r="60" spans="2:7" ht="34.5">
      <c r="B60" s="3"/>
      <c r="C60" s="3"/>
      <c r="D60" s="207" t="s">
        <v>61</v>
      </c>
      <c r="E60" s="208">
        <f>+E62+E74+E76</f>
        <v>10799.1</v>
      </c>
      <c r="F60" s="208">
        <f t="shared" ref="F60:G60" si="24">+F62+F74+F76</f>
        <v>10799.1</v>
      </c>
      <c r="G60" s="208">
        <f t="shared" si="24"/>
        <v>10799.1</v>
      </c>
    </row>
    <row r="61" spans="2:7">
      <c r="B61" s="204"/>
      <c r="C61" s="204"/>
      <c r="D61" s="204" t="s">
        <v>156</v>
      </c>
      <c r="E61" s="216"/>
      <c r="F61" s="216"/>
      <c r="G61" s="217"/>
    </row>
    <row r="62" spans="2:7">
      <c r="B62" s="504"/>
      <c r="C62" s="504"/>
      <c r="D62" s="27" t="s">
        <v>241</v>
      </c>
      <c r="E62" s="220">
        <f>SUM(E63:E73)</f>
        <v>1005</v>
      </c>
      <c r="F62" s="220">
        <f t="shared" ref="F62:G62" si="25">SUM(F63:F73)</f>
        <v>1005</v>
      </c>
      <c r="G62" s="220">
        <f t="shared" si="25"/>
        <v>1005</v>
      </c>
    </row>
    <row r="63" spans="2:7" ht="34.5">
      <c r="B63" s="505"/>
      <c r="C63" s="505"/>
      <c r="D63" s="190" t="s">
        <v>267</v>
      </c>
      <c r="E63" s="221">
        <f>+'Havelvats 3'!D53</f>
        <v>123</v>
      </c>
      <c r="F63" s="221">
        <f>+E63</f>
        <v>123</v>
      </c>
      <c r="G63" s="221">
        <f>+F63</f>
        <v>123</v>
      </c>
    </row>
    <row r="64" spans="2:7" ht="34.5">
      <c r="B64" s="505"/>
      <c r="C64" s="505"/>
      <c r="D64" s="190" t="s">
        <v>268</v>
      </c>
      <c r="E64" s="221">
        <f>+'Havelvats 3'!D54</f>
        <v>113</v>
      </c>
      <c r="F64" s="221">
        <f t="shared" ref="F64:G64" si="26">+E64</f>
        <v>113</v>
      </c>
      <c r="G64" s="221">
        <f t="shared" si="26"/>
        <v>113</v>
      </c>
    </row>
    <row r="65" spans="2:7" ht="34.5">
      <c r="B65" s="505"/>
      <c r="C65" s="505"/>
      <c r="D65" s="190" t="s">
        <v>283</v>
      </c>
      <c r="E65" s="221">
        <f>+'Havelvats 3'!D55</f>
        <v>136</v>
      </c>
      <c r="F65" s="221">
        <f t="shared" ref="F65:G65" si="27">+E65</f>
        <v>136</v>
      </c>
      <c r="G65" s="221">
        <f t="shared" si="27"/>
        <v>136</v>
      </c>
    </row>
    <row r="66" spans="2:7">
      <c r="B66" s="505"/>
      <c r="C66" s="505"/>
      <c r="D66" s="190" t="s">
        <v>282</v>
      </c>
      <c r="E66" s="221">
        <f>+'Havelvats 3'!D56</f>
        <v>79</v>
      </c>
      <c r="F66" s="221">
        <f t="shared" ref="F66:G66" si="28">+E66</f>
        <v>79</v>
      </c>
      <c r="G66" s="221">
        <f t="shared" si="28"/>
        <v>79</v>
      </c>
    </row>
    <row r="67" spans="2:7" ht="34.5">
      <c r="B67" s="505"/>
      <c r="C67" s="505"/>
      <c r="D67" s="190" t="s">
        <v>281</v>
      </c>
      <c r="E67" s="221">
        <f>+'Havelvats 3'!D57</f>
        <v>96</v>
      </c>
      <c r="F67" s="221">
        <f t="shared" ref="F67:G67" si="29">+E67</f>
        <v>96</v>
      </c>
      <c r="G67" s="221">
        <f t="shared" si="29"/>
        <v>96</v>
      </c>
    </row>
    <row r="68" spans="2:7" ht="34.5">
      <c r="B68" s="505"/>
      <c r="C68" s="505"/>
      <c r="D68" s="190" t="s">
        <v>280</v>
      </c>
      <c r="E68" s="221">
        <f>+'Havelvats 3'!D58</f>
        <v>94</v>
      </c>
      <c r="F68" s="221">
        <f t="shared" ref="F68:G68" si="30">+E68</f>
        <v>94</v>
      </c>
      <c r="G68" s="221">
        <f t="shared" si="30"/>
        <v>94</v>
      </c>
    </row>
    <row r="69" spans="2:7" ht="34.5">
      <c r="B69" s="505"/>
      <c r="C69" s="505"/>
      <c r="D69" s="190" t="s">
        <v>279</v>
      </c>
      <c r="E69" s="221">
        <f>+'Havelvats 3'!D59</f>
        <v>65</v>
      </c>
      <c r="F69" s="221">
        <f t="shared" ref="F69:G69" si="31">+E69</f>
        <v>65</v>
      </c>
      <c r="G69" s="221">
        <f t="shared" si="31"/>
        <v>65</v>
      </c>
    </row>
    <row r="70" spans="2:7" ht="34.5">
      <c r="B70" s="505"/>
      <c r="C70" s="505"/>
      <c r="D70" s="190" t="s">
        <v>278</v>
      </c>
      <c r="E70" s="221">
        <f>+'Havelvats 3'!D60</f>
        <v>46</v>
      </c>
      <c r="F70" s="221">
        <f t="shared" ref="F70:G70" si="32">+E70</f>
        <v>46</v>
      </c>
      <c r="G70" s="221">
        <f t="shared" si="32"/>
        <v>46</v>
      </c>
    </row>
    <row r="71" spans="2:7" ht="34.5">
      <c r="B71" s="505"/>
      <c r="C71" s="505"/>
      <c r="D71" s="190" t="s">
        <v>277</v>
      </c>
      <c r="E71" s="221">
        <f>+'Havelvats 3'!D61</f>
        <v>47</v>
      </c>
      <c r="F71" s="221">
        <f t="shared" ref="F71:G71" si="33">+E71</f>
        <v>47</v>
      </c>
      <c r="G71" s="221">
        <f t="shared" si="33"/>
        <v>47</v>
      </c>
    </row>
    <row r="72" spans="2:7">
      <c r="B72" s="505"/>
      <c r="C72" s="505"/>
      <c r="D72" s="190" t="s">
        <v>276</v>
      </c>
      <c r="E72" s="221">
        <f>+'Havelvats 3'!D62</f>
        <v>81</v>
      </c>
      <c r="F72" s="221">
        <f t="shared" ref="F72:G72" si="34">+E72</f>
        <v>81</v>
      </c>
      <c r="G72" s="221">
        <f t="shared" si="34"/>
        <v>81</v>
      </c>
    </row>
    <row r="73" spans="2:7">
      <c r="B73" s="505"/>
      <c r="C73" s="505"/>
      <c r="D73" s="190" t="s">
        <v>275</v>
      </c>
      <c r="E73" s="221">
        <f>+'Havelvats 3'!D63</f>
        <v>125</v>
      </c>
      <c r="F73" s="221">
        <f t="shared" ref="F73:G73" si="35">+E73</f>
        <v>125</v>
      </c>
      <c r="G73" s="221">
        <f t="shared" si="35"/>
        <v>125</v>
      </c>
    </row>
    <row r="74" spans="2:7">
      <c r="B74" s="505"/>
      <c r="C74" s="505"/>
      <c r="D74" s="27" t="s">
        <v>231</v>
      </c>
      <c r="E74" s="209">
        <f>+E75</f>
        <v>83</v>
      </c>
      <c r="F74" s="209">
        <f t="shared" ref="F74:G74" si="36">+F75</f>
        <v>83</v>
      </c>
      <c r="G74" s="209">
        <f t="shared" si="36"/>
        <v>83</v>
      </c>
    </row>
    <row r="75" spans="2:7" ht="32.1" customHeight="1">
      <c r="B75" s="505"/>
      <c r="C75" s="505"/>
      <c r="D75" s="190" t="s">
        <v>256</v>
      </c>
      <c r="E75" s="221">
        <f>+'Havelvats 3'!D72</f>
        <v>83</v>
      </c>
      <c r="F75" s="221">
        <f>+E75</f>
        <v>83</v>
      </c>
      <c r="G75" s="221">
        <f>+F75</f>
        <v>83</v>
      </c>
    </row>
    <row r="76" spans="2:7">
      <c r="B76" s="505"/>
      <c r="C76" s="505"/>
      <c r="D76" s="27" t="s">
        <v>237</v>
      </c>
      <c r="E76" s="209">
        <f>SUM(E77:E84)</f>
        <v>9711.1</v>
      </c>
      <c r="F76" s="209">
        <f t="shared" ref="F76:G76" si="37">SUM(F77:F84)</f>
        <v>9711.1</v>
      </c>
      <c r="G76" s="209">
        <f t="shared" si="37"/>
        <v>9711.1</v>
      </c>
    </row>
    <row r="77" spans="2:7">
      <c r="B77" s="505"/>
      <c r="C77" s="505"/>
      <c r="D77" s="190" t="s">
        <v>274</v>
      </c>
      <c r="E77" s="221">
        <f>+'Havelvats 3'!D74</f>
        <v>70</v>
      </c>
      <c r="F77" s="221">
        <f>+E77</f>
        <v>70</v>
      </c>
      <c r="G77" s="221">
        <f>+F77</f>
        <v>70</v>
      </c>
    </row>
    <row r="78" spans="2:7">
      <c r="B78" s="505"/>
      <c r="C78" s="505"/>
      <c r="D78" s="190" t="s">
        <v>273</v>
      </c>
      <c r="E78" s="221">
        <f>+'Havelvats 3'!D75</f>
        <v>2176.1999999999998</v>
      </c>
      <c r="F78" s="221">
        <f t="shared" ref="F78:G78" si="38">+E78</f>
        <v>2176.1999999999998</v>
      </c>
      <c r="G78" s="221">
        <f t="shared" si="38"/>
        <v>2176.1999999999998</v>
      </c>
    </row>
    <row r="79" spans="2:7" ht="34.5">
      <c r="B79" s="505"/>
      <c r="C79" s="505"/>
      <c r="D79" s="190" t="s">
        <v>272</v>
      </c>
      <c r="E79" s="221">
        <f>+'Havelvats 3'!D76</f>
        <v>628.70000000000005</v>
      </c>
      <c r="F79" s="221">
        <f t="shared" ref="F79:G79" si="39">+E79</f>
        <v>628.70000000000005</v>
      </c>
      <c r="G79" s="221">
        <f t="shared" si="39"/>
        <v>628.70000000000005</v>
      </c>
    </row>
    <row r="80" spans="2:7" ht="34.5">
      <c r="B80" s="505"/>
      <c r="C80" s="505"/>
      <c r="D80" s="190" t="s">
        <v>271</v>
      </c>
      <c r="E80" s="221">
        <f>+'Havelvats 3'!D77</f>
        <v>741.8</v>
      </c>
      <c r="F80" s="221">
        <f t="shared" ref="F80:G80" si="40">+E80</f>
        <v>741.8</v>
      </c>
      <c r="G80" s="221">
        <f t="shared" si="40"/>
        <v>741.8</v>
      </c>
    </row>
    <row r="81" spans="2:7">
      <c r="B81" s="505"/>
      <c r="C81" s="505"/>
      <c r="D81" s="190" t="s">
        <v>255</v>
      </c>
      <c r="E81" s="221">
        <f>+'Havelvats 3'!D78</f>
        <v>2908.7</v>
      </c>
      <c r="F81" s="221">
        <f t="shared" ref="F81:G81" si="41">+E81</f>
        <v>2908.7</v>
      </c>
      <c r="G81" s="221">
        <f t="shared" si="41"/>
        <v>2908.7</v>
      </c>
    </row>
    <row r="82" spans="2:7">
      <c r="B82" s="505"/>
      <c r="C82" s="505"/>
      <c r="D82" s="190" t="s">
        <v>270</v>
      </c>
      <c r="E82" s="221">
        <f>+'Havelvats 3'!D79</f>
        <v>781.6</v>
      </c>
      <c r="F82" s="221">
        <f t="shared" ref="F82:G82" si="42">+E82</f>
        <v>781.6</v>
      </c>
      <c r="G82" s="221">
        <f t="shared" si="42"/>
        <v>781.6</v>
      </c>
    </row>
    <row r="83" spans="2:7">
      <c r="B83" s="505"/>
      <c r="C83" s="505"/>
      <c r="D83" s="190" t="s">
        <v>269</v>
      </c>
      <c r="E83" s="221">
        <f>+'Havelvats 3'!D80</f>
        <v>108</v>
      </c>
      <c r="F83" s="221">
        <f t="shared" ref="F83:G83" si="43">+E83</f>
        <v>108</v>
      </c>
      <c r="G83" s="221">
        <f t="shared" si="43"/>
        <v>108</v>
      </c>
    </row>
    <row r="84" spans="2:7">
      <c r="B84" s="506"/>
      <c r="C84" s="506"/>
      <c r="D84" s="190" t="s">
        <v>458</v>
      </c>
      <c r="E84" s="221">
        <f>+'Havelvats 3'!D81</f>
        <v>2296.1</v>
      </c>
      <c r="F84" s="221">
        <f t="shared" ref="F84:G84" si="44">+E84</f>
        <v>2296.1</v>
      </c>
      <c r="G84" s="221">
        <f t="shared" si="44"/>
        <v>2296.1</v>
      </c>
    </row>
    <row r="85" spans="2:7">
      <c r="B85" s="3"/>
      <c r="C85" s="3"/>
      <c r="D85" s="207" t="s">
        <v>114</v>
      </c>
      <c r="E85" s="208">
        <f>+E87+E92+E95+E97</f>
        <v>232184.1</v>
      </c>
      <c r="F85" s="208">
        <f t="shared" ref="F85:G85" si="45">+F87+F92+F95+F97</f>
        <v>232184.1</v>
      </c>
      <c r="G85" s="208">
        <f t="shared" si="45"/>
        <v>232184.1</v>
      </c>
    </row>
    <row r="86" spans="2:7">
      <c r="B86" s="204"/>
      <c r="C86" s="204"/>
      <c r="D86" s="204" t="s">
        <v>156</v>
      </c>
      <c r="E86" s="216"/>
      <c r="F86" s="216"/>
      <c r="G86" s="217"/>
    </row>
    <row r="87" spans="2:7" s="16" customFormat="1">
      <c r="B87" s="222"/>
      <c r="C87" s="222"/>
      <c r="D87" s="223" t="s">
        <v>241</v>
      </c>
      <c r="E87" s="224">
        <f>SUM(E88:E91)</f>
        <v>183584.1</v>
      </c>
      <c r="F87" s="224">
        <f t="shared" ref="F87:G87" si="46">SUM(F88:F91)</f>
        <v>183584.1</v>
      </c>
      <c r="G87" s="224">
        <f t="shared" si="46"/>
        <v>183584.1</v>
      </c>
    </row>
    <row r="88" spans="2:7" s="16" customFormat="1" ht="34.5">
      <c r="B88" s="222"/>
      <c r="C88" s="222"/>
      <c r="D88" s="190" t="s">
        <v>248</v>
      </c>
      <c r="E88" s="225">
        <f>+'Havelvats 3'!D49</f>
        <v>20700</v>
      </c>
      <c r="F88" s="225">
        <f>+E88</f>
        <v>20700</v>
      </c>
      <c r="G88" s="225">
        <f>+F88</f>
        <v>20700</v>
      </c>
    </row>
    <row r="89" spans="2:7" s="16" customFormat="1">
      <c r="B89" s="222"/>
      <c r="C89" s="222"/>
      <c r="D89" s="190" t="s">
        <v>251</v>
      </c>
      <c r="E89" s="225">
        <f>+'Havelvats 3'!D50</f>
        <v>136732.1</v>
      </c>
      <c r="F89" s="225">
        <f t="shared" ref="F89:G89" si="47">+E89</f>
        <v>136732.1</v>
      </c>
      <c r="G89" s="225">
        <f t="shared" si="47"/>
        <v>136732.1</v>
      </c>
    </row>
    <row r="90" spans="2:7" s="16" customFormat="1" ht="34.5">
      <c r="B90" s="222"/>
      <c r="C90" s="222"/>
      <c r="D90" s="190" t="s">
        <v>252</v>
      </c>
      <c r="E90" s="225">
        <f>+'Havelvats 3'!D51</f>
        <v>138.9</v>
      </c>
      <c r="F90" s="225">
        <f t="shared" ref="F90:G90" si="48">+E90</f>
        <v>138.9</v>
      </c>
      <c r="G90" s="225">
        <f t="shared" si="48"/>
        <v>138.9</v>
      </c>
    </row>
    <row r="91" spans="2:7" s="16" customFormat="1">
      <c r="B91" s="222"/>
      <c r="C91" s="222"/>
      <c r="D91" s="188" t="s">
        <v>250</v>
      </c>
      <c r="E91" s="225">
        <f>+'Havelvats 3'!D52</f>
        <v>26013.1</v>
      </c>
      <c r="F91" s="225">
        <f t="shared" ref="F91:G91" si="49">+E91</f>
        <v>26013.1</v>
      </c>
      <c r="G91" s="225">
        <f t="shared" si="49"/>
        <v>26013.1</v>
      </c>
    </row>
    <row r="92" spans="2:7" s="16" customFormat="1">
      <c r="B92" s="222"/>
      <c r="C92" s="222"/>
      <c r="D92" s="223" t="s">
        <v>235</v>
      </c>
      <c r="E92" s="226">
        <f>+E93+E94</f>
        <v>30225</v>
      </c>
      <c r="F92" s="226">
        <f t="shared" ref="F92:G92" si="50">+F93+F94</f>
        <v>30225</v>
      </c>
      <c r="G92" s="226">
        <f t="shared" si="50"/>
        <v>30225</v>
      </c>
    </row>
    <row r="93" spans="2:7" s="16" customFormat="1">
      <c r="B93" s="222"/>
      <c r="C93" s="222"/>
      <c r="D93" s="190" t="s">
        <v>253</v>
      </c>
      <c r="E93" s="225">
        <f>+'Havelvats 3'!D65</f>
        <v>18600</v>
      </c>
      <c r="F93" s="225">
        <f>+E93</f>
        <v>18600</v>
      </c>
      <c r="G93" s="225">
        <f>+F93</f>
        <v>18600</v>
      </c>
    </row>
    <row r="94" spans="2:7" s="16" customFormat="1">
      <c r="B94" s="222"/>
      <c r="C94" s="222"/>
      <c r="D94" s="188" t="s">
        <v>254</v>
      </c>
      <c r="E94" s="225">
        <f>+'Havelvats 3'!D66</f>
        <v>11625</v>
      </c>
      <c r="F94" s="225">
        <f>+E94</f>
        <v>11625</v>
      </c>
      <c r="G94" s="225">
        <f>+F94</f>
        <v>11625</v>
      </c>
    </row>
    <row r="95" spans="2:7" s="16" customFormat="1">
      <c r="B95" s="222"/>
      <c r="C95" s="222"/>
      <c r="D95" s="223" t="s">
        <v>245</v>
      </c>
      <c r="E95" s="224">
        <f>+E96</f>
        <v>12525</v>
      </c>
      <c r="F95" s="224">
        <f t="shared" ref="F95:G95" si="51">+F96</f>
        <v>12525</v>
      </c>
      <c r="G95" s="224">
        <f t="shared" si="51"/>
        <v>12525</v>
      </c>
    </row>
    <row r="96" spans="2:7" s="16" customFormat="1" ht="34.5">
      <c r="B96" s="222"/>
      <c r="C96" s="222"/>
      <c r="D96" s="190" t="s">
        <v>249</v>
      </c>
      <c r="E96" s="225">
        <f>+'Havelvats 3'!D68</f>
        <v>12525</v>
      </c>
      <c r="F96" s="225">
        <f>+E96</f>
        <v>12525</v>
      </c>
      <c r="G96" s="225">
        <f>+F96</f>
        <v>12525</v>
      </c>
    </row>
    <row r="97" spans="2:7" s="16" customFormat="1">
      <c r="B97" s="222"/>
      <c r="C97" s="222"/>
      <c r="D97" s="223" t="s">
        <v>257</v>
      </c>
      <c r="E97" s="224">
        <f>+E98</f>
        <v>5850</v>
      </c>
      <c r="F97" s="224">
        <f t="shared" ref="F97:G97" si="52">+F98</f>
        <v>5850</v>
      </c>
      <c r="G97" s="224">
        <f t="shared" si="52"/>
        <v>5850</v>
      </c>
    </row>
    <row r="98" spans="2:7" s="16" customFormat="1" ht="34.5">
      <c r="B98" s="222"/>
      <c r="C98" s="222"/>
      <c r="D98" s="190" t="s">
        <v>258</v>
      </c>
      <c r="E98" s="225">
        <f>+'Havelvats 3'!D70</f>
        <v>5850</v>
      </c>
      <c r="F98" s="225">
        <f>+E98</f>
        <v>5850</v>
      </c>
      <c r="G98" s="225">
        <f>+F98</f>
        <v>5850</v>
      </c>
    </row>
    <row r="99" spans="2:7" ht="51.75">
      <c r="B99" s="227">
        <v>1183</v>
      </c>
      <c r="C99" s="227">
        <v>32004</v>
      </c>
      <c r="D99" s="4" t="s">
        <v>262</v>
      </c>
      <c r="E99" s="212">
        <f>+E101</f>
        <v>48487.299999999996</v>
      </c>
      <c r="F99" s="212">
        <f t="shared" ref="F99:G99" si="53">+F101</f>
        <v>48487.299999999996</v>
      </c>
      <c r="G99" s="212">
        <f t="shared" si="53"/>
        <v>48487.299999999996</v>
      </c>
    </row>
    <row r="100" spans="2:7">
      <c r="B100" s="3"/>
      <c r="C100" s="3"/>
      <c r="D100" s="204" t="s">
        <v>96</v>
      </c>
      <c r="E100" s="215"/>
      <c r="F100" s="216"/>
      <c r="G100" s="217"/>
    </row>
    <row r="101" spans="2:7" ht="34.5">
      <c r="B101" s="3"/>
      <c r="C101" s="3"/>
      <c r="D101" s="207" t="s">
        <v>61</v>
      </c>
      <c r="E101" s="208">
        <f>+E103+E105+E107+E110</f>
        <v>48487.299999999996</v>
      </c>
      <c r="F101" s="208">
        <f t="shared" ref="F101:G101" si="54">+F103+F105+F107+F110</f>
        <v>48487.299999999996</v>
      </c>
      <c r="G101" s="208">
        <f t="shared" si="54"/>
        <v>48487.299999999996</v>
      </c>
    </row>
    <row r="102" spans="2:7">
      <c r="B102" s="204"/>
      <c r="C102" s="204"/>
      <c r="D102" s="204" t="s">
        <v>156</v>
      </c>
      <c r="E102" s="216"/>
      <c r="F102" s="216"/>
      <c r="G102" s="217"/>
    </row>
    <row r="103" spans="2:7">
      <c r="B103" s="530"/>
      <c r="C103" s="530"/>
      <c r="D103" s="27" t="s">
        <v>231</v>
      </c>
      <c r="E103" s="224">
        <f>+E104</f>
        <v>18218.3</v>
      </c>
      <c r="F103" s="224">
        <f t="shared" ref="F103:G103" si="55">+F104</f>
        <v>18218.3</v>
      </c>
      <c r="G103" s="224">
        <f t="shared" si="55"/>
        <v>18218.3</v>
      </c>
    </row>
    <row r="104" spans="2:7" ht="34.5">
      <c r="B104" s="531"/>
      <c r="C104" s="531"/>
      <c r="D104" s="188" t="s">
        <v>263</v>
      </c>
      <c r="E104" s="225">
        <f>+'Havelvats 3'!D85</f>
        <v>18218.3</v>
      </c>
      <c r="F104" s="225">
        <f>+E104</f>
        <v>18218.3</v>
      </c>
      <c r="G104" s="225">
        <f>+F104</f>
        <v>18218.3</v>
      </c>
    </row>
    <row r="105" spans="2:7">
      <c r="B105" s="531"/>
      <c r="C105" s="531"/>
      <c r="D105" s="27" t="s">
        <v>243</v>
      </c>
      <c r="E105" s="224">
        <f>+E106</f>
        <v>380</v>
      </c>
      <c r="F105" s="224">
        <f t="shared" ref="F105:G105" si="56">+F106</f>
        <v>380</v>
      </c>
      <c r="G105" s="224">
        <f t="shared" si="56"/>
        <v>380</v>
      </c>
    </row>
    <row r="106" spans="2:7">
      <c r="B106" s="531"/>
      <c r="C106" s="531"/>
      <c r="D106" s="188" t="s">
        <v>265</v>
      </c>
      <c r="E106" s="225">
        <f>+'Havelvats 3'!D87</f>
        <v>380</v>
      </c>
      <c r="F106" s="225">
        <f>+E106</f>
        <v>380</v>
      </c>
      <c r="G106" s="225">
        <f>+F106</f>
        <v>380</v>
      </c>
    </row>
    <row r="107" spans="2:7">
      <c r="B107" s="531"/>
      <c r="C107" s="531"/>
      <c r="D107" s="27" t="s">
        <v>154</v>
      </c>
      <c r="E107" s="228">
        <f>+E108+E109</f>
        <v>17689.599999999999</v>
      </c>
      <c r="F107" s="228">
        <f t="shared" ref="F107:G107" si="57">+F108+F109</f>
        <v>17689.599999999999</v>
      </c>
      <c r="G107" s="228">
        <f t="shared" si="57"/>
        <v>17689.599999999999</v>
      </c>
    </row>
    <row r="108" spans="2:7">
      <c r="B108" s="531"/>
      <c r="C108" s="531"/>
      <c r="D108" s="188" t="s">
        <v>266</v>
      </c>
      <c r="E108" s="229">
        <f>+'Havelvats 3'!D89</f>
        <v>12186.4</v>
      </c>
      <c r="F108" s="229">
        <f>+E108</f>
        <v>12186.4</v>
      </c>
      <c r="G108" s="229">
        <f>+F108</f>
        <v>12186.4</v>
      </c>
    </row>
    <row r="109" spans="2:7" ht="34.5">
      <c r="B109" s="531"/>
      <c r="C109" s="531"/>
      <c r="D109" s="190" t="s">
        <v>453</v>
      </c>
      <c r="E109" s="229">
        <f>+'Havelvats 3'!D90</f>
        <v>5503.2</v>
      </c>
      <c r="F109" s="229">
        <f>+E109</f>
        <v>5503.2</v>
      </c>
      <c r="G109" s="229">
        <f>+F109</f>
        <v>5503.2</v>
      </c>
    </row>
    <row r="110" spans="2:7">
      <c r="B110" s="531"/>
      <c r="C110" s="531"/>
      <c r="D110" s="27" t="s">
        <v>233</v>
      </c>
      <c r="E110" s="224">
        <f>+E111</f>
        <v>12199.4</v>
      </c>
      <c r="F110" s="224">
        <f t="shared" ref="F110:G110" si="58">+F111</f>
        <v>12199.4</v>
      </c>
      <c r="G110" s="224">
        <f t="shared" si="58"/>
        <v>12199.4</v>
      </c>
    </row>
    <row r="111" spans="2:7" ht="16.7" customHeight="1">
      <c r="B111" s="532"/>
      <c r="C111" s="532"/>
      <c r="D111" s="188" t="s">
        <v>264</v>
      </c>
      <c r="E111" s="225">
        <f>+'Havelvats 3'!D92</f>
        <v>12199.4</v>
      </c>
      <c r="F111" s="225">
        <f>+E111</f>
        <v>12199.4</v>
      </c>
      <c r="G111" s="225">
        <f>+F111</f>
        <v>12199.4</v>
      </c>
    </row>
  </sheetData>
  <mergeCells count="28">
    <mergeCell ref="B62:B84"/>
    <mergeCell ref="C62:C84"/>
    <mergeCell ref="B103:B111"/>
    <mergeCell ref="C103:C111"/>
    <mergeCell ref="C42:C43"/>
    <mergeCell ref="B42:B43"/>
    <mergeCell ref="B48:B51"/>
    <mergeCell ref="C48:C51"/>
    <mergeCell ref="B56:B57"/>
    <mergeCell ref="C56:C57"/>
    <mergeCell ref="B36:B37"/>
    <mergeCell ref="C36:C37"/>
    <mergeCell ref="C17:C22"/>
    <mergeCell ref="B17:B22"/>
    <mergeCell ref="C25:C31"/>
    <mergeCell ref="B25:B31"/>
    <mergeCell ref="E1:G1"/>
    <mergeCell ref="E3:G3"/>
    <mergeCell ref="E2:G2"/>
    <mergeCell ref="B5:G5"/>
    <mergeCell ref="B8:C8"/>
    <mergeCell ref="D8:D10"/>
    <mergeCell ref="C9:C10"/>
    <mergeCell ref="B9:B10"/>
    <mergeCell ref="G9:G10"/>
    <mergeCell ref="F9:F10"/>
    <mergeCell ref="E9:E10"/>
    <mergeCell ref="E8:G8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9"/>
  <sheetViews>
    <sheetView topLeftCell="A13" zoomScaleNormal="100" zoomScaleSheetLayoutView="100" workbookViewId="0">
      <selection activeCell="F7" sqref="F7:F8"/>
    </sheetView>
  </sheetViews>
  <sheetFormatPr defaultColWidth="9.140625" defaultRowHeight="17.25"/>
  <cols>
    <col min="1" max="1" width="10.140625" style="233" customWidth="1"/>
    <col min="2" max="2" width="15.5703125" style="233" customWidth="1"/>
    <col min="3" max="3" width="8" style="233" customWidth="1"/>
    <col min="4" max="4" width="7.85546875" style="254" customWidth="1"/>
    <col min="5" max="5" width="25.140625" style="254" customWidth="1"/>
    <col min="6" max="6" width="62.42578125" style="254" customWidth="1"/>
    <col min="7" max="7" width="26.85546875" style="233" customWidth="1"/>
    <col min="8" max="8" width="11.140625" style="233" bestFit="1" customWidth="1"/>
    <col min="9" max="10" width="9.140625" style="233"/>
    <col min="11" max="11" width="12.140625" style="233" customWidth="1"/>
    <col min="12" max="16384" width="9.140625" style="233"/>
  </cols>
  <sheetData>
    <row r="1" spans="1:43" s="16" customFormat="1" ht="24" customHeight="1">
      <c r="F1" s="538" t="s">
        <v>213</v>
      </c>
      <c r="G1" s="538"/>
      <c r="AB1" s="538"/>
      <c r="AC1" s="538"/>
      <c r="AD1" s="538"/>
    </row>
    <row r="2" spans="1:43" s="16" customFormat="1" ht="17.25" customHeight="1">
      <c r="A2" s="230"/>
      <c r="B2" s="230"/>
      <c r="C2" s="230"/>
      <c r="D2" s="230"/>
      <c r="E2" s="230"/>
      <c r="F2" s="538" t="s">
        <v>181</v>
      </c>
      <c r="G2" s="538"/>
      <c r="Y2" s="230"/>
      <c r="Z2" s="230"/>
      <c r="AA2" s="538"/>
      <c r="AB2" s="538"/>
      <c r="AC2" s="538"/>
      <c r="AD2" s="538"/>
      <c r="AE2" s="231"/>
      <c r="AF2" s="231"/>
      <c r="AG2" s="231"/>
      <c r="AH2" s="231"/>
      <c r="AI2" s="231"/>
      <c r="AJ2" s="231"/>
      <c r="AK2" s="231"/>
      <c r="AL2" s="231"/>
      <c r="AM2" s="231"/>
      <c r="AN2" s="231"/>
      <c r="AO2" s="231"/>
      <c r="AP2" s="231"/>
      <c r="AQ2" s="231"/>
    </row>
    <row r="3" spans="1:43" s="16" customFormat="1" ht="17.25" customHeight="1">
      <c r="A3" s="230"/>
      <c r="B3" s="230"/>
      <c r="C3" s="230"/>
      <c r="D3" s="230"/>
      <c r="E3" s="230"/>
      <c r="F3" s="538" t="s">
        <v>9</v>
      </c>
      <c r="G3" s="538"/>
      <c r="Y3" s="538"/>
      <c r="Z3" s="538"/>
      <c r="AA3" s="538"/>
      <c r="AB3" s="538"/>
      <c r="AC3" s="538"/>
      <c r="AD3" s="538"/>
      <c r="AE3" s="231"/>
      <c r="AF3" s="231"/>
      <c r="AG3" s="231"/>
      <c r="AH3" s="231"/>
      <c r="AI3" s="231"/>
      <c r="AJ3" s="231"/>
      <c r="AK3" s="231"/>
      <c r="AL3" s="231"/>
      <c r="AM3" s="231"/>
      <c r="AN3" s="231"/>
      <c r="AO3" s="231"/>
      <c r="AP3" s="231"/>
      <c r="AQ3" s="231"/>
    </row>
    <row r="4" spans="1:43" s="16" customFormat="1">
      <c r="F4" s="17"/>
      <c r="G4" s="17"/>
      <c r="H4" s="17"/>
    </row>
    <row r="5" spans="1:43" s="16" customFormat="1" ht="47.25" customHeight="1">
      <c r="A5" s="539" t="s">
        <v>224</v>
      </c>
      <c r="B5" s="539"/>
      <c r="C5" s="539"/>
      <c r="D5" s="539"/>
      <c r="E5" s="539"/>
      <c r="F5" s="539"/>
      <c r="G5" s="539"/>
      <c r="H5" s="42"/>
    </row>
    <row r="6" spans="1:43" s="16" customFormat="1" ht="30" customHeight="1">
      <c r="B6" s="42"/>
      <c r="C6" s="42"/>
      <c r="D6" s="42"/>
      <c r="E6" s="42"/>
      <c r="F6" s="42"/>
      <c r="G6" s="42" t="s">
        <v>214</v>
      </c>
      <c r="H6" s="42"/>
    </row>
    <row r="7" spans="1:43" ht="72" customHeight="1">
      <c r="A7" s="540" t="s">
        <v>15</v>
      </c>
      <c r="B7" s="540"/>
      <c r="C7" s="541" t="s">
        <v>215</v>
      </c>
      <c r="D7" s="542"/>
      <c r="E7" s="543"/>
      <c r="F7" s="547" t="s">
        <v>216</v>
      </c>
      <c r="G7" s="232" t="s">
        <v>448</v>
      </c>
    </row>
    <row r="8" spans="1:43" ht="37.5" customHeight="1">
      <c r="A8" s="232" t="s">
        <v>20</v>
      </c>
      <c r="B8" s="232" t="s">
        <v>21</v>
      </c>
      <c r="C8" s="544"/>
      <c r="D8" s="545"/>
      <c r="E8" s="546"/>
      <c r="F8" s="548"/>
      <c r="G8" s="232" t="s">
        <v>19</v>
      </c>
    </row>
    <row r="9" spans="1:43" ht="24" customHeight="1">
      <c r="A9" s="549" t="s">
        <v>61</v>
      </c>
      <c r="B9" s="550"/>
      <c r="C9" s="550"/>
      <c r="D9" s="550"/>
      <c r="E9" s="550"/>
      <c r="F9" s="551"/>
      <c r="G9" s="234">
        <f>G10+G13+G17</f>
        <v>-368193.6</v>
      </c>
      <c r="H9" s="235"/>
    </row>
    <row r="10" spans="1:43" ht="35.450000000000003" customHeight="1">
      <c r="A10" s="236">
        <v>1111</v>
      </c>
      <c r="B10" s="535" t="s">
        <v>218</v>
      </c>
      <c r="C10" s="536"/>
      <c r="D10" s="536"/>
      <c r="E10" s="537"/>
      <c r="F10" s="237"/>
      <c r="G10" s="238">
        <f>+G11</f>
        <v>-94000</v>
      </c>
      <c r="H10" s="239"/>
    </row>
    <row r="11" spans="1:43" ht="33.4" customHeight="1">
      <c r="A11" s="240"/>
      <c r="B11" s="236">
        <v>12009</v>
      </c>
      <c r="C11" s="552" t="s">
        <v>219</v>
      </c>
      <c r="D11" s="553"/>
      <c r="E11" s="554"/>
      <c r="F11" s="241" t="s">
        <v>61</v>
      </c>
      <c r="G11" s="234">
        <f>+G12</f>
        <v>-94000</v>
      </c>
      <c r="H11" s="242"/>
    </row>
    <row r="12" spans="1:43" s="248" customFormat="1" ht="27" customHeight="1">
      <c r="A12" s="243"/>
      <c r="B12" s="244"/>
      <c r="C12" s="245"/>
      <c r="D12" s="246"/>
      <c r="E12" s="246"/>
      <c r="F12" s="246" t="s">
        <v>220</v>
      </c>
      <c r="G12" s="247">
        <f>+'Havelvats 2 '!I215</f>
        <v>-94000</v>
      </c>
    </row>
    <row r="13" spans="1:43" ht="35.450000000000003" customHeight="1">
      <c r="A13" s="236">
        <v>1148</v>
      </c>
      <c r="B13" s="535" t="s">
        <v>221</v>
      </c>
      <c r="C13" s="536"/>
      <c r="D13" s="536"/>
      <c r="E13" s="537"/>
      <c r="F13" s="237"/>
      <c r="G13" s="238">
        <f>+G14</f>
        <v>-70611.100000000006</v>
      </c>
    </row>
    <row r="14" spans="1:43" s="251" customFormat="1" ht="33.4" customHeight="1">
      <c r="A14" s="249"/>
      <c r="B14" s="236">
        <v>11015</v>
      </c>
      <c r="C14" s="552" t="s">
        <v>223</v>
      </c>
      <c r="D14" s="553"/>
      <c r="E14" s="554"/>
      <c r="F14" s="241" t="s">
        <v>61</v>
      </c>
      <c r="G14" s="234">
        <f>+G15</f>
        <v>-70611.100000000006</v>
      </c>
      <c r="H14" s="250"/>
    </row>
    <row r="15" spans="1:43" s="248" customFormat="1" ht="34.5">
      <c r="A15" s="243"/>
      <c r="B15" s="244"/>
      <c r="C15" s="245"/>
      <c r="D15" s="246"/>
      <c r="E15" s="246"/>
      <c r="F15" s="246" t="s">
        <v>222</v>
      </c>
      <c r="G15" s="247">
        <f>+'Havelvats 2 '!I178</f>
        <v>-70611.100000000006</v>
      </c>
    </row>
    <row r="16" spans="1:43" ht="35.450000000000003" customHeight="1">
      <c r="A16" s="236">
        <v>1162</v>
      </c>
      <c r="B16" s="535" t="s">
        <v>160</v>
      </c>
      <c r="C16" s="536"/>
      <c r="D16" s="536"/>
      <c r="E16" s="537"/>
      <c r="F16" s="237"/>
      <c r="G16" s="238">
        <f>+G17</f>
        <v>-203582.5</v>
      </c>
    </row>
    <row r="17" spans="1:8" s="251" customFormat="1" ht="53.65" customHeight="1">
      <c r="A17" s="249"/>
      <c r="B17" s="236">
        <v>11005</v>
      </c>
      <c r="C17" s="552" t="s">
        <v>390</v>
      </c>
      <c r="D17" s="553"/>
      <c r="E17" s="554"/>
      <c r="F17" s="241" t="s">
        <v>225</v>
      </c>
      <c r="G17" s="234">
        <f>+G18</f>
        <v>-203582.5</v>
      </c>
      <c r="H17" s="250"/>
    </row>
    <row r="18" spans="1:8" s="248" customFormat="1" ht="51.75">
      <c r="A18" s="243"/>
      <c r="B18" s="244"/>
      <c r="C18" s="245"/>
      <c r="D18" s="246"/>
      <c r="E18" s="252" t="s">
        <v>395</v>
      </c>
      <c r="F18" s="246"/>
      <c r="G18" s="253">
        <f>+G19</f>
        <v>-203582.5</v>
      </c>
    </row>
    <row r="19" spans="1:8" s="248" customFormat="1" ht="91.5" customHeight="1">
      <c r="A19" s="243"/>
      <c r="B19" s="244"/>
      <c r="C19" s="245"/>
      <c r="D19" s="246"/>
      <c r="E19" s="246" t="s">
        <v>396</v>
      </c>
      <c r="F19" s="246" t="s">
        <v>397</v>
      </c>
      <c r="G19" s="247">
        <f>+'Havelvats 2 '!I23</f>
        <v>-203582.5</v>
      </c>
    </row>
  </sheetData>
  <mergeCells count="17">
    <mergeCell ref="B16:E16"/>
    <mergeCell ref="C17:E17"/>
    <mergeCell ref="C11:E11"/>
    <mergeCell ref="B13:E13"/>
    <mergeCell ref="C14:E14"/>
    <mergeCell ref="B10:E10"/>
    <mergeCell ref="F1:G1"/>
    <mergeCell ref="AB1:AD1"/>
    <mergeCell ref="F2:G2"/>
    <mergeCell ref="AA2:AD2"/>
    <mergeCell ref="F3:G3"/>
    <mergeCell ref="Y3:AD3"/>
    <mergeCell ref="A5:G5"/>
    <mergeCell ref="A7:B7"/>
    <mergeCell ref="C7:E8"/>
    <mergeCell ref="F7:F8"/>
    <mergeCell ref="A9:F9"/>
  </mergeCells>
  <pageMargins left="0.70866141732283505" right="0.70866141732283505" top="0.74803149606299202" bottom="0.74803149606299202" header="0.31496062992126" footer="0.31496062992126"/>
  <pageSetup paperSize="9" scale="70" fitToHeight="0" orientation="landscape" r:id="rId1"/>
  <colBreaks count="1" manualBreakCount="1">
    <brk id="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6"/>
  <sheetViews>
    <sheetView topLeftCell="A256" zoomScaleNormal="100" zoomScaleSheetLayoutView="100" workbookViewId="0">
      <selection activeCell="E234" sqref="E234:E238"/>
    </sheetView>
  </sheetViews>
  <sheetFormatPr defaultColWidth="9.140625" defaultRowHeight="17.25"/>
  <cols>
    <col min="1" max="1" width="5.28515625" style="198" customWidth="1"/>
    <col min="2" max="2" width="24.5703125" style="198" customWidth="1"/>
    <col min="3" max="3" width="65.7109375" style="198" customWidth="1"/>
    <col min="4" max="6" width="14" style="198" customWidth="1"/>
    <col min="7" max="7" width="10" style="198" customWidth="1"/>
    <col min="8" max="8" width="49.85546875" style="198" customWidth="1"/>
    <col min="9" max="16384" width="9.140625" style="198"/>
  </cols>
  <sheetData>
    <row r="1" spans="1:6" ht="37.5" customHeight="1">
      <c r="D1" s="583" t="s">
        <v>149</v>
      </c>
      <c r="E1" s="583"/>
      <c r="F1" s="583"/>
    </row>
    <row r="2" spans="1:6" ht="17.25" customHeight="1">
      <c r="D2" s="198" t="s">
        <v>181</v>
      </c>
    </row>
    <row r="3" spans="1:6" ht="17.25" customHeight="1">
      <c r="D3" s="198" t="s">
        <v>9</v>
      </c>
    </row>
    <row r="5" spans="1:6" ht="59.25" customHeight="1">
      <c r="A5" s="1"/>
      <c r="B5" s="586" t="s">
        <v>391</v>
      </c>
      <c r="C5" s="586"/>
      <c r="D5" s="586"/>
      <c r="E5" s="586"/>
      <c r="F5" s="586"/>
    </row>
    <row r="6" spans="1:6" ht="23.25" customHeight="1"/>
    <row r="7" spans="1:6" ht="21.75" customHeight="1">
      <c r="A7" s="585" t="s">
        <v>125</v>
      </c>
      <c r="B7" s="585"/>
      <c r="C7" s="585"/>
      <c r="D7" s="585"/>
      <c r="E7" s="585"/>
      <c r="F7" s="585"/>
    </row>
    <row r="8" spans="1:6" ht="38.65" customHeight="1">
      <c r="B8" s="16"/>
      <c r="C8" s="255" t="s">
        <v>386</v>
      </c>
      <c r="D8" s="16"/>
      <c r="E8" s="16"/>
      <c r="F8" s="256"/>
    </row>
    <row r="9" spans="1:6">
      <c r="B9" s="555" t="s">
        <v>11</v>
      </c>
      <c r="C9" s="556"/>
      <c r="D9" s="556"/>
      <c r="E9" s="556"/>
      <c r="F9" s="557"/>
    </row>
    <row r="10" spans="1:6" s="257" customFormat="1">
      <c r="B10" s="258"/>
      <c r="C10" s="258"/>
      <c r="D10" s="259"/>
      <c r="E10" s="259"/>
      <c r="F10" s="259"/>
    </row>
    <row r="11" spans="1:6" s="257" customFormat="1">
      <c r="B11" s="258"/>
      <c r="C11" s="258"/>
    </row>
    <row r="12" spans="1:6">
      <c r="B12" s="260" t="s">
        <v>1</v>
      </c>
      <c r="C12" s="260" t="s">
        <v>2</v>
      </c>
      <c r="D12" s="261"/>
      <c r="E12" s="261"/>
      <c r="F12" s="261"/>
    </row>
    <row r="13" spans="1:6" ht="34.5">
      <c r="B13" s="262">
        <v>1045</v>
      </c>
      <c r="C13" s="263" t="s">
        <v>166</v>
      </c>
      <c r="D13" s="264"/>
      <c r="E13" s="264"/>
      <c r="F13" s="264"/>
    </row>
    <row r="15" spans="1:6" s="44" customFormat="1">
      <c r="B15" s="581" t="s">
        <v>3</v>
      </c>
      <c r="C15" s="582"/>
      <c r="D15" s="265"/>
      <c r="E15" s="265"/>
      <c r="F15" s="265"/>
    </row>
    <row r="16" spans="1:6" s="44" customFormat="1" ht="58.35" customHeight="1">
      <c r="B16" s="266" t="s">
        <v>4</v>
      </c>
      <c r="C16" s="85">
        <v>1045</v>
      </c>
      <c r="D16" s="568" t="s">
        <v>59</v>
      </c>
      <c r="E16" s="569"/>
      <c r="F16" s="570"/>
    </row>
    <row r="17" spans="2:7" s="44" customFormat="1" ht="34.5">
      <c r="B17" s="266" t="s">
        <v>5</v>
      </c>
      <c r="C17" s="85">
        <v>12001</v>
      </c>
      <c r="D17" s="267" t="s">
        <v>12</v>
      </c>
      <c r="E17" s="267" t="s">
        <v>13</v>
      </c>
      <c r="F17" s="267" t="s">
        <v>14</v>
      </c>
    </row>
    <row r="18" spans="2:7" s="44" customFormat="1" ht="34.5">
      <c r="B18" s="266" t="s">
        <v>6</v>
      </c>
      <c r="C18" s="268" t="s">
        <v>338</v>
      </c>
      <c r="D18" s="484"/>
      <c r="E18" s="484"/>
      <c r="F18" s="484"/>
    </row>
    <row r="19" spans="2:7" s="44" customFormat="1" ht="51.75">
      <c r="B19" s="266" t="s">
        <v>10</v>
      </c>
      <c r="C19" s="268" t="s">
        <v>339</v>
      </c>
      <c r="D19" s="485"/>
      <c r="E19" s="485"/>
      <c r="F19" s="485"/>
    </row>
    <row r="20" spans="2:7" s="44" customFormat="1" ht="34.5">
      <c r="B20" s="266" t="s">
        <v>7</v>
      </c>
      <c r="C20" s="268" t="s">
        <v>340</v>
      </c>
      <c r="D20" s="485"/>
      <c r="E20" s="485"/>
      <c r="F20" s="485"/>
    </row>
    <row r="21" spans="2:7" s="44" customFormat="1" ht="51.75">
      <c r="B21" s="55" t="s">
        <v>152</v>
      </c>
      <c r="C21" s="268" t="s">
        <v>341</v>
      </c>
      <c r="D21" s="485"/>
      <c r="E21" s="485"/>
      <c r="F21" s="485"/>
    </row>
    <row r="22" spans="2:7" s="44" customFormat="1">
      <c r="B22" s="575" t="s">
        <v>0</v>
      </c>
      <c r="C22" s="576"/>
      <c r="D22" s="486"/>
      <c r="E22" s="486"/>
      <c r="F22" s="486"/>
    </row>
    <row r="23" spans="2:7" s="272" customFormat="1">
      <c r="B23" s="269" t="s">
        <v>442</v>
      </c>
      <c r="C23" s="270"/>
      <c r="D23" s="271">
        <v>-896</v>
      </c>
      <c r="E23" s="271">
        <v>-896</v>
      </c>
      <c r="F23" s="271">
        <v>-896</v>
      </c>
    </row>
    <row r="24" spans="2:7" s="44" customFormat="1">
      <c r="B24" s="273" t="s">
        <v>8</v>
      </c>
      <c r="C24" s="273"/>
      <c r="D24" s="274">
        <f>'Havelvats 2 '!G120</f>
        <v>-45922.6</v>
      </c>
      <c r="E24" s="274">
        <f>'Havelvats 2 '!H120</f>
        <v>-47294.9</v>
      </c>
      <c r="F24" s="274">
        <f>'Havelvats 2 '!I120</f>
        <v>-50000</v>
      </c>
      <c r="G24" s="195"/>
    </row>
    <row r="25" spans="2:7" s="44" customFormat="1"/>
    <row r="26" spans="2:7" s="44" customFormat="1">
      <c r="B26" s="581" t="s">
        <v>3</v>
      </c>
      <c r="C26" s="582"/>
      <c r="D26" s="265"/>
      <c r="E26" s="265"/>
      <c r="F26" s="265"/>
    </row>
    <row r="27" spans="2:7" s="44" customFormat="1" ht="58.35" customHeight="1">
      <c r="B27" s="266" t="s">
        <v>4</v>
      </c>
      <c r="C27" s="85">
        <v>1045</v>
      </c>
      <c r="D27" s="568" t="s">
        <v>59</v>
      </c>
      <c r="E27" s="569"/>
      <c r="F27" s="570"/>
    </row>
    <row r="28" spans="2:7" s="44" customFormat="1" ht="34.5">
      <c r="B28" s="266" t="s">
        <v>5</v>
      </c>
      <c r="C28" s="85" t="s">
        <v>342</v>
      </c>
      <c r="D28" s="267" t="s">
        <v>12</v>
      </c>
      <c r="E28" s="267" t="s">
        <v>13</v>
      </c>
      <c r="F28" s="267" t="s">
        <v>14</v>
      </c>
    </row>
    <row r="29" spans="2:7" s="44" customFormat="1" ht="34.5">
      <c r="B29" s="266" t="s">
        <v>6</v>
      </c>
      <c r="C29" s="268" t="s">
        <v>343</v>
      </c>
      <c r="D29" s="484"/>
      <c r="E29" s="484"/>
      <c r="F29" s="484"/>
    </row>
    <row r="30" spans="2:7" s="44" customFormat="1" ht="34.5">
      <c r="B30" s="266" t="s">
        <v>10</v>
      </c>
      <c r="C30" s="268" t="s">
        <v>344</v>
      </c>
      <c r="D30" s="485"/>
      <c r="E30" s="485"/>
      <c r="F30" s="485"/>
    </row>
    <row r="31" spans="2:7" s="44" customFormat="1" ht="34.5">
      <c r="B31" s="266" t="s">
        <v>7</v>
      </c>
      <c r="C31" s="268" t="s">
        <v>340</v>
      </c>
      <c r="D31" s="485"/>
      <c r="E31" s="485"/>
      <c r="F31" s="485"/>
    </row>
    <row r="32" spans="2:7" s="44" customFormat="1" ht="51.75">
      <c r="B32" s="55" t="s">
        <v>152</v>
      </c>
      <c r="C32" s="268" t="s">
        <v>195</v>
      </c>
      <c r="D32" s="485"/>
      <c r="E32" s="485"/>
      <c r="F32" s="485"/>
    </row>
    <row r="33" spans="2:7" s="44" customFormat="1">
      <c r="B33" s="575" t="s">
        <v>0</v>
      </c>
      <c r="C33" s="576"/>
      <c r="D33" s="486"/>
      <c r="E33" s="486"/>
      <c r="F33" s="486"/>
    </row>
    <row r="34" spans="2:7" s="44" customFormat="1">
      <c r="B34" s="269" t="s">
        <v>442</v>
      </c>
      <c r="C34" s="275"/>
      <c r="D34" s="271">
        <v>-2631</v>
      </c>
      <c r="E34" s="271">
        <v>-2631</v>
      </c>
      <c r="F34" s="271">
        <v>-2631</v>
      </c>
    </row>
    <row r="35" spans="2:7" s="44" customFormat="1">
      <c r="B35" s="273" t="s">
        <v>8</v>
      </c>
      <c r="C35" s="273"/>
      <c r="D35" s="274">
        <f>'Havelvats 2 '!G144</f>
        <v>-124426.7</v>
      </c>
      <c r="E35" s="274">
        <f>'Havelvats 2 '!H144</f>
        <v>-124426.7</v>
      </c>
      <c r="F35" s="274">
        <f>'Havelvats 2 '!I144</f>
        <v>-150000</v>
      </c>
      <c r="G35" s="195"/>
    </row>
    <row r="36" spans="2:7" s="44" customFormat="1"/>
    <row r="37" spans="2:7" s="44" customFormat="1">
      <c r="B37" s="581" t="s">
        <v>3</v>
      </c>
      <c r="C37" s="582"/>
      <c r="D37" s="265"/>
      <c r="E37" s="265"/>
      <c r="F37" s="265"/>
    </row>
    <row r="38" spans="2:7" s="44" customFormat="1" ht="58.35" customHeight="1">
      <c r="B38" s="266" t="s">
        <v>4</v>
      </c>
      <c r="C38" s="85">
        <v>1045</v>
      </c>
      <c r="D38" s="568" t="s">
        <v>59</v>
      </c>
      <c r="E38" s="569"/>
      <c r="F38" s="570"/>
    </row>
    <row r="39" spans="2:7" s="44" customFormat="1" ht="34.5">
      <c r="B39" s="266" t="s">
        <v>5</v>
      </c>
      <c r="C39" s="85" t="s">
        <v>345</v>
      </c>
      <c r="D39" s="267" t="s">
        <v>12</v>
      </c>
      <c r="E39" s="267" t="s">
        <v>13</v>
      </c>
      <c r="F39" s="267" t="s">
        <v>14</v>
      </c>
    </row>
    <row r="40" spans="2:7" s="44" customFormat="1" ht="34.5">
      <c r="B40" s="266" t="s">
        <v>6</v>
      </c>
      <c r="C40" s="268" t="s">
        <v>346</v>
      </c>
      <c r="D40" s="484"/>
      <c r="E40" s="484"/>
      <c r="F40" s="484"/>
    </row>
    <row r="41" spans="2:7" s="44" customFormat="1" ht="34.5">
      <c r="B41" s="266" t="s">
        <v>10</v>
      </c>
      <c r="C41" s="268" t="s">
        <v>346</v>
      </c>
      <c r="D41" s="485"/>
      <c r="E41" s="485"/>
      <c r="F41" s="485"/>
    </row>
    <row r="42" spans="2:7" s="44" customFormat="1" ht="34.5">
      <c r="B42" s="266" t="s">
        <v>7</v>
      </c>
      <c r="C42" s="268" t="s">
        <v>340</v>
      </c>
      <c r="D42" s="485"/>
      <c r="E42" s="485"/>
      <c r="F42" s="485"/>
    </row>
    <row r="43" spans="2:7" s="44" customFormat="1" ht="51.75">
      <c r="B43" s="55" t="s">
        <v>152</v>
      </c>
      <c r="C43" s="268" t="s">
        <v>347</v>
      </c>
      <c r="D43" s="485"/>
      <c r="E43" s="485"/>
      <c r="F43" s="485"/>
    </row>
    <row r="44" spans="2:7" s="44" customFormat="1">
      <c r="B44" s="575" t="s">
        <v>0</v>
      </c>
      <c r="C44" s="576"/>
      <c r="D44" s="486"/>
      <c r="E44" s="486"/>
      <c r="F44" s="486"/>
    </row>
    <row r="45" spans="2:7" s="44" customFormat="1">
      <c r="B45" s="269" t="s">
        <v>443</v>
      </c>
      <c r="C45" s="275"/>
      <c r="D45" s="271">
        <v>-163</v>
      </c>
      <c r="E45" s="271">
        <v>-163</v>
      </c>
      <c r="F45" s="271">
        <v>-163</v>
      </c>
    </row>
    <row r="46" spans="2:7" s="44" customFormat="1">
      <c r="B46" s="273" t="s">
        <v>8</v>
      </c>
      <c r="C46" s="273"/>
      <c r="D46" s="274">
        <f>'Havelvats 2 '!G129</f>
        <v>-50000</v>
      </c>
      <c r="E46" s="274">
        <f>'Havelvats 2 '!H129</f>
        <v>-50000</v>
      </c>
      <c r="F46" s="274">
        <f>'Havelvats 2 '!I129</f>
        <v>-50000</v>
      </c>
      <c r="G46" s="195"/>
    </row>
    <row r="47" spans="2:7" s="44" customFormat="1"/>
    <row r="48" spans="2:7" s="44" customFormat="1">
      <c r="B48" s="581" t="s">
        <v>3</v>
      </c>
      <c r="C48" s="582"/>
      <c r="D48" s="265"/>
      <c r="E48" s="265"/>
      <c r="F48" s="265"/>
    </row>
    <row r="49" spans="2:7" s="44" customFormat="1" ht="58.35" customHeight="1">
      <c r="B49" s="266" t="s">
        <v>4</v>
      </c>
      <c r="C49" s="85">
        <v>1045</v>
      </c>
      <c r="D49" s="568" t="s">
        <v>59</v>
      </c>
      <c r="E49" s="569"/>
      <c r="F49" s="570"/>
    </row>
    <row r="50" spans="2:7" s="44" customFormat="1" ht="34.5">
      <c r="B50" s="266" t="s">
        <v>5</v>
      </c>
      <c r="C50" s="85">
        <v>12004</v>
      </c>
      <c r="D50" s="267" t="s">
        <v>12</v>
      </c>
      <c r="E50" s="267" t="s">
        <v>13</v>
      </c>
      <c r="F50" s="267" t="s">
        <v>14</v>
      </c>
    </row>
    <row r="51" spans="2:7" s="44" customFormat="1" ht="34.5">
      <c r="B51" s="266" t="s">
        <v>6</v>
      </c>
      <c r="C51" s="268" t="s">
        <v>184</v>
      </c>
      <c r="D51" s="484"/>
      <c r="E51" s="484"/>
      <c r="F51" s="484"/>
    </row>
    <row r="52" spans="2:7" s="44" customFormat="1" ht="34.5">
      <c r="B52" s="266" t="s">
        <v>10</v>
      </c>
      <c r="C52" s="268" t="s">
        <v>184</v>
      </c>
      <c r="D52" s="485"/>
      <c r="E52" s="485"/>
      <c r="F52" s="485"/>
    </row>
    <row r="53" spans="2:7" s="44" customFormat="1" ht="34.5">
      <c r="B53" s="266" t="s">
        <v>7</v>
      </c>
      <c r="C53" s="268" t="s">
        <v>81</v>
      </c>
      <c r="D53" s="485"/>
      <c r="E53" s="485"/>
      <c r="F53" s="485"/>
    </row>
    <row r="54" spans="2:7" s="44" customFormat="1" ht="51.75">
      <c r="B54" s="55" t="s">
        <v>152</v>
      </c>
      <c r="C54" s="268" t="s">
        <v>195</v>
      </c>
      <c r="D54" s="485"/>
      <c r="E54" s="485"/>
      <c r="F54" s="485"/>
    </row>
    <row r="55" spans="2:7" s="44" customFormat="1">
      <c r="B55" s="575" t="s">
        <v>0</v>
      </c>
      <c r="C55" s="576"/>
      <c r="D55" s="486"/>
      <c r="E55" s="486"/>
      <c r="F55" s="486"/>
    </row>
    <row r="56" spans="2:7" s="44" customFormat="1">
      <c r="B56" s="269" t="s">
        <v>443</v>
      </c>
      <c r="C56" s="275"/>
      <c r="D56" s="271">
        <v>-1157</v>
      </c>
      <c r="E56" s="271">
        <v>-1157</v>
      </c>
      <c r="F56" s="271">
        <v>-1157</v>
      </c>
    </row>
    <row r="57" spans="2:7" s="44" customFormat="1">
      <c r="B57" s="273" t="s">
        <v>8</v>
      </c>
      <c r="C57" s="273"/>
      <c r="D57" s="274">
        <f>'Havelvats 2 '!G153</f>
        <v>-392389</v>
      </c>
      <c r="E57" s="274">
        <f>'Havelvats 2 '!H153</f>
        <v>-392389</v>
      </c>
      <c r="F57" s="274">
        <f>'Havelvats 2 '!I153</f>
        <v>-392389</v>
      </c>
      <c r="G57" s="195"/>
    </row>
    <row r="58" spans="2:7" s="44" customFormat="1"/>
    <row r="59" spans="2:7" s="44" customFormat="1">
      <c r="B59" s="581" t="s">
        <v>3</v>
      </c>
      <c r="C59" s="582"/>
      <c r="D59" s="265"/>
      <c r="E59" s="265"/>
      <c r="F59" s="265"/>
    </row>
    <row r="60" spans="2:7" s="44" customFormat="1" ht="58.35" customHeight="1">
      <c r="B60" s="266" t="s">
        <v>4</v>
      </c>
      <c r="C60" s="85">
        <v>1045</v>
      </c>
      <c r="D60" s="568" t="s">
        <v>217</v>
      </c>
      <c r="E60" s="569"/>
      <c r="F60" s="570"/>
    </row>
    <row r="61" spans="2:7" s="44" customFormat="1" ht="34.5">
      <c r="B61" s="266" t="s">
        <v>5</v>
      </c>
      <c r="C61" s="85">
        <v>32001</v>
      </c>
      <c r="D61" s="267" t="s">
        <v>12</v>
      </c>
      <c r="E61" s="267" t="s">
        <v>13</v>
      </c>
      <c r="F61" s="267" t="s">
        <v>14</v>
      </c>
    </row>
    <row r="62" spans="2:7" s="44" customFormat="1" ht="51.75">
      <c r="B62" s="266" t="s">
        <v>6</v>
      </c>
      <c r="C62" s="268" t="s">
        <v>348</v>
      </c>
      <c r="D62" s="484"/>
      <c r="E62" s="484"/>
      <c r="F62" s="484"/>
    </row>
    <row r="63" spans="2:7" s="44" customFormat="1" ht="86.25">
      <c r="B63" s="266" t="s">
        <v>10</v>
      </c>
      <c r="C63" s="268" t="s">
        <v>349</v>
      </c>
      <c r="D63" s="485"/>
      <c r="E63" s="485"/>
      <c r="F63" s="485"/>
    </row>
    <row r="64" spans="2:7" s="44" customFormat="1" ht="51.75">
      <c r="B64" s="266" t="s">
        <v>7</v>
      </c>
      <c r="C64" s="268" t="s">
        <v>350</v>
      </c>
      <c r="D64" s="485"/>
      <c r="E64" s="485"/>
      <c r="F64" s="485"/>
    </row>
    <row r="65" spans="2:7" s="44" customFormat="1" ht="69">
      <c r="B65" s="55" t="s">
        <v>352</v>
      </c>
      <c r="C65" s="268" t="s">
        <v>351</v>
      </c>
      <c r="D65" s="485"/>
      <c r="E65" s="485"/>
      <c r="F65" s="485"/>
    </row>
    <row r="66" spans="2:7" s="44" customFormat="1">
      <c r="B66" s="575" t="s">
        <v>0</v>
      </c>
      <c r="C66" s="576"/>
      <c r="D66" s="486"/>
      <c r="E66" s="486"/>
      <c r="F66" s="486"/>
    </row>
    <row r="67" spans="2:7" s="44" customFormat="1">
      <c r="B67" s="560" t="s">
        <v>392</v>
      </c>
      <c r="C67" s="561"/>
      <c r="D67" s="276">
        <v>1</v>
      </c>
      <c r="E67" s="276">
        <v>1</v>
      </c>
      <c r="F67" s="276">
        <v>1</v>
      </c>
    </row>
    <row r="68" spans="2:7" s="44" customFormat="1" ht="34.700000000000003" customHeight="1">
      <c r="B68" s="560" t="s">
        <v>393</v>
      </c>
      <c r="C68" s="561"/>
      <c r="D68" s="276">
        <v>4</v>
      </c>
      <c r="E68" s="276">
        <v>4</v>
      </c>
      <c r="F68" s="276">
        <v>4</v>
      </c>
    </row>
    <row r="69" spans="2:7" s="44" customFormat="1">
      <c r="B69" s="273" t="s">
        <v>8</v>
      </c>
      <c r="C69" s="273"/>
      <c r="D69" s="274">
        <f>'Havelvats 2 '!G187</f>
        <v>120617.5</v>
      </c>
      <c r="E69" s="274">
        <f>'Havelvats 2 '!H187</f>
        <v>117860.70000000001</v>
      </c>
      <c r="F69" s="274">
        <f>'Havelvats 2 '!I187</f>
        <v>117860.70000000001</v>
      </c>
      <c r="G69" s="195"/>
    </row>
    <row r="71" spans="2:7" s="44" customFormat="1">
      <c r="B71" s="277" t="s">
        <v>1</v>
      </c>
      <c r="C71" s="277" t="s">
        <v>2</v>
      </c>
      <c r="D71" s="180"/>
      <c r="E71" s="180"/>
      <c r="F71" s="180"/>
    </row>
    <row r="72" spans="2:7" s="44" customFormat="1">
      <c r="B72" s="278">
        <v>1075</v>
      </c>
      <c r="C72" s="279" t="s">
        <v>353</v>
      </c>
      <c r="D72" s="265"/>
      <c r="E72" s="265"/>
      <c r="F72" s="265"/>
    </row>
    <row r="73" spans="2:7" s="44" customFormat="1"/>
    <row r="74" spans="2:7" s="44" customFormat="1">
      <c r="B74" s="581" t="s">
        <v>3</v>
      </c>
      <c r="C74" s="582"/>
      <c r="D74" s="265"/>
      <c r="E74" s="265"/>
      <c r="F74" s="265"/>
    </row>
    <row r="75" spans="2:7" s="44" customFormat="1" ht="58.35" customHeight="1">
      <c r="B75" s="266" t="s">
        <v>4</v>
      </c>
      <c r="C75" s="85">
        <v>1075</v>
      </c>
      <c r="D75" s="568" t="s">
        <v>217</v>
      </c>
      <c r="E75" s="569"/>
      <c r="F75" s="570"/>
    </row>
    <row r="76" spans="2:7" s="44" customFormat="1" ht="34.5">
      <c r="B76" s="266" t="s">
        <v>5</v>
      </c>
      <c r="C76" s="85">
        <v>32001</v>
      </c>
      <c r="D76" s="267" t="s">
        <v>12</v>
      </c>
      <c r="E76" s="267" t="s">
        <v>13</v>
      </c>
      <c r="F76" s="267" t="s">
        <v>14</v>
      </c>
    </row>
    <row r="77" spans="2:7" s="44" customFormat="1" ht="34.5">
      <c r="B77" s="280" t="s">
        <v>6</v>
      </c>
      <c r="C77" s="268" t="s">
        <v>309</v>
      </c>
      <c r="D77" s="484"/>
      <c r="E77" s="484"/>
      <c r="F77" s="484"/>
    </row>
    <row r="78" spans="2:7" s="44" customFormat="1" ht="86.25">
      <c r="B78" s="266" t="s">
        <v>10</v>
      </c>
      <c r="C78" s="268" t="s">
        <v>354</v>
      </c>
      <c r="D78" s="485"/>
      <c r="E78" s="485"/>
      <c r="F78" s="485"/>
    </row>
    <row r="79" spans="2:7" s="44" customFormat="1" ht="51.75">
      <c r="B79" s="281" t="s">
        <v>7</v>
      </c>
      <c r="C79" s="268" t="s">
        <v>355</v>
      </c>
      <c r="D79" s="485"/>
      <c r="E79" s="485"/>
      <c r="F79" s="485"/>
    </row>
    <row r="80" spans="2:7" s="44" customFormat="1" ht="69">
      <c r="B80" s="55" t="s">
        <v>357</v>
      </c>
      <c r="C80" s="268" t="s">
        <v>356</v>
      </c>
      <c r="D80" s="485"/>
      <c r="E80" s="485"/>
      <c r="F80" s="485"/>
    </row>
    <row r="81" spans="2:7" s="44" customFormat="1">
      <c r="B81" s="575" t="s">
        <v>0</v>
      </c>
      <c r="C81" s="576"/>
      <c r="D81" s="486"/>
      <c r="E81" s="486"/>
      <c r="F81" s="486"/>
    </row>
    <row r="82" spans="2:7" s="44" customFormat="1">
      <c r="B82" s="560" t="s">
        <v>394</v>
      </c>
      <c r="C82" s="561"/>
      <c r="D82" s="276">
        <v>1</v>
      </c>
      <c r="E82" s="276">
        <v>1</v>
      </c>
      <c r="F82" s="276">
        <v>1</v>
      </c>
    </row>
    <row r="83" spans="2:7" s="285" customFormat="1">
      <c r="B83" s="282" t="s">
        <v>8</v>
      </c>
      <c r="C83" s="282"/>
      <c r="D83" s="283">
        <f>'Havelvats 2 '!G77</f>
        <v>108499.7</v>
      </c>
      <c r="E83" s="283">
        <f>'Havelvats 2 '!H77</f>
        <v>108499.7</v>
      </c>
      <c r="F83" s="283">
        <f>'Havelvats 2 '!I77</f>
        <v>108499.7</v>
      </c>
      <c r="G83" s="284"/>
    </row>
    <row r="85" spans="2:7">
      <c r="B85" s="277" t="s">
        <v>1</v>
      </c>
      <c r="C85" s="277" t="s">
        <v>2</v>
      </c>
      <c r="D85" s="286"/>
      <c r="E85" s="286"/>
      <c r="F85" s="286"/>
    </row>
    <row r="86" spans="2:7" ht="34.5">
      <c r="B86" s="278">
        <v>1111</v>
      </c>
      <c r="C86" s="287" t="s">
        <v>177</v>
      </c>
      <c r="D86" s="288"/>
      <c r="E86" s="288"/>
      <c r="F86" s="288"/>
    </row>
    <row r="88" spans="2:7">
      <c r="B88" s="581" t="s">
        <v>3</v>
      </c>
      <c r="C88" s="584"/>
      <c r="D88" s="288"/>
      <c r="E88" s="288"/>
      <c r="F88" s="288"/>
    </row>
    <row r="89" spans="2:7" s="44" customFormat="1" ht="58.35" customHeight="1">
      <c r="B89" s="266" t="s">
        <v>4</v>
      </c>
      <c r="C89" s="85">
        <v>1111</v>
      </c>
      <c r="D89" s="568" t="s">
        <v>59</v>
      </c>
      <c r="E89" s="569"/>
      <c r="F89" s="570"/>
    </row>
    <row r="90" spans="2:7" ht="34.5">
      <c r="B90" s="266" t="s">
        <v>5</v>
      </c>
      <c r="C90" s="85">
        <v>12009</v>
      </c>
      <c r="D90" s="289" t="s">
        <v>12</v>
      </c>
      <c r="E90" s="289" t="s">
        <v>13</v>
      </c>
      <c r="F90" s="289" t="s">
        <v>14</v>
      </c>
    </row>
    <row r="91" spans="2:7" ht="34.5">
      <c r="B91" s="290" t="s">
        <v>6</v>
      </c>
      <c r="C91" s="268" t="s">
        <v>187</v>
      </c>
      <c r="D91" s="601"/>
      <c r="E91" s="601"/>
      <c r="F91" s="601"/>
    </row>
    <row r="92" spans="2:7" ht="51.75">
      <c r="B92" s="291" t="s">
        <v>10</v>
      </c>
      <c r="C92" s="268" t="s">
        <v>188</v>
      </c>
      <c r="D92" s="602"/>
      <c r="E92" s="602"/>
      <c r="F92" s="602"/>
    </row>
    <row r="93" spans="2:7" ht="34.5">
      <c r="B93" s="292" t="s">
        <v>7</v>
      </c>
      <c r="C93" s="268" t="s">
        <v>81</v>
      </c>
      <c r="D93" s="602"/>
      <c r="E93" s="602"/>
      <c r="F93" s="602"/>
    </row>
    <row r="94" spans="2:7" ht="51.75">
      <c r="B94" s="293" t="s">
        <v>152</v>
      </c>
      <c r="C94" s="268" t="s">
        <v>196</v>
      </c>
      <c r="D94" s="602"/>
      <c r="E94" s="602"/>
      <c r="F94" s="602"/>
    </row>
    <row r="95" spans="2:7">
      <c r="B95" s="599" t="s">
        <v>0</v>
      </c>
      <c r="C95" s="600"/>
      <c r="D95" s="603"/>
      <c r="E95" s="603"/>
      <c r="F95" s="603"/>
    </row>
    <row r="96" spans="2:7">
      <c r="B96" s="577" t="s">
        <v>197</v>
      </c>
      <c r="C96" s="578"/>
      <c r="D96" s="294"/>
      <c r="E96" s="295">
        <v>-5</v>
      </c>
      <c r="F96" s="295">
        <v>-10</v>
      </c>
    </row>
    <row r="97" spans="2:7" s="298" customFormat="1">
      <c r="B97" s="296" t="s">
        <v>8</v>
      </c>
      <c r="C97" s="296"/>
      <c r="D97" s="283">
        <f>'Havelvats 2 '!G207</f>
        <v>0</v>
      </c>
      <c r="E97" s="283">
        <f>'Havelvats 2 '!H207</f>
        <v>-47000</v>
      </c>
      <c r="F97" s="283">
        <f>'Havelvats 2 '!I207</f>
        <v>-94000</v>
      </c>
      <c r="G97" s="297"/>
    </row>
    <row r="99" spans="2:7" ht="51.75">
      <c r="B99" s="299" t="s">
        <v>124</v>
      </c>
      <c r="C99" s="563" t="s">
        <v>2</v>
      </c>
      <c r="D99" s="564"/>
      <c r="E99" s="564"/>
      <c r="F99" s="565"/>
    </row>
    <row r="100" spans="2:7">
      <c r="B100" s="278">
        <v>1148</v>
      </c>
      <c r="C100" s="287" t="s">
        <v>173</v>
      </c>
      <c r="D100" s="287"/>
      <c r="E100" s="287"/>
      <c r="F100" s="287"/>
    </row>
    <row r="102" spans="2:7">
      <c r="B102" s="566" t="s">
        <v>3</v>
      </c>
      <c r="C102" s="567"/>
      <c r="D102" s="300"/>
      <c r="E102" s="300"/>
      <c r="F102" s="300"/>
    </row>
    <row r="103" spans="2:7" s="44" customFormat="1" ht="58.35" customHeight="1">
      <c r="B103" s="266" t="s">
        <v>51</v>
      </c>
      <c r="C103" s="85">
        <v>1148</v>
      </c>
      <c r="D103" s="568" t="s">
        <v>59</v>
      </c>
      <c r="E103" s="569"/>
      <c r="F103" s="570"/>
    </row>
    <row r="104" spans="2:7" ht="34.5">
      <c r="B104" s="293" t="s">
        <v>52</v>
      </c>
      <c r="C104" s="85">
        <v>11015</v>
      </c>
      <c r="D104" s="301" t="s">
        <v>12</v>
      </c>
      <c r="E104" s="301" t="s">
        <v>13</v>
      </c>
      <c r="F104" s="301" t="s">
        <v>14</v>
      </c>
    </row>
    <row r="105" spans="2:7" ht="34.5">
      <c r="B105" s="293" t="s">
        <v>53</v>
      </c>
      <c r="C105" s="268" t="s">
        <v>191</v>
      </c>
      <c r="D105" s="571"/>
      <c r="E105" s="571"/>
      <c r="F105" s="571"/>
    </row>
    <row r="106" spans="2:7" ht="86.25">
      <c r="B106" s="293" t="s">
        <v>54</v>
      </c>
      <c r="C106" s="268" t="s">
        <v>192</v>
      </c>
      <c r="D106" s="572"/>
      <c r="E106" s="572"/>
      <c r="F106" s="572"/>
    </row>
    <row r="107" spans="2:7" ht="34.5">
      <c r="B107" s="293" t="s">
        <v>55</v>
      </c>
      <c r="C107" s="302" t="s">
        <v>88</v>
      </c>
      <c r="D107" s="572"/>
      <c r="E107" s="572"/>
      <c r="F107" s="572"/>
    </row>
    <row r="108" spans="2:7" ht="86.25">
      <c r="B108" s="293" t="s">
        <v>153</v>
      </c>
      <c r="C108" s="302" t="s">
        <v>198</v>
      </c>
      <c r="D108" s="572"/>
      <c r="E108" s="572"/>
      <c r="F108" s="572"/>
    </row>
    <row r="109" spans="2:7">
      <c r="B109" s="574" t="s">
        <v>56</v>
      </c>
      <c r="C109" s="574"/>
      <c r="D109" s="573"/>
      <c r="E109" s="573"/>
      <c r="F109" s="573"/>
    </row>
    <row r="110" spans="2:7">
      <c r="B110" s="577" t="s">
        <v>199</v>
      </c>
      <c r="C110" s="578"/>
      <c r="D110" s="303">
        <v>-50</v>
      </c>
      <c r="E110" s="303">
        <v>-50</v>
      </c>
      <c r="F110" s="303">
        <v>-50</v>
      </c>
    </row>
    <row r="111" spans="2:7">
      <c r="B111" s="577" t="s">
        <v>200</v>
      </c>
      <c r="C111" s="578"/>
      <c r="D111" s="304">
        <v>-1500</v>
      </c>
      <c r="E111" s="304">
        <v>-1500</v>
      </c>
      <c r="F111" s="304">
        <v>-1500</v>
      </c>
    </row>
    <row r="112" spans="2:7">
      <c r="B112" s="296" t="s">
        <v>57</v>
      </c>
      <c r="C112" s="296"/>
      <c r="D112" s="283">
        <f>+'Havelvats 1'!D84</f>
        <v>-47074</v>
      </c>
      <c r="E112" s="283">
        <f>+'Havelvats 1'!E84</f>
        <v>-70611.100000000006</v>
      </c>
      <c r="F112" s="283">
        <f>+'Havelvats 1'!F84</f>
        <v>-70611.100000000006</v>
      </c>
    </row>
    <row r="114" spans="2:6" ht="51.75">
      <c r="B114" s="299" t="s">
        <v>124</v>
      </c>
      <c r="C114" s="563" t="s">
        <v>2</v>
      </c>
      <c r="D114" s="564"/>
      <c r="E114" s="564"/>
      <c r="F114" s="565"/>
    </row>
    <row r="115" spans="2:6" ht="34.5">
      <c r="B115" s="278">
        <v>1162</v>
      </c>
      <c r="C115" s="287" t="s">
        <v>160</v>
      </c>
      <c r="D115" s="287"/>
      <c r="E115" s="287"/>
      <c r="F115" s="287"/>
    </row>
    <row r="117" spans="2:6">
      <c r="B117" s="566" t="s">
        <v>3</v>
      </c>
      <c r="C117" s="567"/>
      <c r="D117" s="300"/>
      <c r="E117" s="300"/>
      <c r="F117" s="300"/>
    </row>
    <row r="118" spans="2:6" s="44" customFormat="1" ht="58.35" customHeight="1">
      <c r="B118" s="266" t="s">
        <v>51</v>
      </c>
      <c r="C118" s="85">
        <v>1162</v>
      </c>
      <c r="D118" s="568" t="s">
        <v>59</v>
      </c>
      <c r="E118" s="569"/>
      <c r="F118" s="570"/>
    </row>
    <row r="119" spans="2:6" ht="34.5">
      <c r="B119" s="293" t="s">
        <v>52</v>
      </c>
      <c r="C119" s="85">
        <v>11005</v>
      </c>
      <c r="D119" s="301" t="s">
        <v>12</v>
      </c>
      <c r="E119" s="301" t="s">
        <v>13</v>
      </c>
      <c r="F119" s="301" t="s">
        <v>14</v>
      </c>
    </row>
    <row r="120" spans="2:6" ht="34.5">
      <c r="B120" s="293" t="s">
        <v>53</v>
      </c>
      <c r="C120" s="305" t="s">
        <v>398</v>
      </c>
      <c r="D120" s="571"/>
      <c r="E120" s="571"/>
      <c r="F120" s="571"/>
    </row>
    <row r="121" spans="2:6" ht="34.5">
      <c r="B121" s="293" t="s">
        <v>54</v>
      </c>
      <c r="C121" s="268" t="s">
        <v>399</v>
      </c>
      <c r="D121" s="572"/>
      <c r="E121" s="572"/>
      <c r="F121" s="572"/>
    </row>
    <row r="122" spans="2:6" ht="34.5">
      <c r="B122" s="293" t="s">
        <v>55</v>
      </c>
      <c r="C122" s="302" t="s">
        <v>358</v>
      </c>
      <c r="D122" s="572"/>
      <c r="E122" s="572"/>
      <c r="F122" s="572"/>
    </row>
    <row r="123" spans="2:6" ht="69">
      <c r="B123" s="293" t="s">
        <v>401</v>
      </c>
      <c r="C123" s="302" t="s">
        <v>400</v>
      </c>
      <c r="D123" s="572"/>
      <c r="E123" s="572"/>
      <c r="F123" s="572"/>
    </row>
    <row r="124" spans="2:6">
      <c r="B124" s="574" t="s">
        <v>56</v>
      </c>
      <c r="C124" s="574"/>
      <c r="D124" s="573"/>
      <c r="E124" s="573"/>
      <c r="F124" s="573"/>
    </row>
    <row r="125" spans="2:6">
      <c r="B125" s="577" t="s">
        <v>402</v>
      </c>
      <c r="C125" s="578"/>
      <c r="D125" s="303">
        <v>-4</v>
      </c>
      <c r="E125" s="303">
        <v>-11</v>
      </c>
      <c r="F125" s="303">
        <v>-26</v>
      </c>
    </row>
    <row r="126" spans="2:6">
      <c r="B126" s="577" t="s">
        <v>403</v>
      </c>
      <c r="C126" s="578"/>
      <c r="D126" s="304"/>
      <c r="E126" s="304"/>
      <c r="F126" s="304">
        <v>-44</v>
      </c>
    </row>
    <row r="127" spans="2:6">
      <c r="B127" s="296" t="s">
        <v>57</v>
      </c>
      <c r="C127" s="296"/>
      <c r="D127" s="283">
        <f>'Havelvats 2 '!G23</f>
        <v>-7427.5</v>
      </c>
      <c r="E127" s="283">
        <f>'Havelvats 2 '!H23</f>
        <v>-63840.800000000003</v>
      </c>
      <c r="F127" s="283">
        <f>'Havelvats 2 '!I23</f>
        <v>-203582.5</v>
      </c>
    </row>
    <row r="129" spans="2:6">
      <c r="B129" s="306" t="s">
        <v>1</v>
      </c>
      <c r="C129" s="563" t="s">
        <v>2</v>
      </c>
      <c r="D129" s="564"/>
      <c r="E129" s="564"/>
      <c r="F129" s="565"/>
    </row>
    <row r="130" spans="2:6">
      <c r="B130" s="278">
        <v>1163</v>
      </c>
      <c r="C130" s="287" t="s">
        <v>71</v>
      </c>
      <c r="D130" s="288"/>
      <c r="E130" s="288"/>
      <c r="F130" s="288"/>
    </row>
    <row r="132" spans="2:6">
      <c r="B132" s="566" t="s">
        <v>3</v>
      </c>
      <c r="C132" s="567"/>
      <c r="D132" s="300"/>
      <c r="E132" s="300"/>
      <c r="F132" s="300"/>
    </row>
    <row r="133" spans="2:6" s="44" customFormat="1" ht="58.35" customHeight="1">
      <c r="B133" s="266" t="s">
        <v>51</v>
      </c>
      <c r="C133" s="85" t="s">
        <v>359</v>
      </c>
      <c r="D133" s="568" t="s">
        <v>449</v>
      </c>
      <c r="E133" s="569"/>
      <c r="F133" s="570"/>
    </row>
    <row r="134" spans="2:6" ht="34.5">
      <c r="B134" s="293" t="s">
        <v>52</v>
      </c>
      <c r="C134" s="85">
        <v>11002</v>
      </c>
      <c r="D134" s="301" t="s">
        <v>12</v>
      </c>
      <c r="E134" s="301" t="s">
        <v>13</v>
      </c>
      <c r="F134" s="301" t="s">
        <v>14</v>
      </c>
    </row>
    <row r="135" spans="2:6" ht="34.5">
      <c r="B135" s="293" t="s">
        <v>53</v>
      </c>
      <c r="C135" s="268" t="s">
        <v>446</v>
      </c>
      <c r="D135" s="571"/>
      <c r="E135" s="571"/>
      <c r="F135" s="571"/>
    </row>
    <row r="136" spans="2:6" ht="34.5">
      <c r="B136" s="293" t="s">
        <v>54</v>
      </c>
      <c r="C136" s="268" t="s">
        <v>446</v>
      </c>
      <c r="D136" s="572"/>
      <c r="E136" s="572"/>
      <c r="F136" s="572"/>
    </row>
    <row r="137" spans="2:6" ht="34.5">
      <c r="B137" s="293" t="s">
        <v>55</v>
      </c>
      <c r="C137" s="302" t="s">
        <v>358</v>
      </c>
      <c r="D137" s="572"/>
      <c r="E137" s="572"/>
      <c r="F137" s="572"/>
    </row>
    <row r="138" spans="2:6" ht="86.25">
      <c r="B138" s="293" t="s">
        <v>153</v>
      </c>
      <c r="C138" s="302" t="s">
        <v>363</v>
      </c>
      <c r="D138" s="572"/>
      <c r="E138" s="572"/>
      <c r="F138" s="572"/>
    </row>
    <row r="139" spans="2:6">
      <c r="B139" s="574" t="s">
        <v>56</v>
      </c>
      <c r="C139" s="574"/>
      <c r="D139" s="573"/>
      <c r="E139" s="573"/>
      <c r="F139" s="573"/>
    </row>
    <row r="140" spans="2:6">
      <c r="B140" s="296" t="s">
        <v>57</v>
      </c>
      <c r="C140" s="296"/>
      <c r="D140" s="283">
        <f>+'Havelvats 2 '!G42</f>
        <v>18920.5</v>
      </c>
      <c r="E140" s="283">
        <f>+'Havelvats 2 '!H42</f>
        <v>0</v>
      </c>
      <c r="F140" s="283">
        <f>+'Havelvats 2 '!I42</f>
        <v>0</v>
      </c>
    </row>
    <row r="142" spans="2:6">
      <c r="B142" s="566" t="s">
        <v>3</v>
      </c>
      <c r="C142" s="567"/>
      <c r="D142" s="300"/>
      <c r="E142" s="300"/>
      <c r="F142" s="300"/>
    </row>
    <row r="143" spans="2:6" s="44" customFormat="1" ht="58.35" customHeight="1">
      <c r="B143" s="266" t="s">
        <v>51</v>
      </c>
      <c r="C143" s="85" t="s">
        <v>359</v>
      </c>
      <c r="D143" s="568" t="s">
        <v>59</v>
      </c>
      <c r="E143" s="569"/>
      <c r="F143" s="570"/>
    </row>
    <row r="144" spans="2:6" ht="34.5">
      <c r="B144" s="293" t="s">
        <v>52</v>
      </c>
      <c r="C144" s="85" t="s">
        <v>360</v>
      </c>
      <c r="D144" s="301" t="s">
        <v>12</v>
      </c>
      <c r="E144" s="301" t="s">
        <v>13</v>
      </c>
      <c r="F144" s="301" t="s">
        <v>14</v>
      </c>
    </row>
    <row r="145" spans="2:6" ht="34.5">
      <c r="B145" s="293" t="s">
        <v>53</v>
      </c>
      <c r="C145" s="268" t="s">
        <v>361</v>
      </c>
      <c r="D145" s="571"/>
      <c r="E145" s="571"/>
      <c r="F145" s="571"/>
    </row>
    <row r="146" spans="2:6" ht="34.5">
      <c r="B146" s="293" t="s">
        <v>54</v>
      </c>
      <c r="C146" s="268" t="s">
        <v>362</v>
      </c>
      <c r="D146" s="572"/>
      <c r="E146" s="572"/>
      <c r="F146" s="572"/>
    </row>
    <row r="147" spans="2:6" ht="34.5">
      <c r="B147" s="293" t="s">
        <v>55</v>
      </c>
      <c r="C147" s="302" t="s">
        <v>358</v>
      </c>
      <c r="D147" s="572"/>
      <c r="E147" s="572"/>
      <c r="F147" s="572"/>
    </row>
    <row r="148" spans="2:6" ht="86.25">
      <c r="B148" s="293" t="s">
        <v>153</v>
      </c>
      <c r="C148" s="302" t="s">
        <v>363</v>
      </c>
      <c r="D148" s="572"/>
      <c r="E148" s="572"/>
      <c r="F148" s="572"/>
    </row>
    <row r="149" spans="2:6">
      <c r="B149" s="574" t="s">
        <v>56</v>
      </c>
      <c r="C149" s="574"/>
      <c r="D149" s="573"/>
      <c r="E149" s="573"/>
      <c r="F149" s="573"/>
    </row>
    <row r="150" spans="2:6">
      <c r="B150" s="577" t="s">
        <v>364</v>
      </c>
      <c r="C150" s="578"/>
      <c r="D150" s="303">
        <v>-400</v>
      </c>
      <c r="E150" s="303">
        <v>-400</v>
      </c>
      <c r="F150" s="303">
        <v>-400</v>
      </c>
    </row>
    <row r="151" spans="2:6">
      <c r="B151" s="577" t="s">
        <v>365</v>
      </c>
      <c r="C151" s="578"/>
      <c r="D151" s="304">
        <v>-10100</v>
      </c>
      <c r="E151" s="304">
        <v>-10100</v>
      </c>
      <c r="F151" s="304">
        <v>-10100</v>
      </c>
    </row>
    <row r="152" spans="2:6">
      <c r="B152" s="296" t="s">
        <v>57</v>
      </c>
      <c r="C152" s="296"/>
      <c r="D152" s="283">
        <f>'Havelvats 2 '!G51</f>
        <v>-18920.5</v>
      </c>
      <c r="E152" s="283">
        <f>'Havelvats 2 '!H51</f>
        <v>-18920.5</v>
      </c>
      <c r="F152" s="283">
        <f>'Havelvats 2 '!I51</f>
        <v>-18920.5</v>
      </c>
    </row>
    <row r="154" spans="2:6">
      <c r="B154" s="566" t="s">
        <v>3</v>
      </c>
      <c r="C154" s="567"/>
      <c r="D154" s="300"/>
      <c r="E154" s="300"/>
      <c r="F154" s="300"/>
    </row>
    <row r="155" spans="2:6" s="44" customFormat="1" ht="58.35" customHeight="1">
      <c r="B155" s="266" t="s">
        <v>51</v>
      </c>
      <c r="C155" s="85" t="s">
        <v>359</v>
      </c>
      <c r="D155" s="568" t="s">
        <v>59</v>
      </c>
      <c r="E155" s="569"/>
      <c r="F155" s="570"/>
    </row>
    <row r="156" spans="2:6" ht="34.5">
      <c r="B156" s="293" t="s">
        <v>52</v>
      </c>
      <c r="C156" s="85" t="s">
        <v>366</v>
      </c>
      <c r="D156" s="301" t="s">
        <v>12</v>
      </c>
      <c r="E156" s="301" t="s">
        <v>13</v>
      </c>
      <c r="F156" s="301" t="s">
        <v>14</v>
      </c>
    </row>
    <row r="157" spans="2:6" ht="51.75">
      <c r="B157" s="293" t="s">
        <v>53</v>
      </c>
      <c r="C157" s="268" t="s">
        <v>367</v>
      </c>
      <c r="D157" s="571"/>
      <c r="E157" s="571"/>
      <c r="F157" s="571"/>
    </row>
    <row r="158" spans="2:6" ht="51.75">
      <c r="B158" s="293" t="s">
        <v>54</v>
      </c>
      <c r="C158" s="268" t="s">
        <v>368</v>
      </c>
      <c r="D158" s="572"/>
      <c r="E158" s="572"/>
      <c r="F158" s="572"/>
    </row>
    <row r="159" spans="2:6" ht="34.5">
      <c r="B159" s="293" t="s">
        <v>55</v>
      </c>
      <c r="C159" s="302" t="s">
        <v>358</v>
      </c>
      <c r="D159" s="572"/>
      <c r="E159" s="572"/>
      <c r="F159" s="572"/>
    </row>
    <row r="160" spans="2:6" ht="86.25">
      <c r="B160" s="293" t="s">
        <v>153</v>
      </c>
      <c r="C160" s="302" t="s">
        <v>363</v>
      </c>
      <c r="D160" s="572"/>
      <c r="E160" s="572"/>
      <c r="F160" s="572"/>
    </row>
    <row r="161" spans="2:6">
      <c r="B161" s="574" t="s">
        <v>56</v>
      </c>
      <c r="C161" s="574"/>
      <c r="D161" s="573"/>
      <c r="E161" s="573"/>
      <c r="F161" s="573"/>
    </row>
    <row r="162" spans="2:6">
      <c r="B162" s="579" t="s">
        <v>369</v>
      </c>
      <c r="C162" s="580"/>
      <c r="D162" s="307">
        <v>-1</v>
      </c>
      <c r="E162" s="307">
        <v>-1</v>
      </c>
      <c r="F162" s="307">
        <v>-1</v>
      </c>
    </row>
    <row r="163" spans="2:6">
      <c r="B163" s="579" t="s">
        <v>365</v>
      </c>
      <c r="C163" s="580"/>
      <c r="D163" s="307">
        <v>-29000</v>
      </c>
      <c r="E163" s="307">
        <v>-29000</v>
      </c>
      <c r="F163" s="307">
        <v>-29000</v>
      </c>
    </row>
    <row r="164" spans="2:6">
      <c r="B164" s="579" t="s">
        <v>370</v>
      </c>
      <c r="C164" s="580"/>
      <c r="D164" s="307">
        <v>-45</v>
      </c>
      <c r="E164" s="307">
        <v>-45</v>
      </c>
      <c r="F164" s="307">
        <v>-45</v>
      </c>
    </row>
    <row r="165" spans="2:6">
      <c r="B165" s="577" t="s">
        <v>371</v>
      </c>
      <c r="C165" s="578"/>
      <c r="D165" s="303">
        <v>-55</v>
      </c>
      <c r="E165" s="303">
        <v>-55</v>
      </c>
      <c r="F165" s="303">
        <v>-55</v>
      </c>
    </row>
    <row r="166" spans="2:6">
      <c r="B166" s="577" t="s">
        <v>372</v>
      </c>
      <c r="C166" s="578"/>
      <c r="D166" s="304">
        <v>-13</v>
      </c>
      <c r="E166" s="304">
        <v>-13</v>
      </c>
      <c r="F166" s="304">
        <v>-13</v>
      </c>
    </row>
    <row r="167" spans="2:6">
      <c r="B167" s="296" t="s">
        <v>57</v>
      </c>
      <c r="C167" s="296"/>
      <c r="D167" s="283">
        <f>'Havelvats 2 '!G60</f>
        <v>-12596</v>
      </c>
      <c r="E167" s="283">
        <f>'Havelvats 2 '!H60</f>
        <v>-12596</v>
      </c>
      <c r="F167" s="283">
        <f>'Havelvats 2 '!I60</f>
        <v>-47575.9</v>
      </c>
    </row>
    <row r="169" spans="2:6">
      <c r="B169" s="581" t="s">
        <v>3</v>
      </c>
      <c r="C169" s="584"/>
      <c r="D169" s="288"/>
      <c r="E169" s="288"/>
      <c r="F169" s="288"/>
    </row>
    <row r="170" spans="2:6" s="44" customFormat="1" ht="58.35" customHeight="1">
      <c r="B170" s="266" t="s">
        <v>1</v>
      </c>
      <c r="C170" s="85">
        <v>1163</v>
      </c>
      <c r="D170" s="568" t="s">
        <v>217</v>
      </c>
      <c r="E170" s="569"/>
      <c r="F170" s="570"/>
    </row>
    <row r="171" spans="2:6" ht="34.5">
      <c r="B171" s="291" t="s">
        <v>5</v>
      </c>
      <c r="C171" s="268">
        <v>12001</v>
      </c>
      <c r="D171" s="289" t="s">
        <v>12</v>
      </c>
      <c r="E171" s="289" t="s">
        <v>13</v>
      </c>
      <c r="F171" s="289" t="s">
        <v>14</v>
      </c>
    </row>
    <row r="172" spans="2:6" ht="51.75">
      <c r="B172" s="290" t="s">
        <v>6</v>
      </c>
      <c r="C172" s="268" t="s">
        <v>79</v>
      </c>
      <c r="D172" s="597"/>
      <c r="E172" s="597"/>
      <c r="F172" s="594"/>
    </row>
    <row r="173" spans="2:6" ht="34.5">
      <c r="B173" s="291" t="s">
        <v>10</v>
      </c>
      <c r="C173" s="268" t="s">
        <v>80</v>
      </c>
      <c r="D173" s="598"/>
      <c r="E173" s="598"/>
      <c r="F173" s="595"/>
    </row>
    <row r="174" spans="2:6" ht="34.5">
      <c r="B174" s="290" t="s">
        <v>7</v>
      </c>
      <c r="C174" s="268" t="s">
        <v>81</v>
      </c>
      <c r="D174" s="598"/>
      <c r="E174" s="598"/>
      <c r="F174" s="595"/>
    </row>
    <row r="175" spans="2:6" ht="51.75">
      <c r="B175" s="308" t="s">
        <v>99</v>
      </c>
      <c r="C175" s="268" t="s">
        <v>86</v>
      </c>
      <c r="D175" s="598"/>
      <c r="E175" s="598"/>
      <c r="F175" s="595"/>
    </row>
    <row r="176" spans="2:6">
      <c r="B176" s="599" t="s">
        <v>0</v>
      </c>
      <c r="C176" s="600"/>
      <c r="D176" s="534"/>
      <c r="E176" s="534"/>
      <c r="F176" s="596"/>
    </row>
    <row r="177" spans="2:7">
      <c r="B177" s="558" t="s">
        <v>87</v>
      </c>
      <c r="C177" s="559"/>
      <c r="D177" s="309">
        <v>1</v>
      </c>
      <c r="E177" s="309">
        <v>1</v>
      </c>
      <c r="F177" s="309">
        <v>1</v>
      </c>
    </row>
    <row r="178" spans="2:7">
      <c r="B178" s="589" t="s">
        <v>8</v>
      </c>
      <c r="C178" s="590"/>
      <c r="D178" s="283">
        <f>'Havelvats 2 '!G218</f>
        <v>100000</v>
      </c>
      <c r="E178" s="283">
        <f>'Havelvats 2 '!H218</f>
        <v>250000</v>
      </c>
      <c r="F178" s="283">
        <f>'Havelvats 2 '!I218</f>
        <v>500000</v>
      </c>
    </row>
    <row r="180" spans="2:7" s="44" customFormat="1">
      <c r="B180" s="581" t="s">
        <v>3</v>
      </c>
      <c r="C180" s="582"/>
      <c r="D180" s="265"/>
      <c r="E180" s="265"/>
      <c r="F180" s="265"/>
    </row>
    <row r="181" spans="2:7" s="44" customFormat="1" ht="58.35" customHeight="1">
      <c r="B181" s="266" t="s">
        <v>4</v>
      </c>
      <c r="C181" s="85">
        <v>1163</v>
      </c>
      <c r="D181" s="568" t="s">
        <v>217</v>
      </c>
      <c r="E181" s="569"/>
      <c r="F181" s="570"/>
    </row>
    <row r="182" spans="2:7" s="44" customFormat="1" ht="34.5">
      <c r="B182" s="266" t="s">
        <v>5</v>
      </c>
      <c r="C182" s="85">
        <v>32001</v>
      </c>
      <c r="D182" s="267" t="s">
        <v>12</v>
      </c>
      <c r="E182" s="267" t="s">
        <v>13</v>
      </c>
      <c r="F182" s="267" t="s">
        <v>14</v>
      </c>
    </row>
    <row r="183" spans="2:7" s="44" customFormat="1" ht="34.5">
      <c r="B183" s="280" t="s">
        <v>6</v>
      </c>
      <c r="C183" s="268" t="s">
        <v>113</v>
      </c>
      <c r="D183" s="484"/>
      <c r="E183" s="484"/>
      <c r="F183" s="484"/>
    </row>
    <row r="184" spans="2:7" s="44" customFormat="1" ht="69">
      <c r="B184" s="266" t="s">
        <v>10</v>
      </c>
      <c r="C184" s="268" t="s">
        <v>373</v>
      </c>
      <c r="D184" s="485"/>
      <c r="E184" s="485"/>
      <c r="F184" s="485"/>
    </row>
    <row r="185" spans="2:7" s="44" customFormat="1" ht="51.75">
      <c r="B185" s="281" t="s">
        <v>7</v>
      </c>
      <c r="C185" s="268" t="s">
        <v>355</v>
      </c>
      <c r="D185" s="485"/>
      <c r="E185" s="485"/>
      <c r="F185" s="485"/>
    </row>
    <row r="186" spans="2:7" s="44" customFormat="1" ht="69">
      <c r="B186" s="55" t="s">
        <v>357</v>
      </c>
      <c r="C186" s="268" t="s">
        <v>378</v>
      </c>
      <c r="D186" s="485"/>
      <c r="E186" s="485"/>
      <c r="F186" s="485"/>
    </row>
    <row r="187" spans="2:7" s="44" customFormat="1">
      <c r="B187" s="575" t="s">
        <v>0</v>
      </c>
      <c r="C187" s="576"/>
      <c r="D187" s="486"/>
      <c r="E187" s="486"/>
      <c r="F187" s="486"/>
    </row>
    <row r="188" spans="2:7" s="44" customFormat="1" ht="14.65" customHeight="1">
      <c r="B188" s="558" t="s">
        <v>392</v>
      </c>
      <c r="C188" s="559"/>
      <c r="D188" s="276">
        <v>1</v>
      </c>
      <c r="E188" s="276">
        <v>1</v>
      </c>
      <c r="F188" s="276">
        <v>1</v>
      </c>
    </row>
    <row r="189" spans="2:7" s="44" customFormat="1" ht="14.65" customHeight="1">
      <c r="B189" s="558" t="s">
        <v>87</v>
      </c>
      <c r="C189" s="559"/>
      <c r="D189" s="276">
        <v>1</v>
      </c>
      <c r="E189" s="276">
        <v>1</v>
      </c>
      <c r="F189" s="276">
        <v>1</v>
      </c>
    </row>
    <row r="190" spans="2:7" s="285" customFormat="1">
      <c r="B190" s="282" t="s">
        <v>8</v>
      </c>
      <c r="C190" s="282"/>
      <c r="D190" s="283">
        <f>'Havelvats 2 '!G227</f>
        <v>4747.1000000000004</v>
      </c>
      <c r="E190" s="283">
        <f>'Havelvats 2 '!H227</f>
        <v>4747.1000000000004</v>
      </c>
      <c r="F190" s="283">
        <f>'Havelvats 2 '!I227</f>
        <v>4747.1000000000004</v>
      </c>
      <c r="G190" s="284"/>
    </row>
    <row r="192" spans="2:7">
      <c r="B192" s="306" t="s">
        <v>1</v>
      </c>
      <c r="C192" s="563" t="s">
        <v>2</v>
      </c>
      <c r="D192" s="564"/>
      <c r="E192" s="564"/>
      <c r="F192" s="565"/>
    </row>
    <row r="193" spans="2:6">
      <c r="B193" s="278">
        <v>1168</v>
      </c>
      <c r="C193" s="287" t="s">
        <v>374</v>
      </c>
      <c r="D193" s="288"/>
      <c r="E193" s="288"/>
      <c r="F193" s="288"/>
    </row>
    <row r="195" spans="2:6">
      <c r="B195" s="566" t="s">
        <v>3</v>
      </c>
      <c r="C195" s="567"/>
      <c r="D195" s="300"/>
      <c r="E195" s="300"/>
      <c r="F195" s="300"/>
    </row>
    <row r="196" spans="2:6" s="44" customFormat="1" ht="58.35" customHeight="1">
      <c r="B196" s="266" t="s">
        <v>51</v>
      </c>
      <c r="C196" s="85">
        <v>1168</v>
      </c>
      <c r="D196" s="568" t="s">
        <v>217</v>
      </c>
      <c r="E196" s="569"/>
      <c r="F196" s="570"/>
    </row>
    <row r="197" spans="2:6" ht="34.5">
      <c r="B197" s="293" t="s">
        <v>52</v>
      </c>
      <c r="C197" s="85">
        <v>11021</v>
      </c>
      <c r="D197" s="301" t="s">
        <v>12</v>
      </c>
      <c r="E197" s="301" t="s">
        <v>13</v>
      </c>
      <c r="F197" s="301" t="s">
        <v>14</v>
      </c>
    </row>
    <row r="198" spans="2:6" ht="34.5">
      <c r="B198" s="293" t="s">
        <v>53</v>
      </c>
      <c r="C198" s="268" t="s">
        <v>310</v>
      </c>
      <c r="D198" s="571"/>
      <c r="E198" s="571"/>
      <c r="F198" s="571"/>
    </row>
    <row r="199" spans="2:6" ht="34.5">
      <c r="B199" s="293" t="s">
        <v>54</v>
      </c>
      <c r="C199" s="268" t="s">
        <v>333</v>
      </c>
      <c r="D199" s="572"/>
      <c r="E199" s="572"/>
      <c r="F199" s="572"/>
    </row>
    <row r="200" spans="2:6" ht="34.5">
      <c r="B200" s="293" t="s">
        <v>55</v>
      </c>
      <c r="C200" s="302" t="s">
        <v>358</v>
      </c>
      <c r="D200" s="572"/>
      <c r="E200" s="572"/>
      <c r="F200" s="572"/>
    </row>
    <row r="201" spans="2:6" ht="86.25">
      <c r="B201" s="293" t="s">
        <v>153</v>
      </c>
      <c r="C201" s="302" t="s">
        <v>375</v>
      </c>
      <c r="D201" s="572"/>
      <c r="E201" s="572"/>
      <c r="F201" s="572"/>
    </row>
    <row r="202" spans="2:6">
      <c r="B202" s="574" t="s">
        <v>56</v>
      </c>
      <c r="C202" s="574"/>
      <c r="D202" s="573"/>
      <c r="E202" s="573"/>
      <c r="F202" s="573"/>
    </row>
    <row r="203" spans="2:6">
      <c r="B203" s="560" t="s">
        <v>404</v>
      </c>
      <c r="C203" s="561"/>
      <c r="D203" s="310">
        <v>100</v>
      </c>
      <c r="E203" s="310">
        <v>100</v>
      </c>
      <c r="F203" s="310">
        <v>100</v>
      </c>
    </row>
    <row r="204" spans="2:6">
      <c r="B204" s="296" t="s">
        <v>57</v>
      </c>
      <c r="C204" s="296"/>
      <c r="D204" s="283">
        <f>'Havelvats 2 '!G92</f>
        <v>4501</v>
      </c>
      <c r="E204" s="283">
        <f>'Havelvats 2 '!H92</f>
        <v>4501</v>
      </c>
      <c r="F204" s="283">
        <f>'Havelvats 2 '!I92</f>
        <v>4501</v>
      </c>
    </row>
    <row r="206" spans="2:6" s="44" customFormat="1">
      <c r="B206" s="581" t="s">
        <v>3</v>
      </c>
      <c r="C206" s="582"/>
      <c r="D206" s="265"/>
      <c r="E206" s="265"/>
      <c r="F206" s="265"/>
    </row>
    <row r="207" spans="2:6" s="44" customFormat="1" ht="58.35" customHeight="1">
      <c r="B207" s="266" t="s">
        <v>4</v>
      </c>
      <c r="C207" s="85">
        <v>1168</v>
      </c>
      <c r="D207" s="568" t="s">
        <v>217</v>
      </c>
      <c r="E207" s="569"/>
      <c r="F207" s="570"/>
    </row>
    <row r="208" spans="2:6" s="44" customFormat="1" ht="34.5">
      <c r="B208" s="266" t="s">
        <v>5</v>
      </c>
      <c r="C208" s="85">
        <v>32001</v>
      </c>
      <c r="D208" s="267" t="s">
        <v>12</v>
      </c>
      <c r="E208" s="267" t="s">
        <v>13</v>
      </c>
      <c r="F208" s="267" t="s">
        <v>14</v>
      </c>
    </row>
    <row r="209" spans="2:7" s="44" customFormat="1" ht="34.5">
      <c r="B209" s="280" t="s">
        <v>6</v>
      </c>
      <c r="C209" s="268" t="s">
        <v>260</v>
      </c>
      <c r="D209" s="484"/>
      <c r="E209" s="484"/>
      <c r="F209" s="484"/>
    </row>
    <row r="210" spans="2:7" s="44" customFormat="1" ht="69">
      <c r="B210" s="266" t="s">
        <v>10</v>
      </c>
      <c r="C210" s="268" t="s">
        <v>376</v>
      </c>
      <c r="D210" s="485"/>
      <c r="E210" s="485"/>
      <c r="F210" s="485"/>
    </row>
    <row r="211" spans="2:7" s="44" customFormat="1" ht="51.75">
      <c r="B211" s="281" t="s">
        <v>7</v>
      </c>
      <c r="C211" s="268" t="s">
        <v>355</v>
      </c>
      <c r="D211" s="485"/>
      <c r="E211" s="485"/>
      <c r="F211" s="485"/>
    </row>
    <row r="212" spans="2:7" s="44" customFormat="1" ht="69">
      <c r="B212" s="55" t="s">
        <v>357</v>
      </c>
      <c r="C212" s="268" t="s">
        <v>377</v>
      </c>
      <c r="D212" s="485"/>
      <c r="E212" s="485"/>
      <c r="F212" s="485"/>
    </row>
    <row r="213" spans="2:7" s="44" customFormat="1">
      <c r="B213" s="575" t="s">
        <v>0</v>
      </c>
      <c r="C213" s="576"/>
      <c r="D213" s="486"/>
      <c r="E213" s="486"/>
      <c r="F213" s="486"/>
    </row>
    <row r="214" spans="2:7" s="44" customFormat="1">
      <c r="B214" s="560" t="s">
        <v>405</v>
      </c>
      <c r="C214" s="562"/>
      <c r="D214" s="276">
        <v>1</v>
      </c>
      <c r="E214" s="276">
        <v>1</v>
      </c>
      <c r="F214" s="276">
        <v>1</v>
      </c>
    </row>
    <row r="215" spans="2:7" s="285" customFormat="1">
      <c r="B215" s="282" t="s">
        <v>8</v>
      </c>
      <c r="C215" s="282"/>
      <c r="D215" s="283">
        <f>'Havelvats 2 '!G101</f>
        <v>50000</v>
      </c>
      <c r="E215" s="283">
        <f>'Havelvats 2 '!H101</f>
        <v>50000</v>
      </c>
      <c r="F215" s="283">
        <f>'Havelvats 2 '!I101</f>
        <v>50000</v>
      </c>
      <c r="G215" s="284"/>
    </row>
    <row r="217" spans="2:7" ht="51.75">
      <c r="B217" s="299" t="s">
        <v>124</v>
      </c>
      <c r="C217" s="563" t="s">
        <v>2</v>
      </c>
      <c r="D217" s="564"/>
      <c r="E217" s="564"/>
      <c r="F217" s="565"/>
    </row>
    <row r="218" spans="2:7">
      <c r="B218" s="278">
        <v>1183</v>
      </c>
      <c r="C218" s="287" t="s">
        <v>379</v>
      </c>
      <c r="D218" s="287"/>
      <c r="E218" s="287"/>
      <c r="F218" s="287"/>
    </row>
    <row r="220" spans="2:7">
      <c r="B220" s="566" t="s">
        <v>3</v>
      </c>
      <c r="C220" s="567"/>
      <c r="D220" s="300"/>
      <c r="E220" s="300"/>
      <c r="F220" s="300"/>
    </row>
    <row r="221" spans="2:7" s="44" customFormat="1" ht="58.35" customHeight="1">
      <c r="B221" s="266" t="s">
        <v>51</v>
      </c>
      <c r="C221" s="85">
        <v>1183</v>
      </c>
      <c r="D221" s="568" t="s">
        <v>217</v>
      </c>
      <c r="E221" s="569"/>
      <c r="F221" s="570"/>
    </row>
    <row r="222" spans="2:7" ht="34.5">
      <c r="B222" s="293" t="s">
        <v>52</v>
      </c>
      <c r="C222" s="85" t="s">
        <v>380</v>
      </c>
      <c r="D222" s="301" t="s">
        <v>12</v>
      </c>
      <c r="E222" s="301" t="s">
        <v>13</v>
      </c>
      <c r="F222" s="301" t="s">
        <v>14</v>
      </c>
    </row>
    <row r="223" spans="2:7" ht="34.5">
      <c r="B223" s="293" t="s">
        <v>53</v>
      </c>
      <c r="C223" s="268" t="s">
        <v>381</v>
      </c>
      <c r="D223" s="571"/>
      <c r="E223" s="571"/>
      <c r="F223" s="571"/>
    </row>
    <row r="224" spans="2:7" ht="69">
      <c r="B224" s="293" t="s">
        <v>54</v>
      </c>
      <c r="C224" s="268" t="s">
        <v>382</v>
      </c>
      <c r="D224" s="572"/>
      <c r="E224" s="572"/>
      <c r="F224" s="572"/>
    </row>
    <row r="225" spans="2:6" ht="51.75">
      <c r="B225" s="293" t="s">
        <v>55</v>
      </c>
      <c r="C225" s="302" t="s">
        <v>350</v>
      </c>
      <c r="D225" s="572"/>
      <c r="E225" s="572"/>
      <c r="F225" s="572"/>
    </row>
    <row r="226" spans="2:6" ht="69">
      <c r="B226" s="293" t="s">
        <v>385</v>
      </c>
      <c r="C226" s="302" t="s">
        <v>383</v>
      </c>
      <c r="D226" s="572"/>
      <c r="E226" s="572"/>
      <c r="F226" s="572"/>
    </row>
    <row r="227" spans="2:6">
      <c r="B227" s="574" t="s">
        <v>56</v>
      </c>
      <c r="C227" s="574"/>
      <c r="D227" s="573"/>
      <c r="E227" s="573"/>
      <c r="F227" s="573"/>
    </row>
    <row r="228" spans="2:6">
      <c r="B228" s="560" t="s">
        <v>406</v>
      </c>
      <c r="C228" s="561"/>
      <c r="D228" s="310">
        <v>28</v>
      </c>
      <c r="E228" s="310">
        <v>28</v>
      </c>
      <c r="F228" s="310">
        <v>28</v>
      </c>
    </row>
    <row r="229" spans="2:6">
      <c r="B229" s="296" t="s">
        <v>57</v>
      </c>
      <c r="C229" s="296"/>
      <c r="D229" s="283">
        <f>'Havelvats 2 '!G240</f>
        <v>242983.2</v>
      </c>
      <c r="E229" s="283">
        <f>'Havelvats 2 '!H240</f>
        <v>242983.2</v>
      </c>
      <c r="F229" s="283">
        <f>'Havelvats 2 '!I240</f>
        <v>242983.2</v>
      </c>
    </row>
    <row r="231" spans="2:6">
      <c r="B231" s="566" t="s">
        <v>3</v>
      </c>
      <c r="C231" s="567"/>
      <c r="D231" s="300"/>
      <c r="E231" s="300"/>
      <c r="F231" s="300"/>
    </row>
    <row r="232" spans="2:6" s="44" customFormat="1" ht="58.35" customHeight="1">
      <c r="B232" s="266" t="s">
        <v>51</v>
      </c>
      <c r="C232" s="85">
        <v>1183</v>
      </c>
      <c r="D232" s="568" t="s">
        <v>217</v>
      </c>
      <c r="E232" s="569"/>
      <c r="F232" s="570"/>
    </row>
    <row r="233" spans="2:6" ht="34.5">
      <c r="B233" s="293" t="s">
        <v>52</v>
      </c>
      <c r="C233" s="85">
        <v>32004</v>
      </c>
      <c r="D233" s="301" t="s">
        <v>12</v>
      </c>
      <c r="E233" s="301" t="s">
        <v>13</v>
      </c>
      <c r="F233" s="301" t="s">
        <v>14</v>
      </c>
    </row>
    <row r="234" spans="2:6" ht="51.75">
      <c r="B234" s="293" t="s">
        <v>53</v>
      </c>
      <c r="C234" s="268" t="s">
        <v>262</v>
      </c>
      <c r="D234" s="571"/>
      <c r="E234" s="571"/>
      <c r="F234" s="571"/>
    </row>
    <row r="235" spans="2:6">
      <c r="B235" s="293" t="s">
        <v>54</v>
      </c>
      <c r="C235" s="268" t="s">
        <v>335</v>
      </c>
      <c r="D235" s="572"/>
      <c r="E235" s="572"/>
      <c r="F235" s="572"/>
    </row>
    <row r="236" spans="2:6" ht="51.75">
      <c r="B236" s="293" t="s">
        <v>55</v>
      </c>
      <c r="C236" s="302" t="s">
        <v>350</v>
      </c>
      <c r="D236" s="572"/>
      <c r="E236" s="572"/>
      <c r="F236" s="572"/>
    </row>
    <row r="237" spans="2:6" ht="69">
      <c r="B237" s="293" t="s">
        <v>385</v>
      </c>
      <c r="C237" s="302" t="s">
        <v>384</v>
      </c>
      <c r="D237" s="572"/>
      <c r="E237" s="572"/>
      <c r="F237" s="572"/>
    </row>
    <row r="238" spans="2:6">
      <c r="B238" s="574" t="s">
        <v>56</v>
      </c>
      <c r="C238" s="574"/>
      <c r="D238" s="573"/>
      <c r="E238" s="573"/>
      <c r="F238" s="573"/>
    </row>
    <row r="239" spans="2:6">
      <c r="B239" s="560" t="s">
        <v>406</v>
      </c>
      <c r="C239" s="561"/>
      <c r="D239" s="310">
        <v>5</v>
      </c>
      <c r="E239" s="310">
        <v>5</v>
      </c>
      <c r="F239" s="310">
        <v>5</v>
      </c>
    </row>
    <row r="240" spans="2:6">
      <c r="B240" s="296" t="s">
        <v>57</v>
      </c>
      <c r="C240" s="296"/>
      <c r="D240" s="283">
        <f>'Havelvats 2 '!G258</f>
        <v>48487.299999999996</v>
      </c>
      <c r="E240" s="283">
        <f>'Havelvats 2 '!H258</f>
        <v>48487.299999999996</v>
      </c>
      <c r="F240" s="283">
        <f>'Havelvats 2 '!I258</f>
        <v>48487.299999999996</v>
      </c>
    </row>
    <row r="242" spans="1:6">
      <c r="A242" s="588" t="s">
        <v>126</v>
      </c>
      <c r="B242" s="588"/>
      <c r="C242" s="588"/>
      <c r="D242" s="588"/>
      <c r="E242" s="588"/>
      <c r="F242" s="588"/>
    </row>
    <row r="243" spans="1:6">
      <c r="B243" s="16"/>
      <c r="C243" s="311" t="s">
        <v>65</v>
      </c>
      <c r="D243" s="16"/>
      <c r="E243" s="16"/>
      <c r="F243" s="256"/>
    </row>
    <row r="244" spans="1:6">
      <c r="B244" s="312" t="s">
        <v>11</v>
      </c>
      <c r="C244" s="313"/>
      <c r="D244" s="313"/>
      <c r="E244" s="313"/>
      <c r="F244" s="314"/>
    </row>
    <row r="245" spans="1:6">
      <c r="B245" s="180"/>
      <c r="C245" s="180"/>
      <c r="D245" s="315"/>
      <c r="E245" s="315"/>
      <c r="F245" s="315"/>
    </row>
    <row r="246" spans="1:6">
      <c r="B246" s="180"/>
      <c r="C246" s="180"/>
      <c r="D246" s="286"/>
      <c r="E246" s="286"/>
      <c r="F246" s="286"/>
    </row>
    <row r="247" spans="1:6">
      <c r="B247" s="277" t="s">
        <v>1</v>
      </c>
      <c r="C247" s="277" t="s">
        <v>2</v>
      </c>
      <c r="D247" s="286"/>
      <c r="E247" s="286"/>
      <c r="F247" s="286"/>
    </row>
    <row r="248" spans="1:6">
      <c r="B248" s="278">
        <v>1139</v>
      </c>
      <c r="C248" s="287" t="s">
        <v>121</v>
      </c>
      <c r="D248" s="288"/>
      <c r="E248" s="288"/>
      <c r="F248" s="288"/>
    </row>
    <row r="249" spans="1:6" ht="34.5">
      <c r="B249" s="316" t="s">
        <v>3</v>
      </c>
      <c r="C249" s="180"/>
      <c r="D249" s="286"/>
      <c r="E249" s="286"/>
      <c r="F249" s="286"/>
    </row>
    <row r="250" spans="1:6" s="44" customFormat="1" ht="58.35" customHeight="1">
      <c r="B250" s="266" t="s">
        <v>4</v>
      </c>
      <c r="C250" s="85">
        <v>1139</v>
      </c>
      <c r="D250" s="568" t="s">
        <v>217</v>
      </c>
      <c r="E250" s="569"/>
      <c r="F250" s="570"/>
    </row>
    <row r="251" spans="1:6" ht="51.75">
      <c r="B251" s="317" t="s">
        <v>5</v>
      </c>
      <c r="C251" s="318">
        <v>11001</v>
      </c>
      <c r="D251" s="319" t="s">
        <v>122</v>
      </c>
      <c r="E251" s="319" t="s">
        <v>92</v>
      </c>
      <c r="F251" s="319" t="s">
        <v>19</v>
      </c>
    </row>
    <row r="252" spans="1:6" ht="34.5">
      <c r="B252" s="317" t="s">
        <v>6</v>
      </c>
      <c r="C252" s="268" t="s">
        <v>121</v>
      </c>
      <c r="D252" s="450"/>
      <c r="E252" s="450"/>
      <c r="F252" s="450"/>
    </row>
    <row r="253" spans="1:6" ht="69">
      <c r="B253" s="317" t="s">
        <v>10</v>
      </c>
      <c r="C253" s="268" t="s">
        <v>123</v>
      </c>
      <c r="D253" s="451"/>
      <c r="E253" s="451"/>
      <c r="F253" s="451"/>
    </row>
    <row r="254" spans="1:6" ht="34.5">
      <c r="B254" s="317" t="s">
        <v>7</v>
      </c>
      <c r="C254" s="268" t="s">
        <v>88</v>
      </c>
      <c r="D254" s="451"/>
      <c r="E254" s="451"/>
      <c r="F254" s="451"/>
    </row>
    <row r="255" spans="1:6" ht="51.75">
      <c r="B255" s="124" t="s">
        <v>50</v>
      </c>
      <c r="C255" s="268" t="s">
        <v>65</v>
      </c>
      <c r="D255" s="451"/>
      <c r="E255" s="451"/>
      <c r="F255" s="451"/>
    </row>
    <row r="256" spans="1:6">
      <c r="B256" s="320"/>
      <c r="C256" s="321" t="s">
        <v>0</v>
      </c>
      <c r="D256" s="452"/>
      <c r="E256" s="452"/>
      <c r="F256" s="452"/>
    </row>
    <row r="257" spans="2:6">
      <c r="B257" s="587" t="s">
        <v>8</v>
      </c>
      <c r="C257" s="587"/>
      <c r="D257" s="168">
        <f>+'Havelvats 1'!D185</f>
        <v>316235.09999999998</v>
      </c>
      <c r="E257" s="168">
        <f>+'Havelvats 1'!E185</f>
        <v>466235.1</v>
      </c>
      <c r="F257" s="168">
        <f>+'Havelvats 1'!F185</f>
        <v>716235.1</v>
      </c>
    </row>
    <row r="258" spans="2:6">
      <c r="B258" s="591"/>
      <c r="C258" s="592"/>
      <c r="D258" s="592"/>
      <c r="E258" s="592"/>
      <c r="F258" s="593"/>
    </row>
    <row r="259" spans="2:6" s="44" customFormat="1" ht="58.35" customHeight="1">
      <c r="B259" s="266" t="s">
        <v>4</v>
      </c>
      <c r="C259" s="85">
        <v>1139</v>
      </c>
      <c r="D259" s="568" t="s">
        <v>59</v>
      </c>
      <c r="E259" s="569"/>
      <c r="F259" s="570"/>
    </row>
    <row r="260" spans="2:6" ht="51.75">
      <c r="B260" s="317" t="s">
        <v>5</v>
      </c>
      <c r="C260" s="318">
        <v>11001</v>
      </c>
      <c r="D260" s="319" t="s">
        <v>122</v>
      </c>
      <c r="E260" s="319" t="s">
        <v>92</v>
      </c>
      <c r="F260" s="319" t="s">
        <v>19</v>
      </c>
    </row>
    <row r="261" spans="2:6" ht="34.5">
      <c r="B261" s="317" t="s">
        <v>6</v>
      </c>
      <c r="C261" s="268" t="s">
        <v>121</v>
      </c>
      <c r="D261" s="450"/>
      <c r="E261" s="450"/>
      <c r="F261" s="450"/>
    </row>
    <row r="262" spans="2:6" ht="69">
      <c r="B262" s="317" t="s">
        <v>10</v>
      </c>
      <c r="C262" s="268" t="s">
        <v>123</v>
      </c>
      <c r="D262" s="451"/>
      <c r="E262" s="451"/>
      <c r="F262" s="451"/>
    </row>
    <row r="263" spans="2:6" ht="34.5">
      <c r="B263" s="317" t="s">
        <v>7</v>
      </c>
      <c r="C263" s="268" t="s">
        <v>88</v>
      </c>
      <c r="D263" s="451"/>
      <c r="E263" s="451"/>
      <c r="F263" s="451"/>
    </row>
    <row r="264" spans="2:6" ht="51.75">
      <c r="B264" s="124" t="s">
        <v>50</v>
      </c>
      <c r="C264" s="268" t="s">
        <v>65</v>
      </c>
      <c r="D264" s="451"/>
      <c r="E264" s="451"/>
      <c r="F264" s="451"/>
    </row>
    <row r="265" spans="2:6">
      <c r="B265" s="320"/>
      <c r="C265" s="321" t="s">
        <v>0</v>
      </c>
      <c r="D265" s="452"/>
      <c r="E265" s="452"/>
      <c r="F265" s="452"/>
    </row>
    <row r="266" spans="2:6">
      <c r="B266" s="587" t="s">
        <v>8</v>
      </c>
      <c r="C266" s="587"/>
      <c r="D266" s="108">
        <f>-D257</f>
        <v>-316235.09999999998</v>
      </c>
      <c r="E266" s="108">
        <f t="shared" ref="E266:F266" si="0">-E257</f>
        <v>-466235.1</v>
      </c>
      <c r="F266" s="108">
        <f t="shared" si="0"/>
        <v>-716235.1</v>
      </c>
    </row>
  </sheetData>
  <mergeCells count="152">
    <mergeCell ref="B132:C132"/>
    <mergeCell ref="D133:F133"/>
    <mergeCell ref="D135:D139"/>
    <mergeCell ref="E135:E139"/>
    <mergeCell ref="D77:D81"/>
    <mergeCell ref="D105:D109"/>
    <mergeCell ref="B88:C88"/>
    <mergeCell ref="D89:F89"/>
    <mergeCell ref="D91:D95"/>
    <mergeCell ref="E91:E95"/>
    <mergeCell ref="F91:F95"/>
    <mergeCell ref="B95:C95"/>
    <mergeCell ref="B96:C96"/>
    <mergeCell ref="B82:C82"/>
    <mergeCell ref="F135:F139"/>
    <mergeCell ref="B139:C139"/>
    <mergeCell ref="B266:C266"/>
    <mergeCell ref="B177:C177"/>
    <mergeCell ref="B110:C110"/>
    <mergeCell ref="B111:C111"/>
    <mergeCell ref="B117:C117"/>
    <mergeCell ref="B257:C257"/>
    <mergeCell ref="D250:F250"/>
    <mergeCell ref="A242:F242"/>
    <mergeCell ref="B178:C178"/>
    <mergeCell ref="D261:D265"/>
    <mergeCell ref="E261:E265"/>
    <mergeCell ref="F261:F265"/>
    <mergeCell ref="B258:F258"/>
    <mergeCell ref="D252:D256"/>
    <mergeCell ref="E252:E256"/>
    <mergeCell ref="F172:F176"/>
    <mergeCell ref="E172:E176"/>
    <mergeCell ref="D172:D176"/>
    <mergeCell ref="B176:C176"/>
    <mergeCell ref="C114:F114"/>
    <mergeCell ref="D118:F118"/>
    <mergeCell ref="D120:D124"/>
    <mergeCell ref="B150:C150"/>
    <mergeCell ref="B151:C151"/>
    <mergeCell ref="D1:F1"/>
    <mergeCell ref="F252:F256"/>
    <mergeCell ref="B81:C81"/>
    <mergeCell ref="C129:F129"/>
    <mergeCell ref="B169:C169"/>
    <mergeCell ref="B109:C109"/>
    <mergeCell ref="B102:C102"/>
    <mergeCell ref="C99:F99"/>
    <mergeCell ref="F77:F81"/>
    <mergeCell ref="E77:E81"/>
    <mergeCell ref="A7:F7"/>
    <mergeCell ref="B5:F5"/>
    <mergeCell ref="F105:F109"/>
    <mergeCell ref="E105:E109"/>
    <mergeCell ref="B154:C154"/>
    <mergeCell ref="D155:F155"/>
    <mergeCell ref="D157:D161"/>
    <mergeCell ref="E157:E161"/>
    <mergeCell ref="F157:F161"/>
    <mergeCell ref="D170:F170"/>
    <mergeCell ref="E120:E124"/>
    <mergeCell ref="F120:F124"/>
    <mergeCell ref="B124:C124"/>
    <mergeCell ref="B125:C125"/>
    <mergeCell ref="B161:C161"/>
    <mergeCell ref="B165:C165"/>
    <mergeCell ref="B15:C15"/>
    <mergeCell ref="D16:F16"/>
    <mergeCell ref="D18:D22"/>
    <mergeCell ref="E18:E22"/>
    <mergeCell ref="F18:F22"/>
    <mergeCell ref="B22:C22"/>
    <mergeCell ref="B26:C26"/>
    <mergeCell ref="D27:F27"/>
    <mergeCell ref="D29:D33"/>
    <mergeCell ref="E29:E33"/>
    <mergeCell ref="F29:F33"/>
    <mergeCell ref="B33:C33"/>
    <mergeCell ref="B74:C74"/>
    <mergeCell ref="D75:F75"/>
    <mergeCell ref="D103:F103"/>
    <mergeCell ref="B142:C142"/>
    <mergeCell ref="D143:F143"/>
    <mergeCell ref="D145:D149"/>
    <mergeCell ref="E145:E149"/>
    <mergeCell ref="F145:F149"/>
    <mergeCell ref="B149:C149"/>
    <mergeCell ref="B126:C126"/>
    <mergeCell ref="D40:D44"/>
    <mergeCell ref="E40:E44"/>
    <mergeCell ref="F40:F44"/>
    <mergeCell ref="B44:C44"/>
    <mergeCell ref="B48:C48"/>
    <mergeCell ref="B67:C67"/>
    <mergeCell ref="B68:C68"/>
    <mergeCell ref="D49:F49"/>
    <mergeCell ref="D51:D55"/>
    <mergeCell ref="E51:E55"/>
    <mergeCell ref="F51:F55"/>
    <mergeCell ref="B55:C55"/>
    <mergeCell ref="B59:C59"/>
    <mergeCell ref="D60:F60"/>
    <mergeCell ref="D62:D66"/>
    <mergeCell ref="E62:E66"/>
    <mergeCell ref="F62:F66"/>
    <mergeCell ref="B66:C66"/>
    <mergeCell ref="C217:F217"/>
    <mergeCell ref="B220:C220"/>
    <mergeCell ref="D221:F221"/>
    <mergeCell ref="D223:D227"/>
    <mergeCell ref="E223:E227"/>
    <mergeCell ref="F223:F227"/>
    <mergeCell ref="B227:C227"/>
    <mergeCell ref="B206:C206"/>
    <mergeCell ref="D207:F207"/>
    <mergeCell ref="D209:D213"/>
    <mergeCell ref="E209:E213"/>
    <mergeCell ref="F209:F213"/>
    <mergeCell ref="B213:C213"/>
    <mergeCell ref="B228:C228"/>
    <mergeCell ref="B239:C239"/>
    <mergeCell ref="D259:F259"/>
    <mergeCell ref="D234:D238"/>
    <mergeCell ref="E234:E238"/>
    <mergeCell ref="F234:F238"/>
    <mergeCell ref="B238:C238"/>
    <mergeCell ref="B231:C231"/>
    <mergeCell ref="D232:F232"/>
    <mergeCell ref="B9:F9"/>
    <mergeCell ref="B189:C189"/>
    <mergeCell ref="B188:C188"/>
    <mergeCell ref="B203:C203"/>
    <mergeCell ref="B214:C214"/>
    <mergeCell ref="C192:F192"/>
    <mergeCell ref="B195:C195"/>
    <mergeCell ref="D196:F196"/>
    <mergeCell ref="D198:D202"/>
    <mergeCell ref="E198:E202"/>
    <mergeCell ref="F198:F202"/>
    <mergeCell ref="B202:C202"/>
    <mergeCell ref="D181:F181"/>
    <mergeCell ref="D183:D187"/>
    <mergeCell ref="E183:E187"/>
    <mergeCell ref="F183:F187"/>
    <mergeCell ref="B187:C187"/>
    <mergeCell ref="B166:C166"/>
    <mergeCell ref="B162:C162"/>
    <mergeCell ref="B163:C163"/>
    <mergeCell ref="B164:C164"/>
    <mergeCell ref="B180:C180"/>
    <mergeCell ref="B37:C37"/>
    <mergeCell ref="D38:F3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8"/>
  <sheetViews>
    <sheetView topLeftCell="A274" zoomScaleNormal="100" zoomScaleSheetLayoutView="100" workbookViewId="0">
      <selection activeCell="E6" sqref="E6"/>
    </sheetView>
  </sheetViews>
  <sheetFormatPr defaultColWidth="9.140625" defaultRowHeight="17.25"/>
  <cols>
    <col min="1" max="1" width="5.28515625" style="198" customWidth="1"/>
    <col min="2" max="2" width="24.5703125" style="198" customWidth="1"/>
    <col min="3" max="3" width="65.7109375" style="198" customWidth="1"/>
    <col min="4" max="6" width="15" style="198" customWidth="1"/>
    <col min="7" max="7" width="10" style="198" customWidth="1"/>
    <col min="8" max="8" width="49.85546875" style="198" customWidth="1"/>
    <col min="9" max="16384" width="9.140625" style="198"/>
  </cols>
  <sheetData>
    <row r="1" spans="1:6" ht="37.5" customHeight="1">
      <c r="D1" s="583" t="s">
        <v>212</v>
      </c>
      <c r="E1" s="583"/>
      <c r="F1" s="583"/>
    </row>
    <row r="2" spans="1:6" ht="17.649999999999999" customHeight="1">
      <c r="D2" s="198" t="s">
        <v>181</v>
      </c>
    </row>
    <row r="3" spans="1:6" ht="17.649999999999999" customHeight="1">
      <c r="D3" s="198" t="s">
        <v>9</v>
      </c>
    </row>
    <row r="5" spans="1:6" ht="59.25" customHeight="1">
      <c r="A5" s="1"/>
      <c r="B5" s="586" t="s">
        <v>450</v>
      </c>
      <c r="C5" s="586"/>
      <c r="D5" s="586"/>
      <c r="E5" s="586"/>
      <c r="F5" s="586"/>
    </row>
    <row r="6" spans="1:6" ht="23.25" customHeight="1"/>
    <row r="7" spans="1:6" ht="21.75" customHeight="1">
      <c r="A7" s="585" t="s">
        <v>202</v>
      </c>
      <c r="B7" s="585"/>
      <c r="C7" s="585"/>
      <c r="D7" s="585"/>
      <c r="E7" s="585"/>
      <c r="F7" s="585"/>
    </row>
    <row r="8" spans="1:6" ht="31.5" customHeight="1">
      <c r="B8" s="16"/>
      <c r="C8" s="255" t="s">
        <v>60</v>
      </c>
      <c r="D8" s="16"/>
      <c r="E8" s="16"/>
      <c r="F8" s="256"/>
    </row>
    <row r="9" spans="1:6">
      <c r="B9" s="555" t="s">
        <v>201</v>
      </c>
      <c r="C9" s="556"/>
      <c r="D9" s="556"/>
      <c r="E9" s="556"/>
      <c r="F9" s="557"/>
    </row>
    <row r="10" spans="1:6">
      <c r="B10" s="180"/>
      <c r="C10" s="180"/>
      <c r="D10" s="315"/>
      <c r="E10" s="315"/>
      <c r="F10" s="315"/>
    </row>
    <row r="11" spans="1:6">
      <c r="B11" s="180"/>
      <c r="C11" s="180"/>
      <c r="D11" s="286"/>
      <c r="E11" s="286"/>
      <c r="F11" s="286"/>
    </row>
    <row r="12" spans="1:6">
      <c r="B12" s="277" t="s">
        <v>1</v>
      </c>
      <c r="C12" s="277" t="s">
        <v>2</v>
      </c>
      <c r="D12" s="286"/>
      <c r="E12" s="286"/>
      <c r="F12" s="286"/>
    </row>
    <row r="13" spans="1:6" ht="33" customHeight="1">
      <c r="B13" s="278">
        <v>1045</v>
      </c>
      <c r="C13" s="287" t="s">
        <v>166</v>
      </c>
      <c r="D13" s="288"/>
      <c r="E13" s="288"/>
      <c r="F13" s="288"/>
    </row>
    <row r="14" spans="1:6" s="44" customFormat="1" ht="23.25" customHeight="1"/>
    <row r="15" spans="1:6" s="44" customFormat="1" ht="29.25" customHeight="1">
      <c r="B15" s="581" t="s">
        <v>3</v>
      </c>
      <c r="C15" s="582"/>
      <c r="D15" s="265"/>
      <c r="E15" s="265"/>
      <c r="F15" s="265"/>
    </row>
    <row r="16" spans="1:6" s="44" customFormat="1" ht="58.9" customHeight="1">
      <c r="B16" s="266" t="s">
        <v>4</v>
      </c>
      <c r="C16" s="85">
        <v>1045</v>
      </c>
      <c r="D16" s="568" t="s">
        <v>59</v>
      </c>
      <c r="E16" s="569"/>
      <c r="F16" s="570"/>
    </row>
    <row r="17" spans="2:7" s="44" customFormat="1" ht="34.5">
      <c r="B17" s="266" t="s">
        <v>5</v>
      </c>
      <c r="C17" s="85">
        <v>12001</v>
      </c>
      <c r="D17" s="301" t="s">
        <v>12</v>
      </c>
      <c r="E17" s="301" t="s">
        <v>13</v>
      </c>
      <c r="F17" s="301" t="s">
        <v>14</v>
      </c>
    </row>
    <row r="18" spans="2:7" s="44" customFormat="1" ht="34.5">
      <c r="B18" s="266" t="s">
        <v>6</v>
      </c>
      <c r="C18" s="268" t="s">
        <v>338</v>
      </c>
      <c r="D18" s="484"/>
      <c r="E18" s="484"/>
      <c r="F18" s="484"/>
    </row>
    <row r="19" spans="2:7" s="44" customFormat="1" ht="51.75">
      <c r="B19" s="266" t="s">
        <v>10</v>
      </c>
      <c r="C19" s="268" t="s">
        <v>339</v>
      </c>
      <c r="D19" s="485"/>
      <c r="E19" s="485"/>
      <c r="F19" s="485"/>
    </row>
    <row r="20" spans="2:7" s="44" customFormat="1" ht="34.5">
      <c r="B20" s="266" t="s">
        <v>7</v>
      </c>
      <c r="C20" s="268" t="s">
        <v>340</v>
      </c>
      <c r="D20" s="485"/>
      <c r="E20" s="485"/>
      <c r="F20" s="485"/>
    </row>
    <row r="21" spans="2:7" s="44" customFormat="1" ht="51.75">
      <c r="B21" s="55" t="s">
        <v>152</v>
      </c>
      <c r="C21" s="268" t="s">
        <v>341</v>
      </c>
      <c r="D21" s="485"/>
      <c r="E21" s="485"/>
      <c r="F21" s="485"/>
    </row>
    <row r="22" spans="2:7" s="44" customFormat="1">
      <c r="B22" s="575" t="s">
        <v>0</v>
      </c>
      <c r="C22" s="576"/>
      <c r="D22" s="486"/>
      <c r="E22" s="486"/>
      <c r="F22" s="486"/>
    </row>
    <row r="23" spans="2:7" s="272" customFormat="1">
      <c r="B23" s="269" t="s">
        <v>442</v>
      </c>
      <c r="C23" s="270"/>
      <c r="D23" s="271">
        <v>-896</v>
      </c>
      <c r="E23" s="271">
        <v>-896</v>
      </c>
      <c r="F23" s="271">
        <v>-896</v>
      </c>
    </row>
    <row r="24" spans="2:7" s="44" customFormat="1">
      <c r="B24" s="273" t="s">
        <v>8</v>
      </c>
      <c r="C24" s="273"/>
      <c r="D24" s="274">
        <f>'Havelvats 2 '!G120</f>
        <v>-45922.6</v>
      </c>
      <c r="E24" s="274">
        <f>'Havelvats 2 '!H120</f>
        <v>-47294.9</v>
      </c>
      <c r="F24" s="274">
        <f>'Havelvats 2 '!I120</f>
        <v>-50000</v>
      </c>
      <c r="G24" s="195"/>
    </row>
    <row r="25" spans="2:7" s="44" customFormat="1" ht="23.25" customHeight="1"/>
    <row r="26" spans="2:7" s="44" customFormat="1" ht="29.25" customHeight="1">
      <c r="B26" s="581" t="s">
        <v>3</v>
      </c>
      <c r="C26" s="582"/>
      <c r="D26" s="265"/>
      <c r="E26" s="265"/>
      <c r="F26" s="265"/>
    </row>
    <row r="27" spans="2:7" s="44" customFormat="1" ht="58.9" customHeight="1">
      <c r="B27" s="266" t="s">
        <v>4</v>
      </c>
      <c r="C27" s="85">
        <v>1045</v>
      </c>
      <c r="D27" s="568" t="s">
        <v>59</v>
      </c>
      <c r="E27" s="569"/>
      <c r="F27" s="570"/>
    </row>
    <row r="28" spans="2:7" s="44" customFormat="1" ht="34.5">
      <c r="B28" s="266" t="s">
        <v>5</v>
      </c>
      <c r="C28" s="85" t="s">
        <v>342</v>
      </c>
      <c r="D28" s="301" t="s">
        <v>12</v>
      </c>
      <c r="E28" s="301" t="s">
        <v>13</v>
      </c>
      <c r="F28" s="301" t="s">
        <v>14</v>
      </c>
    </row>
    <row r="29" spans="2:7" s="44" customFormat="1" ht="34.5">
      <c r="B29" s="266" t="s">
        <v>6</v>
      </c>
      <c r="C29" s="268" t="s">
        <v>343</v>
      </c>
      <c r="D29" s="484"/>
      <c r="E29" s="484"/>
      <c r="F29" s="484"/>
    </row>
    <row r="30" spans="2:7" s="44" customFormat="1" ht="34.5">
      <c r="B30" s="266" t="s">
        <v>10</v>
      </c>
      <c r="C30" s="268" t="s">
        <v>344</v>
      </c>
      <c r="D30" s="485"/>
      <c r="E30" s="485"/>
      <c r="F30" s="485"/>
    </row>
    <row r="31" spans="2:7" s="44" customFormat="1" ht="34.5">
      <c r="B31" s="266" t="s">
        <v>7</v>
      </c>
      <c r="C31" s="268" t="s">
        <v>340</v>
      </c>
      <c r="D31" s="485"/>
      <c r="E31" s="485"/>
      <c r="F31" s="485"/>
    </row>
    <row r="32" spans="2:7" s="44" customFormat="1" ht="51.75">
      <c r="B32" s="55" t="s">
        <v>152</v>
      </c>
      <c r="C32" s="268" t="s">
        <v>195</v>
      </c>
      <c r="D32" s="485"/>
      <c r="E32" s="485"/>
      <c r="F32" s="485"/>
    </row>
    <row r="33" spans="2:7" s="44" customFormat="1">
      <c r="B33" s="575" t="s">
        <v>0</v>
      </c>
      <c r="C33" s="576"/>
      <c r="D33" s="486"/>
      <c r="E33" s="486"/>
      <c r="F33" s="486"/>
    </row>
    <row r="34" spans="2:7" s="44" customFormat="1">
      <c r="B34" s="269" t="s">
        <v>442</v>
      </c>
      <c r="C34" s="275"/>
      <c r="D34" s="271">
        <v>-2631</v>
      </c>
      <c r="E34" s="271">
        <v>-2631</v>
      </c>
      <c r="F34" s="271">
        <v>-2631</v>
      </c>
    </row>
    <row r="35" spans="2:7" s="44" customFormat="1">
      <c r="B35" s="273" t="s">
        <v>8</v>
      </c>
      <c r="C35" s="273"/>
      <c r="D35" s="274">
        <f>'Havelvats 2 '!G144</f>
        <v>-124426.7</v>
      </c>
      <c r="E35" s="274">
        <f>'Havelvats 2 '!H144</f>
        <v>-124426.7</v>
      </c>
      <c r="F35" s="274">
        <f>'Havelvats 2 '!I144</f>
        <v>-150000</v>
      </c>
      <c r="G35" s="195"/>
    </row>
    <row r="36" spans="2:7" s="44" customFormat="1" ht="23.25" customHeight="1"/>
    <row r="37" spans="2:7" s="44" customFormat="1">
      <c r="B37" s="581" t="s">
        <v>3</v>
      </c>
      <c r="C37" s="582"/>
      <c r="D37" s="265"/>
      <c r="E37" s="265"/>
      <c r="F37" s="265"/>
    </row>
    <row r="38" spans="2:7" s="44" customFormat="1" ht="58.9" customHeight="1">
      <c r="B38" s="266" t="s">
        <v>4</v>
      </c>
      <c r="C38" s="85">
        <v>1045</v>
      </c>
      <c r="D38" s="568" t="s">
        <v>59</v>
      </c>
      <c r="E38" s="569"/>
      <c r="F38" s="570"/>
    </row>
    <row r="39" spans="2:7" s="44" customFormat="1" ht="34.5">
      <c r="B39" s="266" t="s">
        <v>5</v>
      </c>
      <c r="C39" s="85" t="s">
        <v>345</v>
      </c>
      <c r="D39" s="301" t="s">
        <v>12</v>
      </c>
      <c r="E39" s="301" t="s">
        <v>13</v>
      </c>
      <c r="F39" s="301" t="s">
        <v>14</v>
      </c>
    </row>
    <row r="40" spans="2:7" s="44" customFormat="1" ht="34.5">
      <c r="B40" s="266" t="s">
        <v>6</v>
      </c>
      <c r="C40" s="268" t="s">
        <v>346</v>
      </c>
      <c r="D40" s="484"/>
      <c r="E40" s="484"/>
      <c r="F40" s="484"/>
    </row>
    <row r="41" spans="2:7" s="44" customFormat="1" ht="34.5">
      <c r="B41" s="266" t="s">
        <v>10</v>
      </c>
      <c r="C41" s="268" t="s">
        <v>346</v>
      </c>
      <c r="D41" s="485"/>
      <c r="E41" s="485"/>
      <c r="F41" s="485"/>
    </row>
    <row r="42" spans="2:7" s="44" customFormat="1" ht="34.5">
      <c r="B42" s="266" t="s">
        <v>7</v>
      </c>
      <c r="C42" s="268" t="s">
        <v>340</v>
      </c>
      <c r="D42" s="485"/>
      <c r="E42" s="485"/>
      <c r="F42" s="485"/>
    </row>
    <row r="43" spans="2:7" s="44" customFormat="1" ht="51.75">
      <c r="B43" s="55" t="s">
        <v>152</v>
      </c>
      <c r="C43" s="268" t="s">
        <v>347</v>
      </c>
      <c r="D43" s="485"/>
      <c r="E43" s="485"/>
      <c r="F43" s="485"/>
    </row>
    <row r="44" spans="2:7" s="44" customFormat="1">
      <c r="B44" s="575" t="s">
        <v>0</v>
      </c>
      <c r="C44" s="576"/>
      <c r="D44" s="486"/>
      <c r="E44" s="486"/>
      <c r="F44" s="486"/>
    </row>
    <row r="45" spans="2:7" s="44" customFormat="1">
      <c r="B45" s="269" t="s">
        <v>443</v>
      </c>
      <c r="C45" s="275"/>
      <c r="D45" s="271">
        <v>-163</v>
      </c>
      <c r="E45" s="271">
        <v>-163</v>
      </c>
      <c r="F45" s="271">
        <v>-163</v>
      </c>
    </row>
    <row r="46" spans="2:7" s="44" customFormat="1">
      <c r="B46" s="273" t="s">
        <v>8</v>
      </c>
      <c r="C46" s="273"/>
      <c r="D46" s="274">
        <f>'Havelvats 2 '!G129</f>
        <v>-50000</v>
      </c>
      <c r="E46" s="274">
        <f>'Havelvats 2 '!H129</f>
        <v>-50000</v>
      </c>
      <c r="F46" s="274">
        <f>'Havelvats 2 '!I129</f>
        <v>-50000</v>
      </c>
      <c r="G46" s="195"/>
    </row>
    <row r="47" spans="2:7" s="44" customFormat="1" ht="23.25" customHeight="1"/>
    <row r="48" spans="2:7" s="44" customFormat="1">
      <c r="B48" s="581" t="s">
        <v>3</v>
      </c>
      <c r="C48" s="582"/>
      <c r="D48" s="265"/>
      <c r="E48" s="265"/>
      <c r="F48" s="265"/>
    </row>
    <row r="49" spans="2:7" s="44" customFormat="1" ht="58.9" customHeight="1">
      <c r="B49" s="266" t="s">
        <v>4</v>
      </c>
      <c r="C49" s="85">
        <v>1045</v>
      </c>
      <c r="D49" s="568" t="s">
        <v>59</v>
      </c>
      <c r="E49" s="569"/>
      <c r="F49" s="570"/>
    </row>
    <row r="50" spans="2:7" s="44" customFormat="1" ht="34.5">
      <c r="B50" s="266" t="s">
        <v>5</v>
      </c>
      <c r="C50" s="85">
        <v>12004</v>
      </c>
      <c r="D50" s="301" t="s">
        <v>12</v>
      </c>
      <c r="E50" s="301" t="s">
        <v>13</v>
      </c>
      <c r="F50" s="301" t="s">
        <v>14</v>
      </c>
    </row>
    <row r="51" spans="2:7" s="44" customFormat="1" ht="34.5">
      <c r="B51" s="266" t="s">
        <v>6</v>
      </c>
      <c r="C51" s="268" t="s">
        <v>184</v>
      </c>
      <c r="D51" s="484"/>
      <c r="E51" s="484"/>
      <c r="F51" s="484"/>
    </row>
    <row r="52" spans="2:7" s="44" customFormat="1" ht="34.5">
      <c r="B52" s="266" t="s">
        <v>10</v>
      </c>
      <c r="C52" s="268" t="s">
        <v>184</v>
      </c>
      <c r="D52" s="485"/>
      <c r="E52" s="485"/>
      <c r="F52" s="485"/>
    </row>
    <row r="53" spans="2:7" s="44" customFormat="1" ht="34.5">
      <c r="B53" s="266" t="s">
        <v>7</v>
      </c>
      <c r="C53" s="268" t="s">
        <v>81</v>
      </c>
      <c r="D53" s="485"/>
      <c r="E53" s="485"/>
      <c r="F53" s="485"/>
    </row>
    <row r="54" spans="2:7" s="44" customFormat="1" ht="51.75">
      <c r="B54" s="55" t="s">
        <v>152</v>
      </c>
      <c r="C54" s="268" t="s">
        <v>195</v>
      </c>
      <c r="D54" s="485"/>
      <c r="E54" s="485"/>
      <c r="F54" s="485"/>
    </row>
    <row r="55" spans="2:7" s="44" customFormat="1">
      <c r="B55" s="575" t="s">
        <v>0</v>
      </c>
      <c r="C55" s="576"/>
      <c r="D55" s="486"/>
      <c r="E55" s="486"/>
      <c r="F55" s="486"/>
    </row>
    <row r="56" spans="2:7" s="44" customFormat="1">
      <c r="B56" s="269" t="s">
        <v>443</v>
      </c>
      <c r="C56" s="275"/>
      <c r="D56" s="271">
        <v>-1157</v>
      </c>
      <c r="E56" s="271">
        <v>-1157</v>
      </c>
      <c r="F56" s="271">
        <v>-1157</v>
      </c>
    </row>
    <row r="57" spans="2:7" s="44" customFormat="1">
      <c r="B57" s="273" t="s">
        <v>8</v>
      </c>
      <c r="C57" s="273"/>
      <c r="D57" s="274">
        <f>'Havelvats 2 '!G153</f>
        <v>-392389</v>
      </c>
      <c r="E57" s="274">
        <f>'Havelvats 2 '!H153</f>
        <v>-392389</v>
      </c>
      <c r="F57" s="274">
        <f>'Havelvats 2 '!I153</f>
        <v>-392389</v>
      </c>
      <c r="G57" s="195"/>
    </row>
    <row r="58" spans="2:7" s="44" customFormat="1" ht="23.25" customHeight="1"/>
    <row r="59" spans="2:7" s="44" customFormat="1">
      <c r="B59" s="581" t="s">
        <v>3</v>
      </c>
      <c r="C59" s="582"/>
      <c r="D59" s="265"/>
      <c r="E59" s="265"/>
      <c r="F59" s="265"/>
    </row>
    <row r="60" spans="2:7" s="44" customFormat="1" ht="58.9" customHeight="1">
      <c r="B60" s="266" t="s">
        <v>4</v>
      </c>
      <c r="C60" s="85">
        <v>1045</v>
      </c>
      <c r="D60" s="568" t="s">
        <v>217</v>
      </c>
      <c r="E60" s="569"/>
      <c r="F60" s="570"/>
    </row>
    <row r="61" spans="2:7" s="44" customFormat="1" ht="34.5">
      <c r="B61" s="266" t="s">
        <v>5</v>
      </c>
      <c r="C61" s="85">
        <v>32001</v>
      </c>
      <c r="D61" s="301" t="s">
        <v>12</v>
      </c>
      <c r="E61" s="301" t="s">
        <v>13</v>
      </c>
      <c r="F61" s="301" t="s">
        <v>14</v>
      </c>
    </row>
    <row r="62" spans="2:7" s="44" customFormat="1" ht="51.75">
      <c r="B62" s="266" t="s">
        <v>6</v>
      </c>
      <c r="C62" s="268" t="s">
        <v>348</v>
      </c>
      <c r="D62" s="484"/>
      <c r="E62" s="484"/>
      <c r="F62" s="484"/>
    </row>
    <row r="63" spans="2:7" s="44" customFormat="1" ht="86.25">
      <c r="B63" s="266" t="s">
        <v>10</v>
      </c>
      <c r="C63" s="268" t="s">
        <v>349</v>
      </c>
      <c r="D63" s="485"/>
      <c r="E63" s="485"/>
      <c r="F63" s="485"/>
    </row>
    <row r="64" spans="2:7" s="44" customFormat="1" ht="51.75">
      <c r="B64" s="266" t="s">
        <v>7</v>
      </c>
      <c r="C64" s="268" t="s">
        <v>350</v>
      </c>
      <c r="D64" s="485"/>
      <c r="E64" s="485"/>
      <c r="F64" s="485"/>
    </row>
    <row r="65" spans="2:7" s="44" customFormat="1" ht="69">
      <c r="B65" s="55" t="s">
        <v>352</v>
      </c>
      <c r="C65" s="268" t="s">
        <v>351</v>
      </c>
      <c r="D65" s="485"/>
      <c r="E65" s="485"/>
      <c r="F65" s="485"/>
    </row>
    <row r="66" spans="2:7" s="44" customFormat="1">
      <c r="B66" s="575" t="s">
        <v>0</v>
      </c>
      <c r="C66" s="576"/>
      <c r="D66" s="486"/>
      <c r="E66" s="486"/>
      <c r="F66" s="486"/>
    </row>
    <row r="67" spans="2:7" s="44" customFormat="1" ht="33.4" customHeight="1">
      <c r="B67" s="560" t="s">
        <v>393</v>
      </c>
      <c r="C67" s="561"/>
      <c r="D67" s="276">
        <v>3</v>
      </c>
      <c r="E67" s="276">
        <v>3</v>
      </c>
      <c r="F67" s="276">
        <v>3</v>
      </c>
    </row>
    <row r="68" spans="2:7" s="44" customFormat="1">
      <c r="B68" s="273" t="s">
        <v>8</v>
      </c>
      <c r="C68" s="273"/>
      <c r="D68" s="274">
        <f>'Havelvats 2 '!G189</f>
        <v>36871.1</v>
      </c>
      <c r="E68" s="274">
        <f>'Havelvats 2 '!H189</f>
        <v>36871.1</v>
      </c>
      <c r="F68" s="274">
        <f>'Havelvats 2 '!I189</f>
        <v>36871.1</v>
      </c>
      <c r="G68" s="195"/>
    </row>
    <row r="70" spans="2:7" s="44" customFormat="1">
      <c r="B70" s="277" t="s">
        <v>1</v>
      </c>
      <c r="C70" s="277" t="s">
        <v>2</v>
      </c>
      <c r="D70" s="180"/>
      <c r="E70" s="180"/>
      <c r="F70" s="180"/>
    </row>
    <row r="71" spans="2:7" s="44" customFormat="1">
      <c r="B71" s="278">
        <v>1075</v>
      </c>
      <c r="C71" s="279" t="s">
        <v>353</v>
      </c>
      <c r="D71" s="265"/>
      <c r="E71" s="265"/>
      <c r="F71" s="265"/>
    </row>
    <row r="72" spans="2:7" s="44" customFormat="1"/>
    <row r="73" spans="2:7" s="44" customFormat="1">
      <c r="B73" s="581" t="s">
        <v>3</v>
      </c>
      <c r="C73" s="582"/>
      <c r="D73" s="265"/>
      <c r="E73" s="265"/>
      <c r="F73" s="265"/>
    </row>
    <row r="74" spans="2:7" s="44" customFormat="1" ht="58.9" customHeight="1">
      <c r="B74" s="266" t="s">
        <v>4</v>
      </c>
      <c r="C74" s="85">
        <v>1075</v>
      </c>
      <c r="D74" s="568" t="s">
        <v>217</v>
      </c>
      <c r="E74" s="569"/>
      <c r="F74" s="570"/>
    </row>
    <row r="75" spans="2:7" s="44" customFormat="1" ht="34.5">
      <c r="B75" s="266" t="s">
        <v>5</v>
      </c>
      <c r="C75" s="85">
        <v>32001</v>
      </c>
      <c r="D75" s="301" t="s">
        <v>12</v>
      </c>
      <c r="E75" s="301" t="s">
        <v>13</v>
      </c>
      <c r="F75" s="301" t="s">
        <v>14</v>
      </c>
    </row>
    <row r="76" spans="2:7" s="44" customFormat="1" ht="34.5">
      <c r="B76" s="280" t="s">
        <v>6</v>
      </c>
      <c r="C76" s="268" t="s">
        <v>309</v>
      </c>
      <c r="D76" s="484"/>
      <c r="E76" s="484"/>
      <c r="F76" s="484"/>
    </row>
    <row r="77" spans="2:7" s="44" customFormat="1" ht="86.25">
      <c r="B77" s="266" t="s">
        <v>10</v>
      </c>
      <c r="C77" s="268" t="s">
        <v>354</v>
      </c>
      <c r="D77" s="485"/>
      <c r="E77" s="485"/>
      <c r="F77" s="485"/>
    </row>
    <row r="78" spans="2:7" s="44" customFormat="1" ht="51.75">
      <c r="B78" s="281" t="s">
        <v>7</v>
      </c>
      <c r="C78" s="268" t="s">
        <v>355</v>
      </c>
      <c r="D78" s="485"/>
      <c r="E78" s="485"/>
      <c r="F78" s="485"/>
    </row>
    <row r="79" spans="2:7" s="44" customFormat="1" ht="69">
      <c r="B79" s="55" t="s">
        <v>357</v>
      </c>
      <c r="C79" s="268" t="s">
        <v>356</v>
      </c>
      <c r="D79" s="485"/>
      <c r="E79" s="485"/>
      <c r="F79" s="485"/>
    </row>
    <row r="80" spans="2:7" s="44" customFormat="1">
      <c r="B80" s="575" t="s">
        <v>0</v>
      </c>
      <c r="C80" s="576"/>
      <c r="D80" s="486"/>
      <c r="E80" s="486"/>
      <c r="F80" s="486"/>
    </row>
    <row r="81" spans="2:7" s="44" customFormat="1">
      <c r="B81" s="560" t="s">
        <v>394</v>
      </c>
      <c r="C81" s="561"/>
      <c r="D81" s="276">
        <v>1</v>
      </c>
      <c r="E81" s="276">
        <v>1</v>
      </c>
      <c r="F81" s="276">
        <v>1</v>
      </c>
    </row>
    <row r="82" spans="2:7" s="285" customFormat="1">
      <c r="B82" s="282" t="s">
        <v>8</v>
      </c>
      <c r="C82" s="282"/>
      <c r="D82" s="283">
        <f>'Havelvats 2 '!G77</f>
        <v>108499.7</v>
      </c>
      <c r="E82" s="283">
        <f>'Havelvats 2 '!H77</f>
        <v>108499.7</v>
      </c>
      <c r="F82" s="283">
        <f>'Havelvats 2 '!I77</f>
        <v>108499.7</v>
      </c>
      <c r="G82" s="284"/>
    </row>
    <row r="84" spans="2:7">
      <c r="B84" s="277" t="s">
        <v>1</v>
      </c>
      <c r="C84" s="277" t="s">
        <v>2</v>
      </c>
      <c r="D84" s="286"/>
      <c r="E84" s="286"/>
      <c r="F84" s="286"/>
    </row>
    <row r="85" spans="2:7" ht="34.5">
      <c r="B85" s="278">
        <v>1111</v>
      </c>
      <c r="C85" s="287" t="s">
        <v>177</v>
      </c>
      <c r="D85" s="288"/>
      <c r="E85" s="288"/>
      <c r="F85" s="288"/>
    </row>
    <row r="86" spans="2:7">
      <c r="B86" s="581" t="s">
        <v>3</v>
      </c>
      <c r="C86" s="584"/>
      <c r="D86" s="288"/>
      <c r="E86" s="288"/>
      <c r="F86" s="288"/>
    </row>
    <row r="87" spans="2:7" s="44" customFormat="1" ht="58.9" customHeight="1">
      <c r="B87" s="266" t="s">
        <v>4</v>
      </c>
      <c r="C87" s="85">
        <v>1111</v>
      </c>
      <c r="D87" s="568" t="s">
        <v>59</v>
      </c>
      <c r="E87" s="569"/>
      <c r="F87" s="570"/>
    </row>
    <row r="88" spans="2:7" ht="34.5">
      <c r="B88" s="266" t="s">
        <v>5</v>
      </c>
      <c r="C88" s="85">
        <v>12009</v>
      </c>
      <c r="D88" s="301" t="s">
        <v>12</v>
      </c>
      <c r="E88" s="301" t="s">
        <v>13</v>
      </c>
      <c r="F88" s="301" t="s">
        <v>14</v>
      </c>
    </row>
    <row r="89" spans="2:7" ht="34.5">
      <c r="B89" s="290" t="s">
        <v>6</v>
      </c>
      <c r="C89" s="268" t="s">
        <v>187</v>
      </c>
      <c r="D89" s="601"/>
      <c r="E89" s="601"/>
      <c r="F89" s="601"/>
    </row>
    <row r="90" spans="2:7" ht="51.75">
      <c r="B90" s="291" t="s">
        <v>10</v>
      </c>
      <c r="C90" s="268" t="s">
        <v>188</v>
      </c>
      <c r="D90" s="602"/>
      <c r="E90" s="602"/>
      <c r="F90" s="602"/>
    </row>
    <row r="91" spans="2:7" ht="34.5">
      <c r="B91" s="292" t="s">
        <v>7</v>
      </c>
      <c r="C91" s="268" t="s">
        <v>81</v>
      </c>
      <c r="D91" s="602"/>
      <c r="E91" s="602"/>
      <c r="F91" s="602"/>
    </row>
    <row r="92" spans="2:7" ht="51.75">
      <c r="B92" s="293" t="s">
        <v>152</v>
      </c>
      <c r="C92" s="268" t="s">
        <v>196</v>
      </c>
      <c r="D92" s="602"/>
      <c r="E92" s="602"/>
      <c r="F92" s="602"/>
    </row>
    <row r="93" spans="2:7">
      <c r="B93" s="599" t="s">
        <v>0</v>
      </c>
      <c r="C93" s="600"/>
      <c r="D93" s="603"/>
      <c r="E93" s="603"/>
      <c r="F93" s="603"/>
    </row>
    <row r="94" spans="2:7">
      <c r="B94" s="577" t="s">
        <v>197</v>
      </c>
      <c r="C94" s="578"/>
      <c r="D94" s="294"/>
      <c r="E94" s="295">
        <v>-5</v>
      </c>
      <c r="F94" s="295">
        <v>-10</v>
      </c>
    </row>
    <row r="95" spans="2:7" s="298" customFormat="1">
      <c r="B95" s="296" t="s">
        <v>8</v>
      </c>
      <c r="C95" s="296"/>
      <c r="D95" s="283">
        <f>+'Havelvats 1'!D71</f>
        <v>0</v>
      </c>
      <c r="E95" s="283">
        <f>+'Havelvats 1'!E71</f>
        <v>-47000</v>
      </c>
      <c r="F95" s="283">
        <f>+'Havelvats 1'!F71</f>
        <v>-94000</v>
      </c>
      <c r="G95" s="297"/>
    </row>
    <row r="97" spans="2:6" ht="51.75">
      <c r="B97" s="299" t="s">
        <v>124</v>
      </c>
      <c r="C97" s="563" t="s">
        <v>2</v>
      </c>
      <c r="D97" s="564"/>
      <c r="E97" s="564"/>
      <c r="F97" s="565"/>
    </row>
    <row r="98" spans="2:6">
      <c r="B98" s="278">
        <v>1148</v>
      </c>
      <c r="C98" s="287" t="s">
        <v>173</v>
      </c>
      <c r="D98" s="287"/>
      <c r="E98" s="287"/>
      <c r="F98" s="287"/>
    </row>
    <row r="99" spans="2:6">
      <c r="B99" s="566" t="s">
        <v>3</v>
      </c>
      <c r="C99" s="567"/>
      <c r="D99" s="300"/>
      <c r="E99" s="300"/>
      <c r="F99" s="300"/>
    </row>
    <row r="100" spans="2:6" s="44" customFormat="1" ht="58.9" customHeight="1">
      <c r="B100" s="266" t="s">
        <v>51</v>
      </c>
      <c r="C100" s="85">
        <v>1148</v>
      </c>
      <c r="D100" s="568" t="s">
        <v>59</v>
      </c>
      <c r="E100" s="569"/>
      <c r="F100" s="570"/>
    </row>
    <row r="101" spans="2:6" ht="34.5">
      <c r="B101" s="293" t="s">
        <v>52</v>
      </c>
      <c r="C101" s="85">
        <v>11015</v>
      </c>
      <c r="D101" s="301" t="s">
        <v>12</v>
      </c>
      <c r="E101" s="301" t="s">
        <v>13</v>
      </c>
      <c r="F101" s="301" t="s">
        <v>14</v>
      </c>
    </row>
    <row r="102" spans="2:6" ht="34.5">
      <c r="B102" s="293" t="s">
        <v>53</v>
      </c>
      <c r="C102" s="268" t="s">
        <v>191</v>
      </c>
      <c r="D102" s="571"/>
      <c r="E102" s="571"/>
      <c r="F102" s="571"/>
    </row>
    <row r="103" spans="2:6" ht="86.25">
      <c r="B103" s="293" t="s">
        <v>54</v>
      </c>
      <c r="C103" s="268" t="s">
        <v>192</v>
      </c>
      <c r="D103" s="572"/>
      <c r="E103" s="572"/>
      <c r="F103" s="572"/>
    </row>
    <row r="104" spans="2:6" ht="34.5">
      <c r="B104" s="293" t="s">
        <v>55</v>
      </c>
      <c r="C104" s="302" t="s">
        <v>88</v>
      </c>
      <c r="D104" s="572"/>
      <c r="E104" s="572"/>
      <c r="F104" s="572"/>
    </row>
    <row r="105" spans="2:6" ht="86.25">
      <c r="B105" s="293" t="s">
        <v>153</v>
      </c>
      <c r="C105" s="302" t="s">
        <v>198</v>
      </c>
      <c r="D105" s="572"/>
      <c r="E105" s="572"/>
      <c r="F105" s="572"/>
    </row>
    <row r="106" spans="2:6">
      <c r="B106" s="574" t="s">
        <v>56</v>
      </c>
      <c r="C106" s="574"/>
      <c r="D106" s="573"/>
      <c r="E106" s="573"/>
      <c r="F106" s="573"/>
    </row>
    <row r="107" spans="2:6">
      <c r="B107" s="577" t="s">
        <v>199</v>
      </c>
      <c r="C107" s="578"/>
      <c r="D107" s="303">
        <v>-50</v>
      </c>
      <c r="E107" s="303">
        <v>-50</v>
      </c>
      <c r="F107" s="303">
        <v>-50</v>
      </c>
    </row>
    <row r="108" spans="2:6">
      <c r="B108" s="577" t="s">
        <v>200</v>
      </c>
      <c r="C108" s="578"/>
      <c r="D108" s="304">
        <v>-1500</v>
      </c>
      <c r="E108" s="304">
        <v>-1500</v>
      </c>
      <c r="F108" s="304">
        <v>-1500</v>
      </c>
    </row>
    <row r="109" spans="2:6">
      <c r="B109" s="322" t="s">
        <v>57</v>
      </c>
      <c r="C109" s="322"/>
      <c r="D109" s="171">
        <f>+'Havelvats 1'!D84</f>
        <v>-47074</v>
      </c>
      <c r="E109" s="171">
        <f>+'Havelvats 1'!E84</f>
        <v>-70611.100000000006</v>
      </c>
      <c r="F109" s="171">
        <f>+'Havelvats 1'!F84</f>
        <v>-70611.100000000006</v>
      </c>
    </row>
    <row r="110" spans="2:6" s="257" customFormat="1">
      <c r="B110" s="604"/>
      <c r="C110" s="604"/>
      <c r="D110" s="604"/>
      <c r="E110" s="604"/>
      <c r="F110" s="604"/>
    </row>
    <row r="111" spans="2:6">
      <c r="B111" s="306" t="s">
        <v>1</v>
      </c>
      <c r="C111" s="563" t="s">
        <v>2</v>
      </c>
      <c r="D111" s="564"/>
      <c r="E111" s="564"/>
      <c r="F111" s="565"/>
    </row>
    <row r="112" spans="2:6">
      <c r="B112" s="278">
        <v>1163</v>
      </c>
      <c r="C112" s="287" t="s">
        <v>71</v>
      </c>
      <c r="D112" s="288"/>
      <c r="E112" s="288"/>
      <c r="F112" s="288"/>
    </row>
    <row r="114" spans="2:6">
      <c r="B114" s="566" t="s">
        <v>3</v>
      </c>
      <c r="C114" s="567"/>
      <c r="D114" s="300"/>
      <c r="E114" s="300"/>
      <c r="F114" s="300"/>
    </row>
    <row r="115" spans="2:6" s="44" customFormat="1" ht="58.9" customHeight="1">
      <c r="B115" s="266" t="s">
        <v>51</v>
      </c>
      <c r="C115" s="85" t="s">
        <v>359</v>
      </c>
      <c r="D115" s="568" t="s">
        <v>449</v>
      </c>
      <c r="E115" s="569"/>
      <c r="F115" s="570"/>
    </row>
    <row r="116" spans="2:6" ht="34.5">
      <c r="B116" s="293" t="s">
        <v>52</v>
      </c>
      <c r="C116" s="85">
        <v>11002</v>
      </c>
      <c r="D116" s="301" t="s">
        <v>12</v>
      </c>
      <c r="E116" s="301" t="s">
        <v>13</v>
      </c>
      <c r="F116" s="301" t="s">
        <v>14</v>
      </c>
    </row>
    <row r="117" spans="2:6" ht="34.5">
      <c r="B117" s="293" t="s">
        <v>53</v>
      </c>
      <c r="C117" s="268" t="s">
        <v>446</v>
      </c>
      <c r="D117" s="571"/>
      <c r="E117" s="571"/>
      <c r="F117" s="571"/>
    </row>
    <row r="118" spans="2:6" ht="34.5">
      <c r="B118" s="293" t="s">
        <v>54</v>
      </c>
      <c r="C118" s="268" t="s">
        <v>446</v>
      </c>
      <c r="D118" s="572"/>
      <c r="E118" s="572"/>
      <c r="F118" s="572"/>
    </row>
    <row r="119" spans="2:6" ht="34.5">
      <c r="B119" s="293" t="s">
        <v>55</v>
      </c>
      <c r="C119" s="302" t="s">
        <v>358</v>
      </c>
      <c r="D119" s="572"/>
      <c r="E119" s="572"/>
      <c r="F119" s="572"/>
    </row>
    <row r="120" spans="2:6" ht="86.25">
      <c r="B120" s="293" t="s">
        <v>153</v>
      </c>
      <c r="C120" s="302" t="s">
        <v>363</v>
      </c>
      <c r="D120" s="572"/>
      <c r="E120" s="572"/>
      <c r="F120" s="572"/>
    </row>
    <row r="121" spans="2:6">
      <c r="B121" s="574" t="s">
        <v>56</v>
      </c>
      <c r="C121" s="574"/>
      <c r="D121" s="573"/>
      <c r="E121" s="573"/>
      <c r="F121" s="573"/>
    </row>
    <row r="122" spans="2:6">
      <c r="B122" s="296" t="s">
        <v>57</v>
      </c>
      <c r="C122" s="296"/>
      <c r="D122" s="283">
        <f>+'Havelvats 2 '!G42</f>
        <v>18920.5</v>
      </c>
      <c r="E122" s="283">
        <f>+'Havelvats 2 '!H42</f>
        <v>0</v>
      </c>
      <c r="F122" s="283">
        <f>+'Havelvats 2 '!I42</f>
        <v>0</v>
      </c>
    </row>
    <row r="124" spans="2:6">
      <c r="B124" s="566" t="s">
        <v>3</v>
      </c>
      <c r="C124" s="567"/>
      <c r="D124" s="300"/>
      <c r="E124" s="300"/>
      <c r="F124" s="300"/>
    </row>
    <row r="125" spans="2:6" s="44" customFormat="1" ht="58.9" customHeight="1">
      <c r="B125" s="266" t="s">
        <v>51</v>
      </c>
      <c r="C125" s="85" t="s">
        <v>359</v>
      </c>
      <c r="D125" s="568" t="s">
        <v>59</v>
      </c>
      <c r="E125" s="569"/>
      <c r="F125" s="570"/>
    </row>
    <row r="126" spans="2:6" ht="34.5">
      <c r="B126" s="293" t="s">
        <v>52</v>
      </c>
      <c r="C126" s="85" t="s">
        <v>360</v>
      </c>
      <c r="D126" s="301" t="s">
        <v>12</v>
      </c>
      <c r="E126" s="301" t="s">
        <v>13</v>
      </c>
      <c r="F126" s="301" t="s">
        <v>14</v>
      </c>
    </row>
    <row r="127" spans="2:6" ht="34.5">
      <c r="B127" s="293" t="s">
        <v>53</v>
      </c>
      <c r="C127" s="268" t="s">
        <v>361</v>
      </c>
      <c r="D127" s="571"/>
      <c r="E127" s="571"/>
      <c r="F127" s="571"/>
    </row>
    <row r="128" spans="2:6" ht="34.5">
      <c r="B128" s="293" t="s">
        <v>54</v>
      </c>
      <c r="C128" s="268" t="s">
        <v>362</v>
      </c>
      <c r="D128" s="572"/>
      <c r="E128" s="572"/>
      <c r="F128" s="572"/>
    </row>
    <row r="129" spans="2:6" ht="34.5">
      <c r="B129" s="293" t="s">
        <v>55</v>
      </c>
      <c r="C129" s="302" t="s">
        <v>358</v>
      </c>
      <c r="D129" s="572"/>
      <c r="E129" s="572"/>
      <c r="F129" s="572"/>
    </row>
    <row r="130" spans="2:6" ht="86.25">
      <c r="B130" s="293" t="s">
        <v>153</v>
      </c>
      <c r="C130" s="302" t="s">
        <v>363</v>
      </c>
      <c r="D130" s="572"/>
      <c r="E130" s="572"/>
      <c r="F130" s="572"/>
    </row>
    <row r="131" spans="2:6">
      <c r="B131" s="574" t="s">
        <v>56</v>
      </c>
      <c r="C131" s="574"/>
      <c r="D131" s="573"/>
      <c r="E131" s="573"/>
      <c r="F131" s="573"/>
    </row>
    <row r="132" spans="2:6">
      <c r="B132" s="577" t="s">
        <v>364</v>
      </c>
      <c r="C132" s="578"/>
      <c r="D132" s="303">
        <v>-400</v>
      </c>
      <c r="E132" s="303">
        <v>-400</v>
      </c>
      <c r="F132" s="303">
        <v>-400</v>
      </c>
    </row>
    <row r="133" spans="2:6">
      <c r="B133" s="577" t="s">
        <v>365</v>
      </c>
      <c r="C133" s="578"/>
      <c r="D133" s="304">
        <v>-10100</v>
      </c>
      <c r="E133" s="304">
        <v>-10100</v>
      </c>
      <c r="F133" s="304">
        <v>-10100</v>
      </c>
    </row>
    <row r="134" spans="2:6">
      <c r="B134" s="296" t="s">
        <v>57</v>
      </c>
      <c r="C134" s="296"/>
      <c r="D134" s="283">
        <f>'Havelvats 2 '!G51</f>
        <v>-18920.5</v>
      </c>
      <c r="E134" s="283">
        <f>'Havelvats 2 '!H51</f>
        <v>-18920.5</v>
      </c>
      <c r="F134" s="283">
        <f>'Havelvats 2 '!I51</f>
        <v>-18920.5</v>
      </c>
    </row>
    <row r="136" spans="2:6">
      <c r="B136" s="566" t="s">
        <v>3</v>
      </c>
      <c r="C136" s="567"/>
      <c r="D136" s="300"/>
      <c r="E136" s="300"/>
      <c r="F136" s="300"/>
    </row>
    <row r="137" spans="2:6" s="44" customFormat="1" ht="58.9" customHeight="1">
      <c r="B137" s="266" t="s">
        <v>51</v>
      </c>
      <c r="C137" s="85" t="s">
        <v>359</v>
      </c>
      <c r="D137" s="568" t="s">
        <v>59</v>
      </c>
      <c r="E137" s="569"/>
      <c r="F137" s="570"/>
    </row>
    <row r="138" spans="2:6" ht="34.5">
      <c r="B138" s="293" t="s">
        <v>52</v>
      </c>
      <c r="C138" s="85" t="s">
        <v>366</v>
      </c>
      <c r="D138" s="301" t="s">
        <v>12</v>
      </c>
      <c r="E138" s="301" t="s">
        <v>13</v>
      </c>
      <c r="F138" s="301" t="s">
        <v>14</v>
      </c>
    </row>
    <row r="139" spans="2:6" ht="51.75">
      <c r="B139" s="293" t="s">
        <v>53</v>
      </c>
      <c r="C139" s="268" t="s">
        <v>367</v>
      </c>
      <c r="D139" s="571"/>
      <c r="E139" s="571"/>
      <c r="F139" s="571"/>
    </row>
    <row r="140" spans="2:6" ht="51.75">
      <c r="B140" s="293" t="s">
        <v>54</v>
      </c>
      <c r="C140" s="268" t="s">
        <v>368</v>
      </c>
      <c r="D140" s="572"/>
      <c r="E140" s="572"/>
      <c r="F140" s="572"/>
    </row>
    <row r="141" spans="2:6" ht="34.5">
      <c r="B141" s="293" t="s">
        <v>55</v>
      </c>
      <c r="C141" s="302" t="s">
        <v>358</v>
      </c>
      <c r="D141" s="572"/>
      <c r="E141" s="572"/>
      <c r="F141" s="572"/>
    </row>
    <row r="142" spans="2:6" ht="86.25">
      <c r="B142" s="293" t="s">
        <v>153</v>
      </c>
      <c r="C142" s="302" t="s">
        <v>363</v>
      </c>
      <c r="D142" s="572"/>
      <c r="E142" s="572"/>
      <c r="F142" s="572"/>
    </row>
    <row r="143" spans="2:6">
      <c r="B143" s="574" t="s">
        <v>56</v>
      </c>
      <c r="C143" s="574"/>
      <c r="D143" s="573"/>
      <c r="E143" s="573"/>
      <c r="F143" s="573"/>
    </row>
    <row r="144" spans="2:6">
      <c r="B144" s="579" t="s">
        <v>369</v>
      </c>
      <c r="C144" s="580"/>
      <c r="D144" s="307">
        <v>-1</v>
      </c>
      <c r="E144" s="307">
        <v>-1</v>
      </c>
      <c r="F144" s="307">
        <v>-1</v>
      </c>
    </row>
    <row r="145" spans="2:6">
      <c r="B145" s="579" t="s">
        <v>365</v>
      </c>
      <c r="C145" s="580"/>
      <c r="D145" s="307">
        <v>-29000</v>
      </c>
      <c r="E145" s="307">
        <v>-29000</v>
      </c>
      <c r="F145" s="307">
        <v>-29000</v>
      </c>
    </row>
    <row r="146" spans="2:6">
      <c r="B146" s="579" t="s">
        <v>370</v>
      </c>
      <c r="C146" s="580"/>
      <c r="D146" s="307">
        <v>-45</v>
      </c>
      <c r="E146" s="307">
        <v>-45</v>
      </c>
      <c r="F146" s="307">
        <v>-45</v>
      </c>
    </row>
    <row r="147" spans="2:6">
      <c r="B147" s="577" t="s">
        <v>371</v>
      </c>
      <c r="C147" s="578"/>
      <c r="D147" s="303">
        <v>-55</v>
      </c>
      <c r="E147" s="303">
        <v>-55</v>
      </c>
      <c r="F147" s="303">
        <v>-55</v>
      </c>
    </row>
    <row r="148" spans="2:6">
      <c r="B148" s="577" t="s">
        <v>372</v>
      </c>
      <c r="C148" s="578"/>
      <c r="D148" s="304">
        <v>-13</v>
      </c>
      <c r="E148" s="304">
        <v>-13</v>
      </c>
      <c r="F148" s="304">
        <v>-13</v>
      </c>
    </row>
    <row r="149" spans="2:6">
      <c r="B149" s="296" t="s">
        <v>57</v>
      </c>
      <c r="C149" s="296"/>
      <c r="D149" s="283">
        <f>'Havelvats 2 '!G60</f>
        <v>-12596</v>
      </c>
      <c r="E149" s="283">
        <f>'Havelvats 2 '!H60</f>
        <v>-12596</v>
      </c>
      <c r="F149" s="283">
        <f>'Havelvats 2 '!I60</f>
        <v>-47575.9</v>
      </c>
    </row>
    <row r="151" spans="2:6">
      <c r="B151" s="306" t="s">
        <v>1</v>
      </c>
      <c r="C151" s="563" t="s">
        <v>2</v>
      </c>
      <c r="D151" s="564"/>
      <c r="E151" s="564"/>
      <c r="F151" s="565"/>
    </row>
    <row r="152" spans="2:6">
      <c r="B152" s="278">
        <v>1168</v>
      </c>
      <c r="C152" s="287" t="s">
        <v>374</v>
      </c>
      <c r="D152" s="288"/>
      <c r="E152" s="288"/>
      <c r="F152" s="288"/>
    </row>
    <row r="154" spans="2:6">
      <c r="B154" s="566" t="s">
        <v>3</v>
      </c>
      <c r="C154" s="567"/>
      <c r="D154" s="300"/>
      <c r="E154" s="300"/>
      <c r="F154" s="300"/>
    </row>
    <row r="155" spans="2:6" s="44" customFormat="1" ht="58.9" customHeight="1">
      <c r="B155" s="266" t="s">
        <v>51</v>
      </c>
      <c r="C155" s="85">
        <v>1168</v>
      </c>
      <c r="D155" s="568" t="s">
        <v>217</v>
      </c>
      <c r="E155" s="569"/>
      <c r="F155" s="570"/>
    </row>
    <row r="156" spans="2:6" ht="34.5">
      <c r="B156" s="293" t="s">
        <v>52</v>
      </c>
      <c r="C156" s="85">
        <v>11021</v>
      </c>
      <c r="D156" s="301" t="s">
        <v>12</v>
      </c>
      <c r="E156" s="301" t="s">
        <v>13</v>
      </c>
      <c r="F156" s="301" t="s">
        <v>14</v>
      </c>
    </row>
    <row r="157" spans="2:6" ht="34.5">
      <c r="B157" s="293" t="s">
        <v>53</v>
      </c>
      <c r="C157" s="268" t="s">
        <v>310</v>
      </c>
      <c r="D157" s="571"/>
      <c r="E157" s="571"/>
      <c r="F157" s="571"/>
    </row>
    <row r="158" spans="2:6" ht="34.5">
      <c r="B158" s="293" t="s">
        <v>54</v>
      </c>
      <c r="C158" s="268" t="s">
        <v>333</v>
      </c>
      <c r="D158" s="572"/>
      <c r="E158" s="572"/>
      <c r="F158" s="572"/>
    </row>
    <row r="159" spans="2:6" ht="34.5">
      <c r="B159" s="293" t="s">
        <v>55</v>
      </c>
      <c r="C159" s="302" t="s">
        <v>358</v>
      </c>
      <c r="D159" s="572"/>
      <c r="E159" s="572"/>
      <c r="F159" s="572"/>
    </row>
    <row r="160" spans="2:6" ht="86.25">
      <c r="B160" s="293" t="s">
        <v>153</v>
      </c>
      <c r="C160" s="302" t="s">
        <v>375</v>
      </c>
      <c r="D160" s="572"/>
      <c r="E160" s="572"/>
      <c r="F160" s="572"/>
    </row>
    <row r="161" spans="2:6">
      <c r="B161" s="574" t="s">
        <v>56</v>
      </c>
      <c r="C161" s="574"/>
      <c r="D161" s="573"/>
      <c r="E161" s="573"/>
      <c r="F161" s="573"/>
    </row>
    <row r="162" spans="2:6">
      <c r="B162" s="560" t="s">
        <v>404</v>
      </c>
      <c r="C162" s="561"/>
      <c r="D162" s="310">
        <v>100</v>
      </c>
      <c r="E162" s="310">
        <v>100</v>
      </c>
      <c r="F162" s="310">
        <v>100</v>
      </c>
    </row>
    <row r="163" spans="2:6">
      <c r="B163" s="296" t="s">
        <v>57</v>
      </c>
      <c r="C163" s="296"/>
      <c r="D163" s="283">
        <f>'Havelvats 6'!D204</f>
        <v>4501</v>
      </c>
      <c r="E163" s="283">
        <f>'Havelvats 6'!E204</f>
        <v>4501</v>
      </c>
      <c r="F163" s="283">
        <f>'Havelvats 6'!F204</f>
        <v>4501</v>
      </c>
    </row>
    <row r="165" spans="2:6" ht="51.75">
      <c r="B165" s="299" t="s">
        <v>124</v>
      </c>
      <c r="C165" s="563" t="s">
        <v>2</v>
      </c>
      <c r="D165" s="564"/>
      <c r="E165" s="564"/>
      <c r="F165" s="565"/>
    </row>
    <row r="166" spans="2:6">
      <c r="B166" s="278">
        <v>1183</v>
      </c>
      <c r="C166" s="287" t="s">
        <v>379</v>
      </c>
      <c r="D166" s="287"/>
      <c r="E166" s="287"/>
      <c r="F166" s="287"/>
    </row>
    <row r="168" spans="2:6">
      <c r="B168" s="566" t="s">
        <v>3</v>
      </c>
      <c r="C168" s="567"/>
      <c r="D168" s="300"/>
      <c r="E168" s="300"/>
      <c r="F168" s="300"/>
    </row>
    <row r="169" spans="2:6" s="44" customFormat="1" ht="58.9" customHeight="1">
      <c r="B169" s="266" t="s">
        <v>51</v>
      </c>
      <c r="C169" s="85">
        <v>1183</v>
      </c>
      <c r="D169" s="568" t="s">
        <v>217</v>
      </c>
      <c r="E169" s="569"/>
      <c r="F169" s="570"/>
    </row>
    <row r="170" spans="2:6" ht="34.5">
      <c r="B170" s="293" t="s">
        <v>52</v>
      </c>
      <c r="C170" s="85" t="s">
        <v>380</v>
      </c>
      <c r="D170" s="301" t="s">
        <v>12</v>
      </c>
      <c r="E170" s="301" t="s">
        <v>13</v>
      </c>
      <c r="F170" s="301" t="s">
        <v>14</v>
      </c>
    </row>
    <row r="171" spans="2:6" ht="34.5">
      <c r="B171" s="293" t="s">
        <v>53</v>
      </c>
      <c r="C171" s="268" t="s">
        <v>381</v>
      </c>
      <c r="D171" s="571"/>
      <c r="E171" s="571"/>
      <c r="F171" s="571"/>
    </row>
    <row r="172" spans="2:6" ht="69">
      <c r="B172" s="293" t="s">
        <v>54</v>
      </c>
      <c r="C172" s="268" t="s">
        <v>382</v>
      </c>
      <c r="D172" s="572"/>
      <c r="E172" s="572"/>
      <c r="F172" s="572"/>
    </row>
    <row r="173" spans="2:6" ht="51.75">
      <c r="B173" s="293" t="s">
        <v>55</v>
      </c>
      <c r="C173" s="302" t="s">
        <v>350</v>
      </c>
      <c r="D173" s="572"/>
      <c r="E173" s="572"/>
      <c r="F173" s="572"/>
    </row>
    <row r="174" spans="2:6" ht="69">
      <c r="B174" s="293" t="s">
        <v>385</v>
      </c>
      <c r="C174" s="302" t="s">
        <v>383</v>
      </c>
      <c r="D174" s="572"/>
      <c r="E174" s="572"/>
      <c r="F174" s="572"/>
    </row>
    <row r="175" spans="2:6">
      <c r="B175" s="574" t="s">
        <v>56</v>
      </c>
      <c r="C175" s="574"/>
      <c r="D175" s="573"/>
      <c r="E175" s="573"/>
      <c r="F175" s="573"/>
    </row>
    <row r="176" spans="2:6">
      <c r="B176" s="560" t="s">
        <v>406</v>
      </c>
      <c r="C176" s="561"/>
      <c r="D176" s="310">
        <v>20</v>
      </c>
      <c r="E176" s="310">
        <v>20</v>
      </c>
      <c r="F176" s="310">
        <v>20</v>
      </c>
    </row>
    <row r="177" spans="1:6">
      <c r="B177" s="296" t="s">
        <v>57</v>
      </c>
      <c r="C177" s="296"/>
      <c r="D177" s="283">
        <f>'Havelvats 2 '!G242</f>
        <v>10799.1</v>
      </c>
      <c r="E177" s="283">
        <f>'Havelvats 2 '!H242</f>
        <v>10799.1</v>
      </c>
      <c r="F177" s="283">
        <f>'Havelvats 2 '!I242</f>
        <v>10799.1</v>
      </c>
    </row>
    <row r="179" spans="1:6">
      <c r="B179" s="566" t="s">
        <v>3</v>
      </c>
      <c r="C179" s="567"/>
      <c r="D179" s="300"/>
      <c r="E179" s="300"/>
      <c r="F179" s="300"/>
    </row>
    <row r="180" spans="1:6" s="44" customFormat="1" ht="58.9" customHeight="1">
      <c r="B180" s="266" t="s">
        <v>51</v>
      </c>
      <c r="C180" s="85">
        <v>1183</v>
      </c>
      <c r="D180" s="568" t="s">
        <v>217</v>
      </c>
      <c r="E180" s="569"/>
      <c r="F180" s="570"/>
    </row>
    <row r="181" spans="1:6" ht="34.5">
      <c r="B181" s="293" t="s">
        <v>52</v>
      </c>
      <c r="C181" s="85">
        <v>32004</v>
      </c>
      <c r="D181" s="301" t="s">
        <v>12</v>
      </c>
      <c r="E181" s="301" t="s">
        <v>13</v>
      </c>
      <c r="F181" s="301" t="s">
        <v>14</v>
      </c>
    </row>
    <row r="182" spans="1:6" ht="51.75">
      <c r="B182" s="293" t="s">
        <v>53</v>
      </c>
      <c r="C182" s="268" t="s">
        <v>262</v>
      </c>
      <c r="D182" s="571"/>
      <c r="E182" s="571"/>
      <c r="F182" s="571"/>
    </row>
    <row r="183" spans="1:6">
      <c r="B183" s="293" t="s">
        <v>54</v>
      </c>
      <c r="C183" s="268" t="s">
        <v>335</v>
      </c>
      <c r="D183" s="572"/>
      <c r="E183" s="572"/>
      <c r="F183" s="572"/>
    </row>
    <row r="184" spans="1:6" ht="51.75">
      <c r="B184" s="293" t="s">
        <v>55</v>
      </c>
      <c r="C184" s="302" t="s">
        <v>350</v>
      </c>
      <c r="D184" s="572"/>
      <c r="E184" s="572"/>
      <c r="F184" s="572"/>
    </row>
    <row r="185" spans="1:6" ht="69">
      <c r="B185" s="293" t="s">
        <v>385</v>
      </c>
      <c r="C185" s="302" t="s">
        <v>384</v>
      </c>
      <c r="D185" s="572"/>
      <c r="E185" s="572"/>
      <c r="F185" s="572"/>
    </row>
    <row r="186" spans="1:6">
      <c r="B186" s="574" t="s">
        <v>56</v>
      </c>
      <c r="C186" s="574"/>
      <c r="D186" s="573"/>
      <c r="E186" s="573"/>
      <c r="F186" s="573"/>
    </row>
    <row r="187" spans="1:6">
      <c r="B187" s="560" t="s">
        <v>406</v>
      </c>
      <c r="C187" s="561"/>
      <c r="D187" s="310">
        <v>5</v>
      </c>
      <c r="E187" s="310">
        <v>5</v>
      </c>
      <c r="F187" s="310">
        <v>5</v>
      </c>
    </row>
    <row r="188" spans="1:6">
      <c r="B188" s="296" t="s">
        <v>57</v>
      </c>
      <c r="C188" s="296"/>
      <c r="D188" s="283">
        <f>'Havelvats 2 '!G258</f>
        <v>48487.299999999996</v>
      </c>
      <c r="E188" s="283">
        <f>'Havelvats 2 '!H258</f>
        <v>48487.299999999996</v>
      </c>
      <c r="F188" s="283">
        <f>'Havelvats 2 '!I258</f>
        <v>48487.299999999996</v>
      </c>
    </row>
    <row r="190" spans="1:6" s="257" customFormat="1">
      <c r="B190" s="323"/>
      <c r="C190" s="323"/>
      <c r="D190" s="323"/>
      <c r="E190" s="323"/>
      <c r="F190" s="323"/>
    </row>
    <row r="191" spans="1:6">
      <c r="A191" s="588" t="s">
        <v>203</v>
      </c>
      <c r="B191" s="588"/>
      <c r="C191" s="588"/>
      <c r="D191" s="588"/>
      <c r="E191" s="588"/>
      <c r="F191" s="588"/>
    </row>
    <row r="192" spans="1:6" ht="34.5">
      <c r="B192" s="16"/>
      <c r="C192" s="311" t="s">
        <v>204</v>
      </c>
      <c r="D192" s="16"/>
      <c r="E192" s="16"/>
      <c r="F192" s="256"/>
    </row>
    <row r="193" spans="2:6">
      <c r="B193" s="312" t="s">
        <v>201</v>
      </c>
      <c r="C193" s="313"/>
      <c r="D193" s="313"/>
      <c r="E193" s="313"/>
      <c r="F193" s="314"/>
    </row>
    <row r="194" spans="2:6">
      <c r="B194" s="180"/>
      <c r="C194" s="180"/>
      <c r="D194" s="315"/>
      <c r="E194" s="315"/>
      <c r="F194" s="315"/>
    </row>
    <row r="195" spans="2:6">
      <c r="B195" s="180"/>
      <c r="C195" s="180"/>
      <c r="D195" s="286"/>
      <c r="E195" s="286"/>
      <c r="F195" s="286"/>
    </row>
    <row r="196" spans="2:6" ht="51.75">
      <c r="B196" s="299" t="s">
        <v>124</v>
      </c>
      <c r="C196" s="563" t="s">
        <v>2</v>
      </c>
      <c r="D196" s="564"/>
      <c r="E196" s="564"/>
      <c r="F196" s="565"/>
    </row>
    <row r="197" spans="2:6" ht="34.5">
      <c r="B197" s="278">
        <v>1162</v>
      </c>
      <c r="C197" s="287" t="s">
        <v>160</v>
      </c>
      <c r="D197" s="287"/>
      <c r="E197" s="287"/>
      <c r="F197" s="287"/>
    </row>
    <row r="198" spans="2:6">
      <c r="B198" s="566" t="s">
        <v>3</v>
      </c>
      <c r="C198" s="567"/>
      <c r="D198" s="300"/>
      <c r="E198" s="300"/>
      <c r="F198" s="300"/>
    </row>
    <row r="199" spans="2:6" s="44" customFormat="1" ht="58.9" customHeight="1">
      <c r="B199" s="266" t="s">
        <v>51</v>
      </c>
      <c r="C199" s="85">
        <v>1162</v>
      </c>
      <c r="D199" s="568" t="s">
        <v>59</v>
      </c>
      <c r="E199" s="569"/>
      <c r="F199" s="570"/>
    </row>
    <row r="200" spans="2:6" ht="34.5">
      <c r="B200" s="293" t="s">
        <v>52</v>
      </c>
      <c r="C200" s="85">
        <v>11005</v>
      </c>
      <c r="D200" s="301" t="s">
        <v>12</v>
      </c>
      <c r="E200" s="301" t="s">
        <v>13</v>
      </c>
      <c r="F200" s="301" t="s">
        <v>14</v>
      </c>
    </row>
    <row r="201" spans="2:6" ht="34.5">
      <c r="B201" s="293" t="s">
        <v>53</v>
      </c>
      <c r="C201" s="305" t="s">
        <v>398</v>
      </c>
      <c r="D201" s="571"/>
      <c r="E201" s="571"/>
      <c r="F201" s="571"/>
    </row>
    <row r="202" spans="2:6" ht="34.5">
      <c r="B202" s="293" t="s">
        <v>54</v>
      </c>
      <c r="C202" s="268" t="s">
        <v>399</v>
      </c>
      <c r="D202" s="572"/>
      <c r="E202" s="572"/>
      <c r="F202" s="572"/>
    </row>
    <row r="203" spans="2:6" ht="34.5">
      <c r="B203" s="293" t="s">
        <v>55</v>
      </c>
      <c r="C203" s="302" t="s">
        <v>358</v>
      </c>
      <c r="D203" s="572"/>
      <c r="E203" s="572"/>
      <c r="F203" s="572"/>
    </row>
    <row r="204" spans="2:6" ht="69">
      <c r="B204" s="293" t="s">
        <v>401</v>
      </c>
      <c r="C204" s="302" t="s">
        <v>400</v>
      </c>
      <c r="D204" s="572"/>
      <c r="E204" s="572"/>
      <c r="F204" s="572"/>
    </row>
    <row r="205" spans="2:6">
      <c r="B205" s="574" t="s">
        <v>56</v>
      </c>
      <c r="C205" s="574"/>
      <c r="D205" s="573"/>
      <c r="E205" s="573"/>
      <c r="F205" s="573"/>
    </row>
    <row r="206" spans="2:6" ht="14.65" customHeight="1">
      <c r="B206" s="577" t="s">
        <v>402</v>
      </c>
      <c r="C206" s="578"/>
      <c r="D206" s="303">
        <v>-4</v>
      </c>
      <c r="E206" s="303">
        <v>-11</v>
      </c>
      <c r="F206" s="303">
        <v>-26</v>
      </c>
    </row>
    <row r="207" spans="2:6" ht="14.65" customHeight="1">
      <c r="B207" s="577" t="s">
        <v>403</v>
      </c>
      <c r="C207" s="578"/>
      <c r="D207" s="304"/>
      <c r="E207" s="304"/>
      <c r="F207" s="304">
        <v>-44</v>
      </c>
    </row>
    <row r="208" spans="2:6">
      <c r="B208" s="296" t="s">
        <v>57</v>
      </c>
      <c r="C208" s="296"/>
      <c r="D208" s="283">
        <f>'Havelvats 2 '!G23</f>
        <v>-7427.5</v>
      </c>
      <c r="E208" s="283">
        <f>'Havelvats 2 '!H23</f>
        <v>-63840.800000000003</v>
      </c>
      <c r="F208" s="283">
        <f>'Havelvats 2 '!I23</f>
        <v>-203582.5</v>
      </c>
    </row>
    <row r="209" spans="1:6">
      <c r="B209" s="609"/>
      <c r="C209" s="610"/>
      <c r="D209" s="610"/>
      <c r="E209" s="610"/>
      <c r="F209" s="611"/>
    </row>
    <row r="210" spans="1:6" s="257" customFormat="1">
      <c r="B210" s="604"/>
      <c r="C210" s="604"/>
      <c r="D210" s="604"/>
      <c r="E210" s="604"/>
      <c r="F210" s="604"/>
    </row>
    <row r="211" spans="1:6" s="257" customFormat="1">
      <c r="B211" s="323"/>
      <c r="C211" s="323"/>
      <c r="D211" s="323"/>
      <c r="E211" s="323"/>
      <c r="F211" s="323"/>
    </row>
    <row r="212" spans="1:6">
      <c r="A212" s="588" t="s">
        <v>205</v>
      </c>
      <c r="B212" s="588"/>
      <c r="C212" s="588"/>
      <c r="D212" s="588"/>
      <c r="E212" s="588"/>
      <c r="F212" s="588"/>
    </row>
    <row r="213" spans="1:6">
      <c r="B213" s="16"/>
      <c r="C213" s="311" t="s">
        <v>114</v>
      </c>
      <c r="D213" s="16"/>
      <c r="E213" s="16"/>
      <c r="F213" s="256"/>
    </row>
    <row r="214" spans="1:6">
      <c r="B214" s="312" t="s">
        <v>201</v>
      </c>
      <c r="C214" s="313"/>
      <c r="D214" s="313"/>
      <c r="E214" s="313"/>
      <c r="F214" s="314"/>
    </row>
    <row r="216" spans="1:6">
      <c r="B216" s="260" t="s">
        <v>1</v>
      </c>
      <c r="C216" s="260" t="s">
        <v>2</v>
      </c>
      <c r="D216" s="261"/>
      <c r="E216" s="261"/>
      <c r="F216" s="261"/>
    </row>
    <row r="217" spans="1:6" ht="34.5">
      <c r="B217" s="262">
        <v>1045</v>
      </c>
      <c r="C217" s="263" t="s">
        <v>166</v>
      </c>
      <c r="D217" s="264"/>
      <c r="E217" s="264"/>
      <c r="F217" s="264"/>
    </row>
    <row r="219" spans="1:6" s="44" customFormat="1">
      <c r="B219" s="581" t="s">
        <v>3</v>
      </c>
      <c r="C219" s="582"/>
      <c r="D219" s="265"/>
      <c r="E219" s="265"/>
      <c r="F219" s="265"/>
    </row>
    <row r="220" spans="1:6" s="44" customFormat="1" ht="58.9" customHeight="1">
      <c r="B220" s="266" t="s">
        <v>4</v>
      </c>
      <c r="C220" s="85">
        <v>1045</v>
      </c>
      <c r="D220" s="568" t="s">
        <v>217</v>
      </c>
      <c r="E220" s="569"/>
      <c r="F220" s="570"/>
    </row>
    <row r="221" spans="1:6" s="44" customFormat="1" ht="34.5">
      <c r="B221" s="266" t="s">
        <v>5</v>
      </c>
      <c r="C221" s="85">
        <v>32001</v>
      </c>
      <c r="D221" s="319" t="s">
        <v>12</v>
      </c>
      <c r="E221" s="319" t="s">
        <v>13</v>
      </c>
      <c r="F221" s="319" t="s">
        <v>14</v>
      </c>
    </row>
    <row r="222" spans="1:6" s="44" customFormat="1" ht="51.75">
      <c r="B222" s="266" t="s">
        <v>6</v>
      </c>
      <c r="C222" s="268" t="s">
        <v>348</v>
      </c>
      <c r="D222" s="484"/>
      <c r="E222" s="484"/>
      <c r="F222" s="484"/>
    </row>
    <row r="223" spans="1:6" s="44" customFormat="1" ht="86.25">
      <c r="B223" s="266" t="s">
        <v>10</v>
      </c>
      <c r="C223" s="268" t="s">
        <v>349</v>
      </c>
      <c r="D223" s="485"/>
      <c r="E223" s="485"/>
      <c r="F223" s="485"/>
    </row>
    <row r="224" spans="1:6" s="44" customFormat="1" ht="51.75">
      <c r="B224" s="266" t="s">
        <v>7</v>
      </c>
      <c r="C224" s="268" t="s">
        <v>350</v>
      </c>
      <c r="D224" s="485"/>
      <c r="E224" s="485"/>
      <c r="F224" s="485"/>
    </row>
    <row r="225" spans="2:7" s="44" customFormat="1" ht="69">
      <c r="B225" s="55" t="s">
        <v>352</v>
      </c>
      <c r="C225" s="268" t="s">
        <v>351</v>
      </c>
      <c r="D225" s="485"/>
      <c r="E225" s="485"/>
      <c r="F225" s="485"/>
    </row>
    <row r="226" spans="2:7" s="44" customFormat="1">
      <c r="B226" s="575" t="s">
        <v>0</v>
      </c>
      <c r="C226" s="576"/>
      <c r="D226" s="486"/>
      <c r="E226" s="486"/>
      <c r="F226" s="486"/>
    </row>
    <row r="227" spans="2:7" s="44" customFormat="1">
      <c r="B227" s="560" t="s">
        <v>392</v>
      </c>
      <c r="C227" s="561"/>
      <c r="D227" s="276">
        <v>1</v>
      </c>
      <c r="E227" s="276">
        <v>1</v>
      </c>
      <c r="F227" s="276">
        <v>1</v>
      </c>
    </row>
    <row r="228" spans="2:7" s="44" customFormat="1">
      <c r="B228" s="560" t="s">
        <v>393</v>
      </c>
      <c r="C228" s="561"/>
      <c r="D228" s="276">
        <v>1</v>
      </c>
      <c r="E228" s="276">
        <v>1</v>
      </c>
      <c r="F228" s="276">
        <v>1</v>
      </c>
    </row>
    <row r="229" spans="2:7" s="44" customFormat="1">
      <c r="B229" s="273" t="s">
        <v>8</v>
      </c>
      <c r="C229" s="273"/>
      <c r="D229" s="274">
        <f>'Havelvats 2 '!G196</f>
        <v>83746.399999999994</v>
      </c>
      <c r="E229" s="274">
        <f>'Havelvats 2 '!H196</f>
        <v>80989.600000000006</v>
      </c>
      <c r="F229" s="274">
        <f>'Havelvats 2 '!I196</f>
        <v>80989.600000000006</v>
      </c>
      <c r="G229" s="195"/>
    </row>
    <row r="231" spans="2:7">
      <c r="B231" s="306" t="s">
        <v>1</v>
      </c>
      <c r="C231" s="563" t="s">
        <v>2</v>
      </c>
      <c r="D231" s="564"/>
      <c r="E231" s="564"/>
      <c r="F231" s="565"/>
    </row>
    <row r="232" spans="2:7">
      <c r="B232" s="278">
        <v>1163</v>
      </c>
      <c r="C232" s="287" t="s">
        <v>71</v>
      </c>
      <c r="D232" s="288"/>
      <c r="E232" s="288"/>
      <c r="F232" s="288"/>
    </row>
    <row r="234" spans="2:7" s="44" customFormat="1">
      <c r="B234" s="581" t="s">
        <v>3</v>
      </c>
      <c r="C234" s="582"/>
      <c r="D234" s="265"/>
      <c r="E234" s="265"/>
      <c r="F234" s="265"/>
    </row>
    <row r="235" spans="2:7" s="44" customFormat="1" ht="58.9" customHeight="1">
      <c r="B235" s="266" t="s">
        <v>1</v>
      </c>
      <c r="C235" s="85">
        <v>1163</v>
      </c>
      <c r="D235" s="568" t="s">
        <v>217</v>
      </c>
      <c r="E235" s="569"/>
      <c r="F235" s="570"/>
    </row>
    <row r="236" spans="2:7" s="44" customFormat="1" ht="34.5">
      <c r="B236" s="266" t="s">
        <v>5</v>
      </c>
      <c r="C236" s="268">
        <v>12001</v>
      </c>
      <c r="D236" s="319" t="s">
        <v>12</v>
      </c>
      <c r="E236" s="319" t="s">
        <v>13</v>
      </c>
      <c r="F236" s="319" t="s">
        <v>14</v>
      </c>
    </row>
    <row r="237" spans="2:7" s="44" customFormat="1" ht="51.75">
      <c r="B237" s="280" t="s">
        <v>6</v>
      </c>
      <c r="C237" s="268" t="s">
        <v>79</v>
      </c>
      <c r="D237" s="608"/>
      <c r="E237" s="608"/>
      <c r="F237" s="605"/>
    </row>
    <row r="238" spans="2:7" s="44" customFormat="1" ht="34.5">
      <c r="B238" s="266" t="s">
        <v>10</v>
      </c>
      <c r="C238" s="268" t="s">
        <v>80</v>
      </c>
      <c r="D238" s="505"/>
      <c r="E238" s="505"/>
      <c r="F238" s="606"/>
    </row>
    <row r="239" spans="2:7" s="44" customFormat="1" ht="34.5">
      <c r="B239" s="280" t="s">
        <v>7</v>
      </c>
      <c r="C239" s="268" t="s">
        <v>81</v>
      </c>
      <c r="D239" s="505"/>
      <c r="E239" s="505"/>
      <c r="F239" s="606"/>
    </row>
    <row r="240" spans="2:7" s="44" customFormat="1" ht="51.75">
      <c r="B240" s="100" t="s">
        <v>99</v>
      </c>
      <c r="C240" s="268" t="s">
        <v>86</v>
      </c>
      <c r="D240" s="505"/>
      <c r="E240" s="505"/>
      <c r="F240" s="606"/>
    </row>
    <row r="241" spans="2:6" s="44" customFormat="1">
      <c r="B241" s="575" t="s">
        <v>0</v>
      </c>
      <c r="C241" s="576"/>
      <c r="D241" s="506"/>
      <c r="E241" s="506"/>
      <c r="F241" s="607"/>
    </row>
    <row r="242" spans="2:6" s="44" customFormat="1">
      <c r="B242" s="558" t="s">
        <v>87</v>
      </c>
      <c r="C242" s="559"/>
      <c r="D242" s="324">
        <v>1</v>
      </c>
      <c r="E242" s="324">
        <v>1</v>
      </c>
      <c r="F242" s="324">
        <v>1</v>
      </c>
    </row>
    <row r="243" spans="2:6" s="44" customFormat="1">
      <c r="B243" s="612" t="s">
        <v>8</v>
      </c>
      <c r="C243" s="613"/>
      <c r="D243" s="283">
        <f>'Havelvats 2 '!G218</f>
        <v>100000</v>
      </c>
      <c r="E243" s="283">
        <f>'Havelvats 2 '!H218</f>
        <v>250000</v>
      </c>
      <c r="F243" s="283">
        <f>'Havelvats 2 '!I218</f>
        <v>500000</v>
      </c>
    </row>
    <row r="244" spans="2:6" s="44" customFormat="1"/>
    <row r="245" spans="2:6">
      <c r="B245" s="581" t="s">
        <v>3</v>
      </c>
      <c r="C245" s="584"/>
      <c r="D245" s="288"/>
      <c r="E245" s="288"/>
      <c r="F245" s="288"/>
    </row>
    <row r="246" spans="2:6" s="44" customFormat="1" ht="58.9" customHeight="1">
      <c r="B246" s="266" t="s">
        <v>1</v>
      </c>
      <c r="C246" s="85">
        <v>1163</v>
      </c>
      <c r="D246" s="568" t="s">
        <v>59</v>
      </c>
      <c r="E246" s="569"/>
      <c r="F246" s="570"/>
    </row>
    <row r="247" spans="2:6" ht="34.5">
      <c r="B247" s="291" t="s">
        <v>5</v>
      </c>
      <c r="C247" s="85">
        <v>32001</v>
      </c>
      <c r="D247" s="319" t="s">
        <v>12</v>
      </c>
      <c r="E247" s="319" t="s">
        <v>13</v>
      </c>
      <c r="F247" s="319" t="s">
        <v>14</v>
      </c>
    </row>
    <row r="248" spans="2:6" ht="34.5">
      <c r="B248" s="290" t="s">
        <v>6</v>
      </c>
      <c r="C248" s="268" t="s">
        <v>113</v>
      </c>
      <c r="D248" s="597"/>
      <c r="E248" s="597"/>
      <c r="F248" s="594"/>
    </row>
    <row r="249" spans="2:6" ht="69">
      <c r="B249" s="291" t="s">
        <v>10</v>
      </c>
      <c r="C249" s="268" t="s">
        <v>373</v>
      </c>
      <c r="D249" s="598"/>
      <c r="E249" s="598"/>
      <c r="F249" s="595"/>
    </row>
    <row r="250" spans="2:6" ht="51.75">
      <c r="B250" s="290" t="s">
        <v>7</v>
      </c>
      <c r="C250" s="268" t="s">
        <v>355</v>
      </c>
      <c r="D250" s="598"/>
      <c r="E250" s="598"/>
      <c r="F250" s="595"/>
    </row>
    <row r="251" spans="2:6" ht="51.75">
      <c r="B251" s="308" t="s">
        <v>99</v>
      </c>
      <c r="C251" s="268" t="s">
        <v>378</v>
      </c>
      <c r="D251" s="598"/>
      <c r="E251" s="598"/>
      <c r="F251" s="595"/>
    </row>
    <row r="252" spans="2:6">
      <c r="B252" s="599" t="s">
        <v>0</v>
      </c>
      <c r="C252" s="600"/>
      <c r="D252" s="534"/>
      <c r="E252" s="534"/>
      <c r="F252" s="596"/>
    </row>
    <row r="253" spans="2:6">
      <c r="B253" s="558" t="s">
        <v>392</v>
      </c>
      <c r="C253" s="559"/>
      <c r="D253" s="309">
        <v>1</v>
      </c>
      <c r="E253" s="309">
        <v>1</v>
      </c>
      <c r="F253" s="309" t="s">
        <v>407</v>
      </c>
    </row>
    <row r="254" spans="2:6">
      <c r="B254" s="558" t="s">
        <v>87</v>
      </c>
      <c r="C254" s="559"/>
      <c r="D254" s="309">
        <v>1</v>
      </c>
      <c r="E254" s="309">
        <v>1</v>
      </c>
      <c r="F254" s="309">
        <v>1</v>
      </c>
    </row>
    <row r="255" spans="2:6">
      <c r="B255" s="589" t="s">
        <v>8</v>
      </c>
      <c r="C255" s="590"/>
      <c r="D255" s="283">
        <f>'Havelvats 2 '!G227</f>
        <v>4747.1000000000004</v>
      </c>
      <c r="E255" s="283">
        <f>'Havelvats 2 '!H227</f>
        <v>4747.1000000000004</v>
      </c>
      <c r="F255" s="283">
        <f>'Havelvats 2 '!I227</f>
        <v>4747.1000000000004</v>
      </c>
    </row>
    <row r="257" spans="2:7" s="44" customFormat="1">
      <c r="B257" s="581" t="s">
        <v>3</v>
      </c>
      <c r="C257" s="582"/>
      <c r="D257" s="265"/>
      <c r="E257" s="265"/>
      <c r="F257" s="265"/>
    </row>
    <row r="258" spans="2:7" s="44" customFormat="1" ht="58.9" customHeight="1">
      <c r="B258" s="266" t="s">
        <v>4</v>
      </c>
      <c r="C258" s="85">
        <v>1168</v>
      </c>
      <c r="D258" s="568" t="s">
        <v>217</v>
      </c>
      <c r="E258" s="569"/>
      <c r="F258" s="570"/>
    </row>
    <row r="259" spans="2:7" s="44" customFormat="1" ht="34.5">
      <c r="B259" s="266" t="s">
        <v>5</v>
      </c>
      <c r="C259" s="85">
        <v>32001</v>
      </c>
      <c r="D259" s="319" t="s">
        <v>12</v>
      </c>
      <c r="E259" s="319" t="s">
        <v>13</v>
      </c>
      <c r="F259" s="319" t="s">
        <v>14</v>
      </c>
    </row>
    <row r="260" spans="2:7" s="44" customFormat="1" ht="34.5">
      <c r="B260" s="280" t="s">
        <v>6</v>
      </c>
      <c r="C260" s="268" t="s">
        <v>260</v>
      </c>
      <c r="D260" s="484"/>
      <c r="E260" s="484"/>
      <c r="F260" s="484"/>
    </row>
    <row r="261" spans="2:7" s="44" customFormat="1" ht="69">
      <c r="B261" s="266" t="s">
        <v>10</v>
      </c>
      <c r="C261" s="268" t="s">
        <v>376</v>
      </c>
      <c r="D261" s="485"/>
      <c r="E261" s="485"/>
      <c r="F261" s="485"/>
    </row>
    <row r="262" spans="2:7" s="44" customFormat="1" ht="51.75">
      <c r="B262" s="281" t="s">
        <v>7</v>
      </c>
      <c r="C262" s="268" t="s">
        <v>355</v>
      </c>
      <c r="D262" s="485"/>
      <c r="E262" s="485"/>
      <c r="F262" s="485"/>
    </row>
    <row r="263" spans="2:7" s="44" customFormat="1" ht="69">
      <c r="B263" s="55" t="s">
        <v>357</v>
      </c>
      <c r="C263" s="268" t="s">
        <v>377</v>
      </c>
      <c r="D263" s="485"/>
      <c r="E263" s="485"/>
      <c r="F263" s="485"/>
    </row>
    <row r="264" spans="2:7" s="44" customFormat="1">
      <c r="B264" s="575" t="s">
        <v>0</v>
      </c>
      <c r="C264" s="576"/>
      <c r="D264" s="486"/>
      <c r="E264" s="486"/>
      <c r="F264" s="486"/>
    </row>
    <row r="265" spans="2:7" s="44" customFormat="1">
      <c r="B265" s="560" t="s">
        <v>405</v>
      </c>
      <c r="C265" s="562"/>
      <c r="D265" s="276">
        <v>1</v>
      </c>
      <c r="E265" s="276">
        <v>1</v>
      </c>
      <c r="F265" s="276">
        <v>1</v>
      </c>
    </row>
    <row r="266" spans="2:7" s="285" customFormat="1">
      <c r="B266" s="282" t="s">
        <v>8</v>
      </c>
      <c r="C266" s="282"/>
      <c r="D266" s="283">
        <f>'Havelvats 2 '!G101</f>
        <v>50000</v>
      </c>
      <c r="E266" s="283">
        <f>'Havelvats 2 '!H101</f>
        <v>50000</v>
      </c>
      <c r="F266" s="283">
        <f>'Havelvats 2 '!I101</f>
        <v>50000</v>
      </c>
      <c r="G266" s="284"/>
    </row>
    <row r="268" spans="2:7" ht="51.75">
      <c r="B268" s="299" t="s">
        <v>124</v>
      </c>
      <c r="C268" s="563" t="s">
        <v>2</v>
      </c>
      <c r="D268" s="564"/>
      <c r="E268" s="564"/>
      <c r="F268" s="565"/>
    </row>
    <row r="269" spans="2:7">
      <c r="B269" s="278">
        <v>1183</v>
      </c>
      <c r="C269" s="287" t="s">
        <v>379</v>
      </c>
      <c r="D269" s="287"/>
      <c r="E269" s="287"/>
      <c r="F269" s="287"/>
    </row>
    <row r="271" spans="2:7">
      <c r="B271" s="566" t="s">
        <v>3</v>
      </c>
      <c r="C271" s="567"/>
      <c r="D271" s="300"/>
      <c r="E271" s="300"/>
      <c r="F271" s="300"/>
    </row>
    <row r="272" spans="2:7" s="44" customFormat="1" ht="58.9" customHeight="1">
      <c r="B272" s="266" t="s">
        <v>51</v>
      </c>
      <c r="C272" s="85">
        <v>1183</v>
      </c>
      <c r="D272" s="568" t="s">
        <v>217</v>
      </c>
      <c r="E272" s="569"/>
      <c r="F272" s="570"/>
    </row>
    <row r="273" spans="1:6" ht="34.5">
      <c r="B273" s="293" t="s">
        <v>52</v>
      </c>
      <c r="C273" s="85" t="s">
        <v>380</v>
      </c>
      <c r="D273" s="301" t="s">
        <v>12</v>
      </c>
      <c r="E273" s="301" t="s">
        <v>13</v>
      </c>
      <c r="F273" s="301" t="s">
        <v>14</v>
      </c>
    </row>
    <row r="274" spans="1:6" ht="34.5">
      <c r="B274" s="293" t="s">
        <v>53</v>
      </c>
      <c r="C274" s="268" t="s">
        <v>381</v>
      </c>
      <c r="D274" s="571"/>
      <c r="E274" s="571"/>
      <c r="F274" s="571"/>
    </row>
    <row r="275" spans="1:6" ht="69">
      <c r="B275" s="293" t="s">
        <v>54</v>
      </c>
      <c r="C275" s="268" t="s">
        <v>382</v>
      </c>
      <c r="D275" s="572"/>
      <c r="E275" s="572"/>
      <c r="F275" s="572"/>
    </row>
    <row r="276" spans="1:6" ht="51.75">
      <c r="B276" s="293" t="s">
        <v>55</v>
      </c>
      <c r="C276" s="302" t="s">
        <v>350</v>
      </c>
      <c r="D276" s="572"/>
      <c r="E276" s="572"/>
      <c r="F276" s="572"/>
    </row>
    <row r="277" spans="1:6" ht="69">
      <c r="B277" s="293" t="s">
        <v>385</v>
      </c>
      <c r="C277" s="302" t="s">
        <v>383</v>
      </c>
      <c r="D277" s="572"/>
      <c r="E277" s="572"/>
      <c r="F277" s="572"/>
    </row>
    <row r="278" spans="1:6">
      <c r="B278" s="574" t="s">
        <v>56</v>
      </c>
      <c r="C278" s="574"/>
      <c r="D278" s="573"/>
      <c r="E278" s="573"/>
      <c r="F278" s="573"/>
    </row>
    <row r="279" spans="1:6">
      <c r="B279" s="560" t="s">
        <v>406</v>
      </c>
      <c r="C279" s="561"/>
      <c r="D279" s="310">
        <v>8</v>
      </c>
      <c r="E279" s="310">
        <v>8</v>
      </c>
      <c r="F279" s="310">
        <v>8</v>
      </c>
    </row>
    <row r="280" spans="1:6">
      <c r="B280" s="296" t="s">
        <v>57</v>
      </c>
      <c r="C280" s="296"/>
      <c r="D280" s="283">
        <f>'Havelvats 2 '!G249</f>
        <v>232184.1</v>
      </c>
      <c r="E280" s="283">
        <f>'Havelvats 2 '!H249</f>
        <v>232184.1</v>
      </c>
      <c r="F280" s="283">
        <f>'Havelvats 2 '!I249</f>
        <v>232184.1</v>
      </c>
    </row>
    <row r="281" spans="1:6" s="257" customFormat="1">
      <c r="B281" s="323"/>
      <c r="C281" s="323"/>
      <c r="D281" s="323"/>
      <c r="E281" s="323"/>
      <c r="F281" s="323"/>
    </row>
    <row r="282" spans="1:6" s="257" customFormat="1">
      <c r="B282" s="323"/>
      <c r="C282" s="323"/>
      <c r="D282" s="323"/>
      <c r="E282" s="323"/>
      <c r="F282" s="323"/>
    </row>
    <row r="283" spans="1:6" s="257" customFormat="1">
      <c r="B283" s="323"/>
      <c r="C283" s="323"/>
      <c r="D283" s="323"/>
      <c r="E283" s="323"/>
      <c r="F283" s="323"/>
    </row>
    <row r="284" spans="1:6" ht="14.65" customHeight="1">
      <c r="A284" s="588" t="s">
        <v>206</v>
      </c>
      <c r="B284" s="588"/>
      <c r="C284" s="588"/>
      <c r="D284" s="588"/>
      <c r="E284" s="588"/>
      <c r="F284" s="588"/>
    </row>
    <row r="285" spans="1:6">
      <c r="B285" s="16"/>
      <c r="C285" s="311" t="s">
        <v>65</v>
      </c>
      <c r="D285" s="16"/>
      <c r="E285" s="16"/>
      <c r="F285" s="256"/>
    </row>
    <row r="286" spans="1:6">
      <c r="B286" s="312" t="s">
        <v>201</v>
      </c>
      <c r="C286" s="313"/>
      <c r="D286" s="313"/>
      <c r="E286" s="313"/>
      <c r="F286" s="314"/>
    </row>
    <row r="287" spans="1:6">
      <c r="B287" s="180"/>
      <c r="C287" s="180"/>
      <c r="D287" s="315"/>
      <c r="E287" s="315"/>
      <c r="F287" s="315"/>
    </row>
    <row r="288" spans="1:6">
      <c r="B288" s="180"/>
      <c r="C288" s="180"/>
      <c r="D288" s="286"/>
      <c r="E288" s="286"/>
      <c r="F288" s="286"/>
    </row>
    <row r="289" spans="2:6">
      <c r="B289" s="277" t="s">
        <v>1</v>
      </c>
      <c r="C289" s="277" t="s">
        <v>2</v>
      </c>
      <c r="D289" s="286"/>
      <c r="E289" s="286"/>
      <c r="F289" s="286"/>
    </row>
    <row r="290" spans="2:6">
      <c r="B290" s="278">
        <v>1139</v>
      </c>
      <c r="C290" s="287" t="s">
        <v>121</v>
      </c>
      <c r="D290" s="288"/>
      <c r="E290" s="288"/>
      <c r="F290" s="288"/>
    </row>
    <row r="291" spans="2:6" ht="34.5">
      <c r="B291" s="316" t="s">
        <v>3</v>
      </c>
      <c r="C291" s="180"/>
      <c r="D291" s="286"/>
      <c r="E291" s="286"/>
      <c r="F291" s="286"/>
    </row>
    <row r="292" spans="2:6" s="44" customFormat="1" ht="58.9" customHeight="1">
      <c r="B292" s="266" t="s">
        <v>4</v>
      </c>
      <c r="C292" s="85">
        <v>1139</v>
      </c>
      <c r="D292" s="568" t="s">
        <v>217</v>
      </c>
      <c r="E292" s="569"/>
      <c r="F292" s="570"/>
    </row>
    <row r="293" spans="2:6" ht="51.75">
      <c r="B293" s="317" t="s">
        <v>5</v>
      </c>
      <c r="C293" s="318">
        <v>11001</v>
      </c>
      <c r="D293" s="319" t="s">
        <v>122</v>
      </c>
      <c r="E293" s="319" t="s">
        <v>92</v>
      </c>
      <c r="F293" s="319" t="s">
        <v>19</v>
      </c>
    </row>
    <row r="294" spans="2:6" ht="34.5">
      <c r="B294" s="317" t="s">
        <v>6</v>
      </c>
      <c r="C294" s="268" t="s">
        <v>121</v>
      </c>
      <c r="D294" s="450"/>
      <c r="E294" s="450"/>
      <c r="F294" s="450"/>
    </row>
    <row r="295" spans="2:6" ht="69">
      <c r="B295" s="317" t="s">
        <v>10</v>
      </c>
      <c r="C295" s="268" t="s">
        <v>123</v>
      </c>
      <c r="D295" s="451"/>
      <c r="E295" s="451"/>
      <c r="F295" s="451"/>
    </row>
    <row r="296" spans="2:6" ht="34.5">
      <c r="B296" s="317" t="s">
        <v>7</v>
      </c>
      <c r="C296" s="268" t="s">
        <v>88</v>
      </c>
      <c r="D296" s="451"/>
      <c r="E296" s="451"/>
      <c r="F296" s="451"/>
    </row>
    <row r="297" spans="2:6" ht="51.75">
      <c r="B297" s="124" t="s">
        <v>50</v>
      </c>
      <c r="C297" s="268" t="s">
        <v>65</v>
      </c>
      <c r="D297" s="451"/>
      <c r="E297" s="451"/>
      <c r="F297" s="451"/>
    </row>
    <row r="298" spans="2:6">
      <c r="B298" s="320"/>
      <c r="C298" s="321" t="s">
        <v>0</v>
      </c>
      <c r="D298" s="452"/>
      <c r="E298" s="452"/>
      <c r="F298" s="452"/>
    </row>
    <row r="299" spans="2:6">
      <c r="B299" s="587" t="s">
        <v>8</v>
      </c>
      <c r="C299" s="587"/>
      <c r="D299" s="168">
        <f>+'Havelvats 1'!D185</f>
        <v>316235.09999999998</v>
      </c>
      <c r="E299" s="168">
        <f>+'Havelvats 1'!E185</f>
        <v>466235.1</v>
      </c>
      <c r="F299" s="168">
        <f>+'Havelvats 1'!F185</f>
        <v>716235.1</v>
      </c>
    </row>
    <row r="300" spans="2:6">
      <c r="B300" s="591"/>
      <c r="C300" s="592"/>
      <c r="D300" s="592"/>
      <c r="E300" s="592"/>
      <c r="F300" s="593"/>
    </row>
    <row r="301" spans="2:6" s="44" customFormat="1" ht="58.9" customHeight="1">
      <c r="B301" s="266" t="s">
        <v>4</v>
      </c>
      <c r="C301" s="85">
        <v>1139</v>
      </c>
      <c r="D301" s="568" t="s">
        <v>49</v>
      </c>
      <c r="E301" s="569"/>
      <c r="F301" s="570"/>
    </row>
    <row r="302" spans="2:6" ht="51.75">
      <c r="B302" s="317" t="s">
        <v>5</v>
      </c>
      <c r="C302" s="318">
        <v>11001</v>
      </c>
      <c r="D302" s="319" t="s">
        <v>122</v>
      </c>
      <c r="E302" s="319" t="s">
        <v>92</v>
      </c>
      <c r="F302" s="319" t="s">
        <v>19</v>
      </c>
    </row>
    <row r="303" spans="2:6" ht="34.5">
      <c r="B303" s="317" t="s">
        <v>6</v>
      </c>
      <c r="C303" s="268" t="s">
        <v>121</v>
      </c>
      <c r="D303" s="450"/>
      <c r="E303" s="450"/>
      <c r="F303" s="450"/>
    </row>
    <row r="304" spans="2:6" ht="69">
      <c r="B304" s="317" t="s">
        <v>10</v>
      </c>
      <c r="C304" s="268" t="s">
        <v>123</v>
      </c>
      <c r="D304" s="451"/>
      <c r="E304" s="451"/>
      <c r="F304" s="451"/>
    </row>
    <row r="305" spans="2:6" ht="34.5">
      <c r="B305" s="317" t="s">
        <v>7</v>
      </c>
      <c r="C305" s="268" t="s">
        <v>88</v>
      </c>
      <c r="D305" s="451"/>
      <c r="E305" s="451"/>
      <c r="F305" s="451"/>
    </row>
    <row r="306" spans="2:6" ht="51.75">
      <c r="B306" s="124" t="s">
        <v>50</v>
      </c>
      <c r="C306" s="268" t="s">
        <v>65</v>
      </c>
      <c r="D306" s="451"/>
      <c r="E306" s="451"/>
      <c r="F306" s="451"/>
    </row>
    <row r="307" spans="2:6">
      <c r="B307" s="320"/>
      <c r="C307" s="321" t="s">
        <v>0</v>
      </c>
      <c r="D307" s="452"/>
      <c r="E307" s="452"/>
      <c r="F307" s="452"/>
    </row>
    <row r="308" spans="2:6">
      <c r="B308" s="587" t="s">
        <v>8</v>
      </c>
      <c r="C308" s="587"/>
      <c r="D308" s="108">
        <f>-D299</f>
        <v>-316235.09999999998</v>
      </c>
      <c r="E308" s="108">
        <f t="shared" ref="E308:F308" si="0">-E299</f>
        <v>-466235.1</v>
      </c>
      <c r="F308" s="108">
        <f t="shared" si="0"/>
        <v>-716235.1</v>
      </c>
    </row>
  </sheetData>
  <mergeCells count="174">
    <mergeCell ref="B253:C253"/>
    <mergeCell ref="B252:C252"/>
    <mergeCell ref="B207:C207"/>
    <mergeCell ref="B219:C219"/>
    <mergeCell ref="B226:C226"/>
    <mergeCell ref="C231:F231"/>
    <mergeCell ref="B245:C245"/>
    <mergeCell ref="B210:F210"/>
    <mergeCell ref="A212:F212"/>
    <mergeCell ref="B234:C234"/>
    <mergeCell ref="B227:C227"/>
    <mergeCell ref="B228:C228"/>
    <mergeCell ref="D127:D131"/>
    <mergeCell ref="E127:E131"/>
    <mergeCell ref="F127:F131"/>
    <mergeCell ref="D235:F235"/>
    <mergeCell ref="F237:F241"/>
    <mergeCell ref="D201:D205"/>
    <mergeCell ref="E201:E205"/>
    <mergeCell ref="F201:F205"/>
    <mergeCell ref="D248:D252"/>
    <mergeCell ref="E248:E252"/>
    <mergeCell ref="F248:F252"/>
    <mergeCell ref="D220:F220"/>
    <mergeCell ref="D222:D226"/>
    <mergeCell ref="E222:E226"/>
    <mergeCell ref="F222:F226"/>
    <mergeCell ref="D246:F246"/>
    <mergeCell ref="D237:D241"/>
    <mergeCell ref="E237:E241"/>
    <mergeCell ref="B209:F209"/>
    <mergeCell ref="B205:C205"/>
    <mergeCell ref="E139:E143"/>
    <mergeCell ref="F139:F143"/>
    <mergeCell ref="B243:C243"/>
    <mergeCell ref="F157:F161"/>
    <mergeCell ref="B264:C264"/>
    <mergeCell ref="D301:F301"/>
    <mergeCell ref="F274:F278"/>
    <mergeCell ref="B279:C279"/>
    <mergeCell ref="B278:C278"/>
    <mergeCell ref="B257:C257"/>
    <mergeCell ref="D260:D264"/>
    <mergeCell ref="E260:E264"/>
    <mergeCell ref="F260:F264"/>
    <mergeCell ref="D258:F258"/>
    <mergeCell ref="B132:C132"/>
    <mergeCell ref="B133:C133"/>
    <mergeCell ref="B136:C136"/>
    <mergeCell ref="C151:F151"/>
    <mergeCell ref="B154:C154"/>
    <mergeCell ref="B131:C131"/>
    <mergeCell ref="B308:C308"/>
    <mergeCell ref="B254:C254"/>
    <mergeCell ref="B255:C255"/>
    <mergeCell ref="A284:F284"/>
    <mergeCell ref="D292:F292"/>
    <mergeCell ref="D294:D298"/>
    <mergeCell ref="E294:E298"/>
    <mergeCell ref="F294:F298"/>
    <mergeCell ref="B299:C299"/>
    <mergeCell ref="B300:F300"/>
    <mergeCell ref="D303:D307"/>
    <mergeCell ref="E303:E307"/>
    <mergeCell ref="F303:F307"/>
    <mergeCell ref="C268:F268"/>
    <mergeCell ref="B271:C271"/>
    <mergeCell ref="D272:F272"/>
    <mergeCell ref="D274:D278"/>
    <mergeCell ref="E274:E278"/>
    <mergeCell ref="B198:C198"/>
    <mergeCell ref="D139:D143"/>
    <mergeCell ref="D137:F137"/>
    <mergeCell ref="D199:F199"/>
    <mergeCell ref="D180:F180"/>
    <mergeCell ref="D182:D186"/>
    <mergeCell ref="E182:E186"/>
    <mergeCell ref="F182:F186"/>
    <mergeCell ref="B186:C186"/>
    <mergeCell ref="A191:F191"/>
    <mergeCell ref="B161:C161"/>
    <mergeCell ref="C165:F165"/>
    <mergeCell ref="B168:C168"/>
    <mergeCell ref="D169:F169"/>
    <mergeCell ref="D171:D175"/>
    <mergeCell ref="D155:F155"/>
    <mergeCell ref="D157:D161"/>
    <mergeCell ref="E157:E161"/>
    <mergeCell ref="D60:F60"/>
    <mergeCell ref="D62:D66"/>
    <mergeCell ref="E62:E66"/>
    <mergeCell ref="F62:F66"/>
    <mergeCell ref="B66:C66"/>
    <mergeCell ref="D87:F87"/>
    <mergeCell ref="D89:D93"/>
    <mergeCell ref="E89:E93"/>
    <mergeCell ref="F89:F93"/>
    <mergeCell ref="D74:F74"/>
    <mergeCell ref="D76:D80"/>
    <mergeCell ref="E76:E80"/>
    <mergeCell ref="F76:F80"/>
    <mergeCell ref="B80:C80"/>
    <mergeCell ref="D1:F1"/>
    <mergeCell ref="B5:F5"/>
    <mergeCell ref="A7:F7"/>
    <mergeCell ref="B48:C48"/>
    <mergeCell ref="D49:F49"/>
    <mergeCell ref="B15:C15"/>
    <mergeCell ref="D16:F16"/>
    <mergeCell ref="D18:D22"/>
    <mergeCell ref="E18:E22"/>
    <mergeCell ref="F18:F22"/>
    <mergeCell ref="B22:C22"/>
    <mergeCell ref="B26:C26"/>
    <mergeCell ref="D27:F27"/>
    <mergeCell ref="D29:D33"/>
    <mergeCell ref="E29:E33"/>
    <mergeCell ref="F29:F33"/>
    <mergeCell ref="B33:C33"/>
    <mergeCell ref="B37:C37"/>
    <mergeCell ref="D38:F38"/>
    <mergeCell ref="D40:D44"/>
    <mergeCell ref="B9:F9"/>
    <mergeCell ref="E40:E44"/>
    <mergeCell ref="F40:F44"/>
    <mergeCell ref="B44:C44"/>
    <mergeCell ref="B265:C265"/>
    <mergeCell ref="B86:C86"/>
    <mergeCell ref="B241:C241"/>
    <mergeCell ref="B242:C242"/>
    <mergeCell ref="B179:C179"/>
    <mergeCell ref="B73:C73"/>
    <mergeCell ref="B106:C106"/>
    <mergeCell ref="C111:F111"/>
    <mergeCell ref="B124:C124"/>
    <mergeCell ref="D125:F125"/>
    <mergeCell ref="B114:C114"/>
    <mergeCell ref="D115:F115"/>
    <mergeCell ref="D117:D121"/>
    <mergeCell ref="E117:E121"/>
    <mergeCell ref="F117:F121"/>
    <mergeCell ref="B121:C121"/>
    <mergeCell ref="B107:C107"/>
    <mergeCell ref="E171:E175"/>
    <mergeCell ref="B143:C143"/>
    <mergeCell ref="B144:C144"/>
    <mergeCell ref="B145:C145"/>
    <mergeCell ref="B108:C108"/>
    <mergeCell ref="B110:F110"/>
    <mergeCell ref="C196:F196"/>
    <mergeCell ref="B55:C55"/>
    <mergeCell ref="B94:C94"/>
    <mergeCell ref="C97:F97"/>
    <mergeCell ref="B99:C99"/>
    <mergeCell ref="D100:F100"/>
    <mergeCell ref="B206:C206"/>
    <mergeCell ref="D102:D106"/>
    <mergeCell ref="B67:C67"/>
    <mergeCell ref="B81:C81"/>
    <mergeCell ref="B162:C162"/>
    <mergeCell ref="B176:C176"/>
    <mergeCell ref="B187:C187"/>
    <mergeCell ref="E102:E106"/>
    <mergeCell ref="F102:F106"/>
    <mergeCell ref="D51:D55"/>
    <mergeCell ref="E51:E55"/>
    <mergeCell ref="F51:F55"/>
    <mergeCell ref="B146:C146"/>
    <mergeCell ref="B147:C147"/>
    <mergeCell ref="B148:C148"/>
    <mergeCell ref="F171:F175"/>
    <mergeCell ref="B175:C175"/>
    <mergeCell ref="B93:C93"/>
    <mergeCell ref="B59:C59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7"/>
  <sheetViews>
    <sheetView topLeftCell="A73" zoomScaleNormal="100" workbookViewId="0">
      <selection activeCell="L9" sqref="L9"/>
    </sheetView>
  </sheetViews>
  <sheetFormatPr defaultColWidth="9.28515625" defaultRowHeight="17.25"/>
  <cols>
    <col min="1" max="4" width="18.28515625" style="198" customWidth="1"/>
    <col min="5" max="6" width="14.42578125" style="198" customWidth="1"/>
    <col min="7" max="7" width="19.140625" style="198" customWidth="1"/>
    <col min="8" max="8" width="14.42578125" style="198" customWidth="1"/>
    <col min="9" max="9" width="30.28515625" style="198" customWidth="1"/>
    <col min="10" max="10" width="15.7109375" style="198" customWidth="1"/>
    <col min="11" max="11" width="11.5703125" style="198" customWidth="1"/>
    <col min="12" max="12" width="9.28515625" style="198"/>
    <col min="13" max="14" width="11" style="198" bestFit="1" customWidth="1"/>
    <col min="15" max="16384" width="9.28515625" style="198"/>
  </cols>
  <sheetData>
    <row r="1" spans="1:12" ht="37.5" customHeight="1">
      <c r="H1" s="583" t="s">
        <v>151</v>
      </c>
      <c r="I1" s="583"/>
    </row>
    <row r="2" spans="1:12" ht="17.25" customHeight="1">
      <c r="H2" s="583" t="s">
        <v>181</v>
      </c>
      <c r="I2" s="583"/>
    </row>
    <row r="3" spans="1:12" ht="17.25" customHeight="1">
      <c r="H3" s="583" t="s">
        <v>9</v>
      </c>
      <c r="I3" s="583"/>
    </row>
    <row r="4" spans="1:12" ht="13.5" customHeight="1">
      <c r="I4" s="325"/>
      <c r="J4" s="326"/>
      <c r="K4" s="326"/>
      <c r="L4" s="326"/>
    </row>
    <row r="5" spans="1:12" ht="42.75" customHeight="1">
      <c r="A5" s="586" t="s">
        <v>457</v>
      </c>
      <c r="B5" s="586"/>
      <c r="C5" s="586"/>
      <c r="D5" s="586"/>
      <c r="E5" s="586"/>
      <c r="F5" s="586"/>
      <c r="G5" s="586"/>
      <c r="H5" s="586"/>
      <c r="I5" s="586"/>
    </row>
    <row r="6" spans="1:12" ht="15.75" customHeight="1">
      <c r="A6" s="627"/>
      <c r="B6" s="627"/>
      <c r="C6" s="627"/>
      <c r="D6" s="627"/>
      <c r="E6" s="627"/>
      <c r="F6" s="627"/>
      <c r="G6" s="627"/>
      <c r="H6" s="627"/>
      <c r="I6" s="627"/>
    </row>
    <row r="7" spans="1:12" ht="101.25" customHeight="1">
      <c r="A7" s="628" t="s">
        <v>128</v>
      </c>
      <c r="B7" s="617" t="s">
        <v>129</v>
      </c>
      <c r="C7" s="618"/>
      <c r="D7" s="619"/>
      <c r="E7" s="628" t="s">
        <v>130</v>
      </c>
      <c r="F7" s="628" t="s">
        <v>131</v>
      </c>
      <c r="G7" s="628" t="s">
        <v>132</v>
      </c>
      <c r="H7" s="614" t="s">
        <v>34</v>
      </c>
      <c r="I7" s="615"/>
    </row>
    <row r="8" spans="1:12" ht="35.25" customHeight="1">
      <c r="A8" s="628"/>
      <c r="B8" s="620"/>
      <c r="C8" s="621"/>
      <c r="D8" s="622"/>
      <c r="E8" s="628"/>
      <c r="F8" s="628"/>
      <c r="G8" s="628"/>
      <c r="H8" s="327" t="s">
        <v>133</v>
      </c>
      <c r="I8" s="328" t="s">
        <v>134</v>
      </c>
    </row>
    <row r="9" spans="1:12">
      <c r="A9" s="328">
        <v>1</v>
      </c>
      <c r="B9" s="656">
        <v>2</v>
      </c>
      <c r="C9" s="657"/>
      <c r="D9" s="658"/>
      <c r="E9" s="415">
        <v>3</v>
      </c>
      <c r="F9" s="415">
        <v>4</v>
      </c>
      <c r="G9" s="415">
        <v>5</v>
      </c>
      <c r="H9" s="415">
        <v>6</v>
      </c>
      <c r="I9" s="659">
        <v>7</v>
      </c>
    </row>
    <row r="10" spans="1:12" s="329" customFormat="1" ht="45" customHeight="1">
      <c r="A10" s="660" t="s">
        <v>61</v>
      </c>
      <c r="B10" s="660"/>
      <c r="C10" s="660"/>
      <c r="D10" s="660"/>
      <c r="E10" s="660"/>
      <c r="F10" s="660"/>
      <c r="G10" s="660"/>
      <c r="H10" s="660"/>
      <c r="I10" s="661">
        <f>+I11+I18+I25+I29</f>
        <v>51618.233000000015</v>
      </c>
    </row>
    <row r="11" spans="1:12" s="329" customFormat="1" ht="15" customHeight="1">
      <c r="A11" s="662" t="s">
        <v>418</v>
      </c>
      <c r="B11" s="662" t="s">
        <v>433</v>
      </c>
      <c r="C11" s="662" t="s">
        <v>138</v>
      </c>
      <c r="D11" s="623" t="s">
        <v>287</v>
      </c>
      <c r="E11" s="624"/>
      <c r="F11" s="624"/>
      <c r="G11" s="624"/>
      <c r="H11" s="625"/>
      <c r="I11" s="331">
        <f>+I12+I15</f>
        <v>-66496.399999999994</v>
      </c>
    </row>
    <row r="12" spans="1:12" s="334" customFormat="1" ht="54.75" customHeight="1">
      <c r="A12" s="317" t="s">
        <v>434</v>
      </c>
      <c r="B12" s="663" t="s">
        <v>288</v>
      </c>
      <c r="C12" s="663"/>
      <c r="D12" s="663"/>
      <c r="E12" s="663"/>
      <c r="F12" s="663"/>
      <c r="G12" s="663"/>
      <c r="H12" s="663"/>
      <c r="I12" s="664">
        <f>+I13</f>
        <v>-18920.5</v>
      </c>
    </row>
    <row r="13" spans="1:12" s="338" customFormat="1" ht="20.65" customHeight="1">
      <c r="A13" s="414"/>
      <c r="B13" s="630" t="s">
        <v>142</v>
      </c>
      <c r="C13" s="630"/>
      <c r="D13" s="630"/>
      <c r="E13" s="335"/>
      <c r="F13" s="335"/>
      <c r="G13" s="335"/>
      <c r="H13" s="336"/>
      <c r="I13" s="337">
        <f>+I14</f>
        <v>-18920.5</v>
      </c>
    </row>
    <row r="14" spans="1:12" s="344" customFormat="1" ht="16.350000000000001" customHeight="1">
      <c r="A14" s="665" t="s">
        <v>435</v>
      </c>
      <c r="B14" s="654" t="s">
        <v>436</v>
      </c>
      <c r="C14" s="654"/>
      <c r="D14" s="654"/>
      <c r="E14" s="340" t="s">
        <v>437</v>
      </c>
      <c r="F14" s="666" t="s">
        <v>140</v>
      </c>
      <c r="G14" s="342">
        <v>18920500</v>
      </c>
      <c r="H14" s="667">
        <v>-1</v>
      </c>
      <c r="I14" s="337">
        <f>-G14/1000</f>
        <v>-18920.5</v>
      </c>
    </row>
    <row r="15" spans="1:12" s="334" customFormat="1" ht="54.75" customHeight="1">
      <c r="A15" s="317" t="s">
        <v>438</v>
      </c>
      <c r="B15" s="663" t="s">
        <v>293</v>
      </c>
      <c r="C15" s="663"/>
      <c r="D15" s="663"/>
      <c r="E15" s="663"/>
      <c r="F15" s="663"/>
      <c r="G15" s="663"/>
      <c r="H15" s="663"/>
      <c r="I15" s="664">
        <f>+I16</f>
        <v>-47575.9</v>
      </c>
    </row>
    <row r="16" spans="1:12" s="338" customFormat="1" ht="20.65" customHeight="1">
      <c r="A16" s="414"/>
      <c r="B16" s="630" t="s">
        <v>142</v>
      </c>
      <c r="C16" s="630"/>
      <c r="D16" s="630"/>
      <c r="E16" s="335"/>
      <c r="F16" s="335"/>
      <c r="G16" s="335"/>
      <c r="H16" s="336"/>
      <c r="I16" s="337">
        <f>+I17</f>
        <v>-47575.9</v>
      </c>
    </row>
    <row r="17" spans="1:10" s="344" customFormat="1" ht="16.350000000000001" customHeight="1">
      <c r="A17" s="665" t="s">
        <v>435</v>
      </c>
      <c r="B17" s="654" t="s">
        <v>436</v>
      </c>
      <c r="C17" s="654"/>
      <c r="D17" s="654"/>
      <c r="E17" s="340" t="s">
        <v>437</v>
      </c>
      <c r="F17" s="666" t="s">
        <v>140</v>
      </c>
      <c r="G17" s="342">
        <v>47575900</v>
      </c>
      <c r="H17" s="667">
        <v>-1</v>
      </c>
      <c r="I17" s="337">
        <f>-G17/1000</f>
        <v>-47575.9</v>
      </c>
    </row>
    <row r="18" spans="1:10" s="329" customFormat="1" ht="15" customHeight="1">
      <c r="A18" s="662" t="s">
        <v>418</v>
      </c>
      <c r="B18" s="662" t="s">
        <v>419</v>
      </c>
      <c r="C18" s="662" t="s">
        <v>423</v>
      </c>
      <c r="D18" s="623" t="s">
        <v>307</v>
      </c>
      <c r="E18" s="624"/>
      <c r="F18" s="624"/>
      <c r="G18" s="624"/>
      <c r="H18" s="625"/>
      <c r="I18" s="331">
        <f>+I19</f>
        <v>108499.70000000001</v>
      </c>
    </row>
    <row r="19" spans="1:10" s="334" customFormat="1" ht="54.75" customHeight="1">
      <c r="A19" s="317" t="s">
        <v>424</v>
      </c>
      <c r="B19" s="663" t="s">
        <v>309</v>
      </c>
      <c r="C19" s="663"/>
      <c r="D19" s="663"/>
      <c r="E19" s="663"/>
      <c r="F19" s="663"/>
      <c r="G19" s="663"/>
      <c r="H19" s="663"/>
      <c r="I19" s="664">
        <f>+I20+I22</f>
        <v>108499.70000000001</v>
      </c>
      <c r="J19" s="345"/>
    </row>
    <row r="20" spans="1:10" s="338" customFormat="1" ht="20.65" customHeight="1">
      <c r="A20" s="414"/>
      <c r="B20" s="630" t="s">
        <v>139</v>
      </c>
      <c r="C20" s="630"/>
      <c r="D20" s="630"/>
      <c r="E20" s="335"/>
      <c r="F20" s="335"/>
      <c r="G20" s="335"/>
      <c r="H20" s="336"/>
      <c r="I20" s="337">
        <f>+I21</f>
        <v>107649.1</v>
      </c>
    </row>
    <row r="21" spans="1:10" s="344" customFormat="1" ht="16.350000000000001" customHeight="1">
      <c r="A21" s="665">
        <v>45331123</v>
      </c>
      <c r="B21" s="654" t="s">
        <v>425</v>
      </c>
      <c r="C21" s="654"/>
      <c r="D21" s="654"/>
      <c r="E21" s="666" t="s">
        <v>209</v>
      </c>
      <c r="F21" s="666" t="s">
        <v>140</v>
      </c>
      <c r="G21" s="342">
        <v>107649104</v>
      </c>
      <c r="H21" s="668">
        <v>1</v>
      </c>
      <c r="I21" s="337">
        <v>107649.1</v>
      </c>
    </row>
    <row r="22" spans="1:10" s="338" customFormat="1" ht="20.65" customHeight="1">
      <c r="A22" s="414"/>
      <c r="B22" s="630" t="s">
        <v>142</v>
      </c>
      <c r="C22" s="630"/>
      <c r="D22" s="630"/>
      <c r="E22" s="335"/>
      <c r="F22" s="335"/>
      <c r="G22" s="335"/>
      <c r="H22" s="336"/>
      <c r="I22" s="337">
        <f>SUM(I23:I24)</f>
        <v>850.6</v>
      </c>
    </row>
    <row r="23" spans="1:10" s="338" customFormat="1" ht="15" customHeight="1">
      <c r="A23" s="413">
        <v>71351540</v>
      </c>
      <c r="B23" s="632" t="s">
        <v>143</v>
      </c>
      <c r="C23" s="632"/>
      <c r="D23" s="632"/>
      <c r="E23" s="340" t="s">
        <v>135</v>
      </c>
      <c r="F23" s="340" t="s">
        <v>210</v>
      </c>
      <c r="G23" s="348">
        <v>462000</v>
      </c>
      <c r="H23" s="349">
        <v>1</v>
      </c>
      <c r="I23" s="337">
        <f>+G23/1000</f>
        <v>462</v>
      </c>
    </row>
    <row r="24" spans="1:10" s="338" customFormat="1" ht="15" customHeight="1">
      <c r="A24" s="413">
        <v>98111140</v>
      </c>
      <c r="B24" s="632" t="s">
        <v>144</v>
      </c>
      <c r="C24" s="632"/>
      <c r="D24" s="632"/>
      <c r="E24" s="350" t="s">
        <v>211</v>
      </c>
      <c r="F24" s="340" t="s">
        <v>210</v>
      </c>
      <c r="G24" s="348">
        <v>388640</v>
      </c>
      <c r="H24" s="349">
        <v>1</v>
      </c>
      <c r="I24" s="337">
        <v>388.6</v>
      </c>
      <c r="J24" s="351"/>
    </row>
    <row r="25" spans="1:10" s="329" customFormat="1" ht="15" customHeight="1">
      <c r="A25" s="662" t="s">
        <v>418</v>
      </c>
      <c r="B25" s="662" t="s">
        <v>419</v>
      </c>
      <c r="C25" s="662" t="s">
        <v>420</v>
      </c>
      <c r="D25" s="623" t="s">
        <v>426</v>
      </c>
      <c r="E25" s="624"/>
      <c r="F25" s="624"/>
      <c r="G25" s="624"/>
      <c r="H25" s="625"/>
      <c r="I25" s="331">
        <f>+I26</f>
        <v>4501</v>
      </c>
    </row>
    <row r="26" spans="1:10" s="334" customFormat="1" ht="54.75" customHeight="1">
      <c r="A26" s="317" t="s">
        <v>427</v>
      </c>
      <c r="B26" s="663" t="s">
        <v>310</v>
      </c>
      <c r="C26" s="663"/>
      <c r="D26" s="663"/>
      <c r="E26" s="663"/>
      <c r="F26" s="663"/>
      <c r="G26" s="663"/>
      <c r="H26" s="663"/>
      <c r="I26" s="664">
        <f>+I27</f>
        <v>4501</v>
      </c>
    </row>
    <row r="27" spans="1:10" s="338" customFormat="1" ht="20.65" customHeight="1">
      <c r="A27" s="414"/>
      <c r="B27" s="630" t="s">
        <v>139</v>
      </c>
      <c r="C27" s="630"/>
      <c r="D27" s="630"/>
      <c r="E27" s="335"/>
      <c r="F27" s="335"/>
      <c r="G27" s="335"/>
      <c r="H27" s="336"/>
      <c r="I27" s="337">
        <f>+I28</f>
        <v>4501</v>
      </c>
    </row>
    <row r="28" spans="1:10" s="344" customFormat="1" ht="16.350000000000001" customHeight="1">
      <c r="A28" s="669">
        <v>45461100</v>
      </c>
      <c r="B28" s="654" t="s">
        <v>428</v>
      </c>
      <c r="C28" s="654"/>
      <c r="D28" s="654"/>
      <c r="E28" s="670" t="s">
        <v>135</v>
      </c>
      <c r="F28" s="670" t="s">
        <v>210</v>
      </c>
      <c r="G28" s="342">
        <v>4501000</v>
      </c>
      <c r="H28" s="668">
        <v>1</v>
      </c>
      <c r="I28" s="337">
        <f>+G28/1000</f>
        <v>4501</v>
      </c>
    </row>
    <row r="29" spans="1:10" s="329" customFormat="1" ht="15" customHeight="1">
      <c r="A29" s="662" t="s">
        <v>136</v>
      </c>
      <c r="B29" s="662" t="s">
        <v>137</v>
      </c>
      <c r="C29" s="662" t="s">
        <v>138</v>
      </c>
      <c r="D29" s="623" t="s">
        <v>64</v>
      </c>
      <c r="E29" s="624"/>
      <c r="F29" s="624"/>
      <c r="G29" s="624"/>
      <c r="H29" s="625"/>
      <c r="I29" s="331">
        <f>+I30</f>
        <v>5113.933</v>
      </c>
    </row>
    <row r="30" spans="1:10" s="334" customFormat="1" ht="54.75" customHeight="1">
      <c r="A30" s="317" t="s">
        <v>417</v>
      </c>
      <c r="B30" s="663" t="s">
        <v>230</v>
      </c>
      <c r="C30" s="663"/>
      <c r="D30" s="663"/>
      <c r="E30" s="663"/>
      <c r="F30" s="663"/>
      <c r="G30" s="663"/>
      <c r="H30" s="663"/>
      <c r="I30" s="664">
        <f>+I31+I33</f>
        <v>5113.933</v>
      </c>
    </row>
    <row r="31" spans="1:10" s="338" customFormat="1" ht="20.65" customHeight="1">
      <c r="A31" s="414"/>
      <c r="B31" s="630" t="s">
        <v>139</v>
      </c>
      <c r="C31" s="630"/>
      <c r="D31" s="630"/>
      <c r="E31" s="335"/>
      <c r="F31" s="335"/>
      <c r="G31" s="335"/>
      <c r="H31" s="336"/>
      <c r="I31" s="337">
        <f>SUM(I32:I32)</f>
        <v>4871.8829999999998</v>
      </c>
    </row>
    <row r="32" spans="1:10" s="344" customFormat="1" ht="16.350000000000001" customHeight="1">
      <c r="A32" s="665">
        <v>45611100</v>
      </c>
      <c r="B32" s="654" t="s">
        <v>415</v>
      </c>
      <c r="C32" s="654"/>
      <c r="D32" s="654"/>
      <c r="E32" s="340" t="s">
        <v>135</v>
      </c>
      <c r="F32" s="671" t="s">
        <v>140</v>
      </c>
      <c r="G32" s="342">
        <f>4428983+442900</f>
        <v>4871883</v>
      </c>
      <c r="H32" s="668">
        <v>1</v>
      </c>
      <c r="I32" s="337">
        <f>+G32/1000</f>
        <v>4871.8829999999998</v>
      </c>
    </row>
    <row r="33" spans="1:10" s="338" customFormat="1" ht="20.65" customHeight="1">
      <c r="A33" s="414" t="s">
        <v>141</v>
      </c>
      <c r="B33" s="630" t="s">
        <v>142</v>
      </c>
      <c r="C33" s="630"/>
      <c r="D33" s="630"/>
      <c r="E33" s="335" t="s">
        <v>141</v>
      </c>
      <c r="F33" s="335" t="s">
        <v>141</v>
      </c>
      <c r="G33" s="335" t="s">
        <v>141</v>
      </c>
      <c r="H33" s="336"/>
      <c r="I33" s="337">
        <f>SUM(I34:I35)</f>
        <v>242.05</v>
      </c>
    </row>
    <row r="34" spans="1:10" s="338" customFormat="1" ht="15" customHeight="1">
      <c r="A34" s="413">
        <v>71351540</v>
      </c>
      <c r="B34" s="632" t="s">
        <v>143</v>
      </c>
      <c r="C34" s="632"/>
      <c r="D34" s="632"/>
      <c r="E34" s="340" t="s">
        <v>135</v>
      </c>
      <c r="F34" s="340" t="s">
        <v>210</v>
      </c>
      <c r="G34" s="348">
        <v>185000</v>
      </c>
      <c r="H34" s="349">
        <v>1</v>
      </c>
      <c r="I34" s="337">
        <f>+G34/1000</f>
        <v>185</v>
      </c>
    </row>
    <row r="35" spans="1:10" s="338" customFormat="1" ht="15" customHeight="1">
      <c r="A35" s="413">
        <v>98111140</v>
      </c>
      <c r="B35" s="632" t="s">
        <v>144</v>
      </c>
      <c r="C35" s="632"/>
      <c r="D35" s="632"/>
      <c r="E35" s="350" t="s">
        <v>211</v>
      </c>
      <c r="F35" s="340" t="s">
        <v>210</v>
      </c>
      <c r="G35" s="348">
        <v>57050</v>
      </c>
      <c r="H35" s="349">
        <v>1</v>
      </c>
      <c r="I35" s="337">
        <f>+G35/1000</f>
        <v>57.05</v>
      </c>
      <c r="J35" s="351"/>
    </row>
    <row r="36" spans="1:10" s="257" customFormat="1">
      <c r="A36" s="353"/>
      <c r="B36" s="354"/>
      <c r="C36" s="354"/>
      <c r="D36" s="354"/>
      <c r="E36" s="354"/>
      <c r="F36" s="354"/>
      <c r="G36" s="354"/>
      <c r="H36" s="354"/>
      <c r="I36" s="355"/>
    </row>
    <row r="37" spans="1:10" s="257" customFormat="1">
      <c r="A37" s="353"/>
      <c r="B37" s="354"/>
      <c r="C37" s="354"/>
      <c r="D37" s="354"/>
      <c r="E37" s="354"/>
      <c r="F37" s="354"/>
      <c r="G37" s="354"/>
      <c r="H37" s="354"/>
      <c r="I37" s="355"/>
    </row>
    <row r="38" spans="1:10" s="257" customFormat="1">
      <c r="A38" s="353"/>
      <c r="B38" s="354"/>
      <c r="C38" s="354"/>
      <c r="D38" s="354"/>
      <c r="E38" s="354"/>
      <c r="F38" s="354"/>
      <c r="G38" s="354"/>
      <c r="H38" s="354"/>
      <c r="I38" s="355"/>
    </row>
    <row r="39" spans="1:10" s="329" customFormat="1" ht="45" customHeight="1">
      <c r="A39" s="626" t="s">
        <v>114</v>
      </c>
      <c r="B39" s="626"/>
      <c r="C39" s="626"/>
      <c r="D39" s="626"/>
      <c r="E39" s="626"/>
      <c r="F39" s="626"/>
      <c r="G39" s="626"/>
      <c r="H39" s="626"/>
      <c r="I39" s="32">
        <f>+I40+I47</f>
        <v>865109.85</v>
      </c>
    </row>
    <row r="40" spans="1:10" s="329" customFormat="1" ht="15" customHeight="1">
      <c r="A40" s="330" t="s">
        <v>418</v>
      </c>
      <c r="B40" s="330" t="s">
        <v>419</v>
      </c>
      <c r="C40" s="330" t="s">
        <v>420</v>
      </c>
      <c r="D40" s="623" t="s">
        <v>314</v>
      </c>
      <c r="E40" s="624"/>
      <c r="F40" s="624"/>
      <c r="G40" s="624"/>
      <c r="H40" s="625"/>
      <c r="I40" s="331">
        <f>+I41</f>
        <v>49945.899999999994</v>
      </c>
      <c r="J40" s="356"/>
    </row>
    <row r="41" spans="1:10" s="334" customFormat="1" ht="54.75" customHeight="1">
      <c r="A41" s="332" t="s">
        <v>421</v>
      </c>
      <c r="B41" s="616" t="s">
        <v>454</v>
      </c>
      <c r="C41" s="616"/>
      <c r="D41" s="616"/>
      <c r="E41" s="616"/>
      <c r="F41" s="616"/>
      <c r="G41" s="616"/>
      <c r="H41" s="616"/>
      <c r="I41" s="333">
        <f>+I42+I44</f>
        <v>49945.899999999994</v>
      </c>
      <c r="J41" s="345"/>
    </row>
    <row r="42" spans="1:10" s="338" customFormat="1" ht="20.65" customHeight="1">
      <c r="A42" s="30"/>
      <c r="B42" s="630" t="s">
        <v>139</v>
      </c>
      <c r="C42" s="630"/>
      <c r="D42" s="630"/>
      <c r="E42" s="335"/>
      <c r="F42" s="335"/>
      <c r="G42" s="335"/>
      <c r="H42" s="336"/>
      <c r="I42" s="337">
        <f>+I43</f>
        <v>49186.2</v>
      </c>
    </row>
    <row r="43" spans="1:10" s="344" customFormat="1" ht="16.350000000000001" customHeight="1">
      <c r="A43" s="357">
        <v>45611200</v>
      </c>
      <c r="B43" s="635" t="s">
        <v>422</v>
      </c>
      <c r="C43" s="635"/>
      <c r="D43" s="635"/>
      <c r="E43" s="358" t="s">
        <v>416</v>
      </c>
      <c r="F43" s="352" t="s">
        <v>140</v>
      </c>
      <c r="G43" s="342">
        <v>49186200</v>
      </c>
      <c r="H43" s="346">
        <v>1</v>
      </c>
      <c r="I43" s="343">
        <f>+G43/1000</f>
        <v>49186.2</v>
      </c>
    </row>
    <row r="44" spans="1:10" s="338" customFormat="1" ht="20.65" customHeight="1">
      <c r="A44" s="347" t="s">
        <v>141</v>
      </c>
      <c r="B44" s="630" t="s">
        <v>142</v>
      </c>
      <c r="C44" s="630"/>
      <c r="D44" s="630"/>
      <c r="E44" s="335" t="s">
        <v>141</v>
      </c>
      <c r="F44" s="335" t="s">
        <v>141</v>
      </c>
      <c r="G44" s="335" t="s">
        <v>141</v>
      </c>
      <c r="H44" s="336"/>
      <c r="I44" s="337">
        <f>SUM(I45:I46)</f>
        <v>759.7</v>
      </c>
    </row>
    <row r="45" spans="1:10" s="338" customFormat="1" ht="15" customHeight="1">
      <c r="A45" s="347">
        <v>71351540</v>
      </c>
      <c r="B45" s="632" t="s">
        <v>143</v>
      </c>
      <c r="C45" s="632"/>
      <c r="D45" s="632"/>
      <c r="E45" s="340" t="s">
        <v>135</v>
      </c>
      <c r="F45" s="340" t="s">
        <v>210</v>
      </c>
      <c r="G45" s="348">
        <f>559200-54124</f>
        <v>505076</v>
      </c>
      <c r="H45" s="349">
        <v>1</v>
      </c>
      <c r="I45" s="337">
        <v>505.1</v>
      </c>
    </row>
    <row r="46" spans="1:10" s="338" customFormat="1" ht="15" customHeight="1">
      <c r="A46" s="347">
        <v>98111140</v>
      </c>
      <c r="B46" s="632" t="s">
        <v>144</v>
      </c>
      <c r="C46" s="632"/>
      <c r="D46" s="632"/>
      <c r="E46" s="350" t="s">
        <v>211</v>
      </c>
      <c r="F46" s="340" t="s">
        <v>210</v>
      </c>
      <c r="G46" s="348">
        <v>254600</v>
      </c>
      <c r="H46" s="349">
        <v>1</v>
      </c>
      <c r="I46" s="337">
        <f>+G46/1000</f>
        <v>254.6</v>
      </c>
      <c r="J46" s="351"/>
    </row>
    <row r="47" spans="1:10" s="329" customFormat="1" ht="15" customHeight="1">
      <c r="A47" s="330" t="s">
        <v>136</v>
      </c>
      <c r="B47" s="330" t="s">
        <v>137</v>
      </c>
      <c r="C47" s="330" t="s">
        <v>138</v>
      </c>
      <c r="D47" s="623" t="s">
        <v>64</v>
      </c>
      <c r="E47" s="624"/>
      <c r="F47" s="624"/>
      <c r="G47" s="624"/>
      <c r="H47" s="625"/>
      <c r="I47" s="331">
        <f>+I48+I58+I64+I70</f>
        <v>815163.95</v>
      </c>
    </row>
    <row r="48" spans="1:10" s="334" customFormat="1" ht="54.75" customHeight="1">
      <c r="A48" s="332" t="s">
        <v>417</v>
      </c>
      <c r="B48" s="616" t="s">
        <v>230</v>
      </c>
      <c r="C48" s="616"/>
      <c r="D48" s="616"/>
      <c r="E48" s="616"/>
      <c r="F48" s="616"/>
      <c r="G48" s="616"/>
      <c r="H48" s="616"/>
      <c r="I48" s="333">
        <f>+I49+I51</f>
        <v>78232.78</v>
      </c>
    </row>
    <row r="49" spans="1:10" s="338" customFormat="1" ht="20.65" customHeight="1">
      <c r="A49" s="30"/>
      <c r="B49" s="630" t="s">
        <v>139</v>
      </c>
      <c r="C49" s="630"/>
      <c r="D49" s="630"/>
      <c r="E49" s="335"/>
      <c r="F49" s="335"/>
      <c r="G49" s="335"/>
      <c r="H49" s="336"/>
      <c r="I49" s="337">
        <f>+I50</f>
        <v>56451.88</v>
      </c>
    </row>
    <row r="50" spans="1:10" s="344" customFormat="1" ht="16.350000000000001" customHeight="1">
      <c r="A50" s="339">
        <v>45611100</v>
      </c>
      <c r="B50" s="631" t="s">
        <v>415</v>
      </c>
      <c r="C50" s="631"/>
      <c r="D50" s="631"/>
      <c r="E50" s="358" t="s">
        <v>416</v>
      </c>
      <c r="F50" s="352" t="s">
        <v>140</v>
      </c>
      <c r="G50" s="342">
        <v>56451880</v>
      </c>
      <c r="H50" s="346">
        <v>1</v>
      </c>
      <c r="I50" s="343">
        <f>+G50/1000</f>
        <v>56451.88</v>
      </c>
    </row>
    <row r="51" spans="1:10" s="338" customFormat="1" ht="20.65" customHeight="1">
      <c r="A51" s="347" t="s">
        <v>141</v>
      </c>
      <c r="B51" s="630" t="s">
        <v>142</v>
      </c>
      <c r="C51" s="630"/>
      <c r="D51" s="630"/>
      <c r="E51" s="335" t="s">
        <v>141</v>
      </c>
      <c r="F51" s="335" t="s">
        <v>141</v>
      </c>
      <c r="G51" s="335" t="s">
        <v>141</v>
      </c>
      <c r="H51" s="336"/>
      <c r="I51" s="337">
        <f>SUM(I52:I57)</f>
        <v>21780.9</v>
      </c>
    </row>
    <row r="52" spans="1:10" s="338" customFormat="1" ht="15" customHeight="1">
      <c r="A52" s="347">
        <v>71351540</v>
      </c>
      <c r="B52" s="632" t="s">
        <v>143</v>
      </c>
      <c r="C52" s="632"/>
      <c r="D52" s="632"/>
      <c r="E52" s="340" t="s">
        <v>135</v>
      </c>
      <c r="F52" s="340" t="s">
        <v>210</v>
      </c>
      <c r="G52" s="348">
        <v>678000</v>
      </c>
      <c r="H52" s="349">
        <v>1</v>
      </c>
      <c r="I52" s="337">
        <f>+G52/1000</f>
        <v>678</v>
      </c>
    </row>
    <row r="53" spans="1:10" s="338" customFormat="1" ht="15" customHeight="1">
      <c r="A53" s="347">
        <v>98111140</v>
      </c>
      <c r="B53" s="632" t="s">
        <v>144</v>
      </c>
      <c r="C53" s="632"/>
      <c r="D53" s="632"/>
      <c r="E53" s="350" t="s">
        <v>211</v>
      </c>
      <c r="F53" s="340" t="s">
        <v>210</v>
      </c>
      <c r="G53" s="348">
        <v>339000</v>
      </c>
      <c r="H53" s="349">
        <v>1</v>
      </c>
      <c r="I53" s="337">
        <f>+G53/1000</f>
        <v>339</v>
      </c>
      <c r="J53" s="351"/>
    </row>
    <row r="54" spans="1:10" s="338" customFormat="1" ht="15" customHeight="1">
      <c r="A54" s="347" t="s">
        <v>440</v>
      </c>
      <c r="B54" s="632" t="s">
        <v>143</v>
      </c>
      <c r="C54" s="632"/>
      <c r="D54" s="632"/>
      <c r="E54" s="340" t="s">
        <v>135</v>
      </c>
      <c r="F54" s="340" t="s">
        <v>210</v>
      </c>
      <c r="G54" s="348">
        <v>950400</v>
      </c>
      <c r="H54" s="349">
        <v>1</v>
      </c>
      <c r="I54" s="337">
        <f>+G54/1000</f>
        <v>950.4</v>
      </c>
    </row>
    <row r="55" spans="1:10" s="338" customFormat="1" ht="15" customHeight="1">
      <c r="A55" s="347" t="s">
        <v>441</v>
      </c>
      <c r="B55" s="632" t="s">
        <v>144</v>
      </c>
      <c r="C55" s="632"/>
      <c r="D55" s="632"/>
      <c r="E55" s="350" t="s">
        <v>211</v>
      </c>
      <c r="F55" s="340" t="s">
        <v>210</v>
      </c>
      <c r="G55" s="348">
        <v>570300</v>
      </c>
      <c r="H55" s="349">
        <v>1</v>
      </c>
      <c r="I55" s="337">
        <f>+G55/1000</f>
        <v>570.29999999999995</v>
      </c>
      <c r="J55" s="351"/>
    </row>
    <row r="56" spans="1:10" s="37" customFormat="1" ht="15" customHeight="1">
      <c r="A56" s="359">
        <v>71241200</v>
      </c>
      <c r="B56" s="633" t="s">
        <v>412</v>
      </c>
      <c r="C56" s="633"/>
      <c r="D56" s="633"/>
      <c r="E56" s="340" t="s">
        <v>135</v>
      </c>
      <c r="F56" s="340" t="s">
        <v>140</v>
      </c>
      <c r="G56" s="348">
        <v>22000000</v>
      </c>
      <c r="H56" s="349">
        <v>1</v>
      </c>
      <c r="I56" s="360">
        <f t="shared" ref="I56" si="0">+G56/1000</f>
        <v>22000</v>
      </c>
    </row>
    <row r="57" spans="1:10" s="338" customFormat="1" ht="15" customHeight="1">
      <c r="A57" s="347" t="s">
        <v>432</v>
      </c>
      <c r="B57" s="632" t="s">
        <v>144</v>
      </c>
      <c r="C57" s="632"/>
      <c r="D57" s="632"/>
      <c r="E57" s="350" t="s">
        <v>211</v>
      </c>
      <c r="F57" s="340" t="s">
        <v>210</v>
      </c>
      <c r="G57" s="348"/>
      <c r="H57" s="349"/>
      <c r="I57" s="337">
        <v>-2756.8</v>
      </c>
      <c r="J57" s="351"/>
    </row>
    <row r="58" spans="1:10" s="362" customFormat="1" ht="54.75" customHeight="1">
      <c r="A58" s="332" t="s">
        <v>207</v>
      </c>
      <c r="B58" s="616" t="s">
        <v>79</v>
      </c>
      <c r="C58" s="616"/>
      <c r="D58" s="616"/>
      <c r="E58" s="616"/>
      <c r="F58" s="616"/>
      <c r="G58" s="616"/>
      <c r="H58" s="616"/>
      <c r="I58" s="361">
        <f>+I59+I61</f>
        <v>500000</v>
      </c>
    </row>
    <row r="59" spans="1:10" s="37" customFormat="1" ht="20.65" customHeight="1">
      <c r="A59" s="363"/>
      <c r="B59" s="634" t="s">
        <v>139</v>
      </c>
      <c r="C59" s="634"/>
      <c r="D59" s="634"/>
      <c r="E59" s="364"/>
      <c r="F59" s="364"/>
      <c r="G59" s="364"/>
      <c r="H59" s="365"/>
      <c r="I59" s="360">
        <f>+I60</f>
        <v>487329.43</v>
      </c>
    </row>
    <row r="60" spans="1:10" s="329" customFormat="1">
      <c r="A60" s="98" t="s">
        <v>429</v>
      </c>
      <c r="B60" s="636" t="s">
        <v>208</v>
      </c>
      <c r="C60" s="636"/>
      <c r="D60" s="636"/>
      <c r="E60" s="358" t="s">
        <v>209</v>
      </c>
      <c r="F60" s="366" t="s">
        <v>140</v>
      </c>
      <c r="G60" s="367">
        <v>487329430</v>
      </c>
      <c r="H60" s="368">
        <v>1</v>
      </c>
      <c r="I60" s="369">
        <f>+G60/1000</f>
        <v>487329.43</v>
      </c>
    </row>
    <row r="61" spans="1:10" s="37" customFormat="1" ht="20.65" customHeight="1">
      <c r="A61" s="363" t="s">
        <v>141</v>
      </c>
      <c r="B61" s="634" t="s">
        <v>142</v>
      </c>
      <c r="C61" s="634"/>
      <c r="D61" s="634"/>
      <c r="E61" s="364" t="s">
        <v>141</v>
      </c>
      <c r="F61" s="364" t="s">
        <v>141</v>
      </c>
      <c r="G61" s="364" t="s">
        <v>141</v>
      </c>
      <c r="H61" s="365"/>
      <c r="I61" s="360">
        <f>+I62+I63</f>
        <v>12670.57</v>
      </c>
    </row>
    <row r="62" spans="1:10" s="37" customFormat="1" ht="15" customHeight="1">
      <c r="A62" s="359">
        <v>71351540</v>
      </c>
      <c r="B62" s="633" t="s">
        <v>143</v>
      </c>
      <c r="C62" s="633"/>
      <c r="D62" s="633"/>
      <c r="E62" s="340" t="s">
        <v>135</v>
      </c>
      <c r="F62" s="340" t="s">
        <v>210</v>
      </c>
      <c r="G62" s="348">
        <v>9746570</v>
      </c>
      <c r="H62" s="349">
        <v>1</v>
      </c>
      <c r="I62" s="360">
        <f>+G62/1000</f>
        <v>9746.57</v>
      </c>
    </row>
    <row r="63" spans="1:10" s="37" customFormat="1" ht="15" customHeight="1">
      <c r="A63" s="347">
        <v>98111140</v>
      </c>
      <c r="B63" s="632" t="s">
        <v>144</v>
      </c>
      <c r="C63" s="632"/>
      <c r="D63" s="632"/>
      <c r="E63" s="370" t="s">
        <v>211</v>
      </c>
      <c r="F63" s="340" t="s">
        <v>210</v>
      </c>
      <c r="G63" s="348">
        <v>2924000</v>
      </c>
      <c r="H63" s="349">
        <v>1</v>
      </c>
      <c r="I63" s="360">
        <f>+G63/1000</f>
        <v>2924</v>
      </c>
      <c r="J63" s="371"/>
    </row>
    <row r="64" spans="1:10" s="362" customFormat="1" ht="54.75" customHeight="1">
      <c r="A64" s="332" t="s">
        <v>411</v>
      </c>
      <c r="B64" s="616" t="s">
        <v>113</v>
      </c>
      <c r="C64" s="616"/>
      <c r="D64" s="616"/>
      <c r="E64" s="616"/>
      <c r="F64" s="616"/>
      <c r="G64" s="616"/>
      <c r="H64" s="616"/>
      <c r="I64" s="361">
        <f>+I65</f>
        <v>4747.1000000000004</v>
      </c>
    </row>
    <row r="65" spans="1:10" s="37" customFormat="1" ht="20.65" customHeight="1">
      <c r="A65" s="363" t="s">
        <v>141</v>
      </c>
      <c r="B65" s="634" t="s">
        <v>142</v>
      </c>
      <c r="C65" s="634"/>
      <c r="D65" s="634"/>
      <c r="E65" s="364" t="s">
        <v>141</v>
      </c>
      <c r="F65" s="364" t="s">
        <v>141</v>
      </c>
      <c r="G65" s="364" t="s">
        <v>141</v>
      </c>
      <c r="H65" s="365"/>
      <c r="I65" s="360">
        <f>SUM(I66:I69)</f>
        <v>4747.1000000000004</v>
      </c>
    </row>
    <row r="66" spans="1:10" s="37" customFormat="1">
      <c r="A66" s="347">
        <v>71351540</v>
      </c>
      <c r="B66" s="632" t="s">
        <v>143</v>
      </c>
      <c r="C66" s="632"/>
      <c r="D66" s="632"/>
      <c r="E66" s="340" t="s">
        <v>135</v>
      </c>
      <c r="F66" s="340" t="s">
        <v>210</v>
      </c>
      <c r="G66" s="348">
        <v>77000</v>
      </c>
      <c r="H66" s="349">
        <v>1</v>
      </c>
      <c r="I66" s="337">
        <f>+G66/1000</f>
        <v>77</v>
      </c>
    </row>
    <row r="67" spans="1:10" s="37" customFormat="1">
      <c r="A67" s="347">
        <v>98111140</v>
      </c>
      <c r="B67" s="632" t="s">
        <v>144</v>
      </c>
      <c r="C67" s="632"/>
      <c r="D67" s="632"/>
      <c r="E67" s="350" t="s">
        <v>211</v>
      </c>
      <c r="F67" s="340" t="s">
        <v>210</v>
      </c>
      <c r="G67" s="348">
        <v>385000</v>
      </c>
      <c r="H67" s="349">
        <v>1</v>
      </c>
      <c r="I67" s="337">
        <f>+G67/1000</f>
        <v>385</v>
      </c>
    </row>
    <row r="68" spans="1:10" s="37" customFormat="1" ht="15" customHeight="1">
      <c r="A68" s="359">
        <v>71241200</v>
      </c>
      <c r="B68" s="633" t="s">
        <v>412</v>
      </c>
      <c r="C68" s="633"/>
      <c r="D68" s="633"/>
      <c r="E68" s="340" t="s">
        <v>135</v>
      </c>
      <c r="F68" s="340" t="s">
        <v>140</v>
      </c>
      <c r="G68" s="348">
        <v>3865100</v>
      </c>
      <c r="H68" s="349">
        <v>1</v>
      </c>
      <c r="I68" s="360">
        <f t="shared" ref="I68:I69" si="1">+G68/1000</f>
        <v>3865.1</v>
      </c>
    </row>
    <row r="69" spans="1:10" s="37" customFormat="1" ht="15" customHeight="1">
      <c r="A69" s="372">
        <v>50531140</v>
      </c>
      <c r="B69" s="629" t="s">
        <v>413</v>
      </c>
      <c r="C69" s="629"/>
      <c r="D69" s="629"/>
      <c r="E69" s="341" t="s">
        <v>135</v>
      </c>
      <c r="F69" s="341" t="s">
        <v>140</v>
      </c>
      <c r="G69" s="348">
        <v>420000</v>
      </c>
      <c r="H69" s="349">
        <v>1</v>
      </c>
      <c r="I69" s="360">
        <f t="shared" si="1"/>
        <v>420</v>
      </c>
    </row>
    <row r="70" spans="1:10" s="334" customFormat="1" ht="54.75" customHeight="1">
      <c r="A70" s="332" t="s">
        <v>414</v>
      </c>
      <c r="B70" s="616" t="s">
        <v>247</v>
      </c>
      <c r="C70" s="616"/>
      <c r="D70" s="616"/>
      <c r="E70" s="616"/>
      <c r="F70" s="616"/>
      <c r="G70" s="616"/>
      <c r="H70" s="616"/>
      <c r="I70" s="333">
        <f>+I71+I74</f>
        <v>232184.07</v>
      </c>
    </row>
    <row r="71" spans="1:10" s="375" customFormat="1" ht="20.65" customHeight="1">
      <c r="A71" s="373"/>
      <c r="B71" s="637" t="s">
        <v>139</v>
      </c>
      <c r="C71" s="638"/>
      <c r="D71" s="639"/>
      <c r="E71" s="364"/>
      <c r="F71" s="364"/>
      <c r="G71" s="364"/>
      <c r="H71" s="374"/>
      <c r="I71" s="360">
        <f>+I72+I73</f>
        <v>160088.41</v>
      </c>
    </row>
    <row r="72" spans="1:10" s="329" customFormat="1" ht="16.350000000000001" customHeight="1">
      <c r="A72" s="339" t="s">
        <v>430</v>
      </c>
      <c r="B72" s="654" t="s">
        <v>415</v>
      </c>
      <c r="C72" s="654"/>
      <c r="D72" s="654"/>
      <c r="E72" s="341" t="s">
        <v>416</v>
      </c>
      <c r="F72" s="341" t="s">
        <v>140</v>
      </c>
      <c r="G72" s="367">
        <v>134566210</v>
      </c>
      <c r="H72" s="368">
        <v>1</v>
      </c>
      <c r="I72" s="360">
        <f t="shared" ref="I72:I73" si="2">+G72/1000</f>
        <v>134566.21</v>
      </c>
    </row>
    <row r="73" spans="1:10" s="16" customFormat="1" ht="16.350000000000001" customHeight="1">
      <c r="A73" s="339">
        <v>45611100</v>
      </c>
      <c r="B73" s="654" t="s">
        <v>415</v>
      </c>
      <c r="C73" s="654"/>
      <c r="D73" s="654"/>
      <c r="E73" s="341" t="s">
        <v>209</v>
      </c>
      <c r="F73" s="341" t="s">
        <v>140</v>
      </c>
      <c r="G73" s="376">
        <v>25522200</v>
      </c>
      <c r="H73" s="377">
        <v>1</v>
      </c>
      <c r="I73" s="378">
        <f t="shared" si="2"/>
        <v>25522.2</v>
      </c>
    </row>
    <row r="74" spans="1:10" s="37" customFormat="1" ht="20.65" customHeight="1">
      <c r="A74" s="363" t="s">
        <v>141</v>
      </c>
      <c r="B74" s="634" t="s">
        <v>142</v>
      </c>
      <c r="C74" s="634"/>
      <c r="D74" s="634"/>
      <c r="E74" s="364" t="s">
        <v>141</v>
      </c>
      <c r="F74" s="364" t="s">
        <v>141</v>
      </c>
      <c r="G74" s="364" t="s">
        <v>141</v>
      </c>
      <c r="H74" s="365"/>
      <c r="I74" s="360">
        <f>SUM(I75:I87)</f>
        <v>72095.66</v>
      </c>
    </row>
    <row r="75" spans="1:10" s="37" customFormat="1" ht="15" customHeight="1">
      <c r="A75" s="359" t="s">
        <v>431</v>
      </c>
      <c r="B75" s="633" t="s">
        <v>143</v>
      </c>
      <c r="C75" s="633"/>
      <c r="D75" s="633"/>
      <c r="E75" s="340" t="s">
        <v>135</v>
      </c>
      <c r="F75" s="340" t="s">
        <v>210</v>
      </c>
      <c r="G75" s="348">
        <v>244160</v>
      </c>
      <c r="H75" s="349">
        <v>1</v>
      </c>
      <c r="I75" s="360">
        <f t="shared" ref="I75:I80" si="3">+G75/1000</f>
        <v>244.16</v>
      </c>
    </row>
    <row r="76" spans="1:10" s="37" customFormat="1" ht="15" customHeight="1">
      <c r="A76" s="359" t="s">
        <v>431</v>
      </c>
      <c r="B76" s="633" t="s">
        <v>143</v>
      </c>
      <c r="C76" s="633"/>
      <c r="D76" s="633"/>
      <c r="E76" s="340" t="s">
        <v>135</v>
      </c>
      <c r="F76" s="340" t="s">
        <v>210</v>
      </c>
      <c r="G76" s="348">
        <v>138900</v>
      </c>
      <c r="H76" s="349">
        <v>1</v>
      </c>
      <c r="I76" s="360">
        <f t="shared" ref="I76" si="4">+G76/1000</f>
        <v>138.9</v>
      </c>
    </row>
    <row r="77" spans="1:10" s="37" customFormat="1" ht="15" customHeight="1">
      <c r="A77" s="347" t="s">
        <v>432</v>
      </c>
      <c r="B77" s="632" t="s">
        <v>144</v>
      </c>
      <c r="C77" s="632"/>
      <c r="D77" s="632"/>
      <c r="E77" s="340" t="s">
        <v>135</v>
      </c>
      <c r="F77" s="340" t="s">
        <v>210</v>
      </c>
      <c r="G77" s="379">
        <v>1921700</v>
      </c>
      <c r="H77" s="380">
        <v>1</v>
      </c>
      <c r="I77" s="360">
        <f t="shared" si="3"/>
        <v>1921.7</v>
      </c>
    </row>
    <row r="78" spans="1:10" s="37" customFormat="1" ht="15" customHeight="1">
      <c r="A78" s="359">
        <v>71351540</v>
      </c>
      <c r="B78" s="633" t="s">
        <v>143</v>
      </c>
      <c r="C78" s="633"/>
      <c r="D78" s="633"/>
      <c r="E78" s="340" t="s">
        <v>135</v>
      </c>
      <c r="F78" s="340" t="s">
        <v>210</v>
      </c>
      <c r="G78" s="348">
        <v>70900</v>
      </c>
      <c r="H78" s="349">
        <v>1</v>
      </c>
      <c r="I78" s="360">
        <f t="shared" si="3"/>
        <v>70.900000000000006</v>
      </c>
    </row>
    <row r="79" spans="1:10" s="37" customFormat="1" ht="15" customHeight="1">
      <c r="A79" s="347">
        <v>98111140</v>
      </c>
      <c r="B79" s="632" t="s">
        <v>144</v>
      </c>
      <c r="C79" s="632"/>
      <c r="D79" s="632"/>
      <c r="E79" s="340" t="s">
        <v>135</v>
      </c>
      <c r="F79" s="340" t="s">
        <v>210</v>
      </c>
      <c r="G79" s="379">
        <v>420000</v>
      </c>
      <c r="H79" s="380">
        <v>1</v>
      </c>
      <c r="I79" s="360">
        <f t="shared" si="3"/>
        <v>420</v>
      </c>
    </row>
    <row r="80" spans="1:10" s="37" customFormat="1" ht="15" customHeight="1">
      <c r="A80" s="359">
        <v>71241200</v>
      </c>
      <c r="B80" s="633" t="s">
        <v>412</v>
      </c>
      <c r="C80" s="633"/>
      <c r="D80" s="633"/>
      <c r="E80" s="340" t="s">
        <v>135</v>
      </c>
      <c r="F80" s="340" t="s">
        <v>210</v>
      </c>
      <c r="G80" s="348">
        <v>20700000</v>
      </c>
      <c r="H80" s="349">
        <v>1</v>
      </c>
      <c r="I80" s="360">
        <f t="shared" si="3"/>
        <v>20700</v>
      </c>
      <c r="J80" s="371"/>
    </row>
    <row r="81" spans="1:10" s="37" customFormat="1" ht="15" customHeight="1">
      <c r="A81" s="359">
        <v>71241200</v>
      </c>
      <c r="B81" s="633" t="s">
        <v>412</v>
      </c>
      <c r="C81" s="633"/>
      <c r="D81" s="633"/>
      <c r="E81" s="340" t="s">
        <v>135</v>
      </c>
      <c r="F81" s="340" t="s">
        <v>210</v>
      </c>
      <c r="G81" s="348">
        <v>5400000</v>
      </c>
      <c r="H81" s="349">
        <v>1</v>
      </c>
      <c r="I81" s="360">
        <f t="shared" ref="I81:I85" si="5">+G81/1000</f>
        <v>5400</v>
      </c>
      <c r="J81" s="371"/>
    </row>
    <row r="82" spans="1:10" s="37" customFormat="1" ht="15" customHeight="1">
      <c r="A82" s="359">
        <v>71241200</v>
      </c>
      <c r="B82" s="633" t="s">
        <v>412</v>
      </c>
      <c r="C82" s="633"/>
      <c r="D82" s="633"/>
      <c r="E82" s="340" t="s">
        <v>135</v>
      </c>
      <c r="F82" s="340" t="s">
        <v>210</v>
      </c>
      <c r="G82" s="348">
        <v>11775000</v>
      </c>
      <c r="H82" s="349">
        <v>1</v>
      </c>
      <c r="I82" s="360">
        <f t="shared" si="5"/>
        <v>11775</v>
      </c>
      <c r="J82" s="371"/>
    </row>
    <row r="83" spans="1:10" s="37" customFormat="1" ht="15" customHeight="1">
      <c r="A83" s="359">
        <v>71241200</v>
      </c>
      <c r="B83" s="633" t="s">
        <v>412</v>
      </c>
      <c r="C83" s="633"/>
      <c r="D83" s="633"/>
      <c r="E83" s="340" t="s">
        <v>135</v>
      </c>
      <c r="F83" s="340" t="s">
        <v>210</v>
      </c>
      <c r="G83" s="348">
        <v>18600000</v>
      </c>
      <c r="H83" s="349">
        <v>1</v>
      </c>
      <c r="I83" s="360">
        <f t="shared" si="5"/>
        <v>18600</v>
      </c>
      <c r="J83" s="371"/>
    </row>
    <row r="84" spans="1:10" s="37" customFormat="1" ht="15" customHeight="1">
      <c r="A84" s="359">
        <v>71241200</v>
      </c>
      <c r="B84" s="633" t="s">
        <v>412</v>
      </c>
      <c r="C84" s="633"/>
      <c r="D84" s="633"/>
      <c r="E84" s="340" t="s">
        <v>135</v>
      </c>
      <c r="F84" s="340" t="s">
        <v>210</v>
      </c>
      <c r="G84" s="348">
        <v>10875000</v>
      </c>
      <c r="H84" s="349">
        <v>1</v>
      </c>
      <c r="I84" s="360">
        <f t="shared" si="5"/>
        <v>10875</v>
      </c>
      <c r="J84" s="371"/>
    </row>
    <row r="85" spans="1:10" s="37" customFormat="1" ht="15" customHeight="1">
      <c r="A85" s="372">
        <v>50531140</v>
      </c>
      <c r="B85" s="655" t="s">
        <v>413</v>
      </c>
      <c r="C85" s="655"/>
      <c r="D85" s="655"/>
      <c r="E85" s="341" t="s">
        <v>135</v>
      </c>
      <c r="F85" s="341" t="s">
        <v>140</v>
      </c>
      <c r="G85" s="348">
        <v>450000</v>
      </c>
      <c r="H85" s="349">
        <v>1</v>
      </c>
      <c r="I85" s="360">
        <f t="shared" si="5"/>
        <v>450</v>
      </c>
    </row>
    <row r="86" spans="1:10" s="37" customFormat="1" ht="15" customHeight="1">
      <c r="A86" s="372">
        <v>50531140</v>
      </c>
      <c r="B86" s="655" t="s">
        <v>413</v>
      </c>
      <c r="C86" s="655"/>
      <c r="D86" s="655"/>
      <c r="E86" s="341" t="s">
        <v>135</v>
      </c>
      <c r="F86" s="341" t="s">
        <v>140</v>
      </c>
      <c r="G86" s="348">
        <v>750000</v>
      </c>
      <c r="H86" s="349">
        <v>1</v>
      </c>
      <c r="I86" s="360">
        <f t="shared" ref="I86" si="6">+G86/1000</f>
        <v>750</v>
      </c>
    </row>
    <row r="87" spans="1:10" s="37" customFormat="1" ht="15" customHeight="1">
      <c r="A87" s="372">
        <v>50531140</v>
      </c>
      <c r="B87" s="655" t="s">
        <v>413</v>
      </c>
      <c r="C87" s="655"/>
      <c r="D87" s="655"/>
      <c r="E87" s="341" t="s">
        <v>135</v>
      </c>
      <c r="F87" s="341" t="s">
        <v>140</v>
      </c>
      <c r="G87" s="348">
        <v>750000</v>
      </c>
      <c r="H87" s="349">
        <v>1</v>
      </c>
      <c r="I87" s="360">
        <f t="shared" ref="I87" si="7">+G87/1000</f>
        <v>750</v>
      </c>
    </row>
  </sheetData>
  <mergeCells count="86">
    <mergeCell ref="B57:D57"/>
    <mergeCell ref="B44:D44"/>
    <mergeCell ref="B45:D45"/>
    <mergeCell ref="B46:D46"/>
    <mergeCell ref="B75:D75"/>
    <mergeCell ref="B60:D60"/>
    <mergeCell ref="B70:H70"/>
    <mergeCell ref="B71:D71"/>
    <mergeCell ref="B72:D72"/>
    <mergeCell ref="B74:D74"/>
    <mergeCell ref="B65:D65"/>
    <mergeCell ref="B68:D68"/>
    <mergeCell ref="B69:D69"/>
    <mergeCell ref="B59:D59"/>
    <mergeCell ref="B66:D66"/>
    <mergeCell ref="B67:D67"/>
    <mergeCell ref="B43:D43"/>
    <mergeCell ref="B32:D32"/>
    <mergeCell ref="B22:D22"/>
    <mergeCell ref="B23:D23"/>
    <mergeCell ref="B24:D24"/>
    <mergeCell ref="B14:D14"/>
    <mergeCell ref="B15:H15"/>
    <mergeCell ref="B16:D16"/>
    <mergeCell ref="B17:D17"/>
    <mergeCell ref="B42:D42"/>
    <mergeCell ref="B33:D33"/>
    <mergeCell ref="B34:D34"/>
    <mergeCell ref="B35:D35"/>
    <mergeCell ref="B85:D85"/>
    <mergeCell ref="A10:H10"/>
    <mergeCell ref="D29:H29"/>
    <mergeCell ref="B30:H30"/>
    <mergeCell ref="B31:D31"/>
    <mergeCell ref="D18:H18"/>
    <mergeCell ref="B19:H19"/>
    <mergeCell ref="B20:D20"/>
    <mergeCell ref="B21:D21"/>
    <mergeCell ref="D25:H25"/>
    <mergeCell ref="B26:H26"/>
    <mergeCell ref="B27:D27"/>
    <mergeCell ref="B28:D28"/>
    <mergeCell ref="D11:H11"/>
    <mergeCell ref="B12:H12"/>
    <mergeCell ref="B13:D13"/>
    <mergeCell ref="B80:D80"/>
    <mergeCell ref="B73:D73"/>
    <mergeCell ref="B78:D78"/>
    <mergeCell ref="B79:D79"/>
    <mergeCell ref="B61:D61"/>
    <mergeCell ref="B62:D62"/>
    <mergeCell ref="B63:D63"/>
    <mergeCell ref="B64:H64"/>
    <mergeCell ref="B76:D76"/>
    <mergeCell ref="B87:D87"/>
    <mergeCell ref="B48:H48"/>
    <mergeCell ref="B49:D49"/>
    <mergeCell ref="B50:D50"/>
    <mergeCell ref="B51:D51"/>
    <mergeCell ref="B54:D54"/>
    <mergeCell ref="B55:D55"/>
    <mergeCell ref="B56:D56"/>
    <mergeCell ref="B52:D52"/>
    <mergeCell ref="B53:D53"/>
    <mergeCell ref="B81:D81"/>
    <mergeCell ref="B82:D82"/>
    <mergeCell ref="B77:D77"/>
    <mergeCell ref="B83:D83"/>
    <mergeCell ref="B84:D84"/>
    <mergeCell ref="B86:D86"/>
    <mergeCell ref="H7:I7"/>
    <mergeCell ref="H2:I2"/>
    <mergeCell ref="H3:I3"/>
    <mergeCell ref="H1:I1"/>
    <mergeCell ref="B58:H58"/>
    <mergeCell ref="B7:D8"/>
    <mergeCell ref="D47:H47"/>
    <mergeCell ref="A39:H39"/>
    <mergeCell ref="B9:D9"/>
    <mergeCell ref="A5:I6"/>
    <mergeCell ref="A7:A8"/>
    <mergeCell ref="E7:E8"/>
    <mergeCell ref="F7:F8"/>
    <mergeCell ref="G7:G8"/>
    <mergeCell ref="D40:H40"/>
    <mergeCell ref="B41:H41"/>
  </mergeCells>
  <pageMargins left="0.25" right="0.25" top="0.75" bottom="0.75" header="0.3" footer="0.3"/>
  <pageSetup paperSize="9" scale="78" fitToHeight="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zoomScaleNormal="100" workbookViewId="0">
      <selection activeCell="A23" sqref="A23"/>
    </sheetView>
  </sheetViews>
  <sheetFormatPr defaultColWidth="9.140625" defaultRowHeight="17.25"/>
  <cols>
    <col min="1" max="1" width="7.42578125" style="19" customWidth="1"/>
    <col min="2" max="2" width="9.42578125" style="19" customWidth="1"/>
    <col min="3" max="3" width="58.5703125" style="18" customWidth="1"/>
    <col min="4" max="4" width="29.5703125" style="23" customWidth="1"/>
    <col min="5" max="5" width="22" style="18" customWidth="1"/>
    <col min="6" max="7" width="9.140625" style="18"/>
    <col min="8" max="8" width="15.5703125" style="18" customWidth="1"/>
    <col min="9" max="16384" width="9.140625" style="18"/>
  </cols>
  <sheetData>
    <row r="1" spans="1:5" s="381" customFormat="1" ht="18" customHeight="1">
      <c r="D1" s="392" t="s">
        <v>228</v>
      </c>
      <c r="E1" s="391"/>
    </row>
    <row r="2" spans="1:5" s="381" customFormat="1" ht="17.25" customHeight="1">
      <c r="D2" s="392" t="s">
        <v>181</v>
      </c>
      <c r="E2" s="391"/>
    </row>
    <row r="3" spans="1:5" s="381" customFormat="1" ht="17.25" customHeight="1">
      <c r="D3" s="392" t="s">
        <v>9</v>
      </c>
      <c r="E3" s="391"/>
    </row>
    <row r="4" spans="1:5" s="381" customFormat="1"/>
    <row r="5" spans="1:5" ht="17.25" customHeight="1">
      <c r="A5" s="642"/>
      <c r="B5" s="642"/>
      <c r="C5" s="642"/>
      <c r="D5" s="642"/>
    </row>
    <row r="6" spans="1:5" ht="58.15" customHeight="1">
      <c r="A6" s="643" t="s">
        <v>410</v>
      </c>
      <c r="B6" s="643"/>
      <c r="C6" s="643"/>
      <c r="D6" s="643"/>
    </row>
    <row r="7" spans="1:5" ht="17.25" customHeight="1">
      <c r="A7" s="175"/>
      <c r="B7" s="175"/>
      <c r="C7" s="644" t="s">
        <v>226</v>
      </c>
      <c r="D7" s="644"/>
    </row>
    <row r="8" spans="1:5" s="19" customFormat="1" ht="69">
      <c r="A8" s="511" t="s">
        <v>89</v>
      </c>
      <c r="B8" s="640"/>
      <c r="C8" s="641" t="s">
        <v>102</v>
      </c>
      <c r="D8" s="382" t="s">
        <v>49</v>
      </c>
    </row>
    <row r="9" spans="1:5" s="19" customFormat="1" ht="54.4" customHeight="1">
      <c r="A9" s="5" t="s">
        <v>94</v>
      </c>
      <c r="B9" s="5" t="s">
        <v>95</v>
      </c>
      <c r="C9" s="514"/>
      <c r="D9" s="383" t="s">
        <v>227</v>
      </c>
    </row>
    <row r="10" spans="1:5" s="19" customFormat="1" ht="30.75" customHeight="1">
      <c r="A10" s="5"/>
      <c r="B10" s="5"/>
      <c r="C10" s="6" t="s">
        <v>109</v>
      </c>
      <c r="D10" s="384">
        <f>+D12</f>
        <v>-1072578</v>
      </c>
    </row>
    <row r="11" spans="1:5">
      <c r="A11" s="5"/>
      <c r="B11" s="5"/>
      <c r="C11" s="6" t="s">
        <v>110</v>
      </c>
      <c r="D11" s="11"/>
    </row>
    <row r="12" spans="1:5" s="20" customFormat="1" ht="34.5">
      <c r="A12" s="8"/>
      <c r="B12" s="9"/>
      <c r="C12" s="9" t="s">
        <v>100</v>
      </c>
      <c r="D12" s="384">
        <f>SUM(D14:D19)</f>
        <v>-1072578</v>
      </c>
    </row>
    <row r="13" spans="1:5" s="20" customFormat="1">
      <c r="A13" s="8"/>
      <c r="B13" s="8"/>
      <c r="C13" s="8" t="s">
        <v>111</v>
      </c>
      <c r="D13" s="10"/>
    </row>
    <row r="14" spans="1:5" s="22" customFormat="1" ht="69">
      <c r="A14" s="385">
        <v>1045</v>
      </c>
      <c r="B14" s="385">
        <v>32001</v>
      </c>
      <c r="C14" s="386" t="s">
        <v>408</v>
      </c>
      <c r="D14" s="387">
        <f>-'Havelvats 3'!D15</f>
        <v>-117860.7</v>
      </c>
      <c r="E14" s="21"/>
    </row>
    <row r="15" spans="1:5" s="22" customFormat="1" ht="34.5">
      <c r="A15" s="388">
        <v>1075</v>
      </c>
      <c r="B15" s="388">
        <v>32001</v>
      </c>
      <c r="C15" s="389" t="s">
        <v>409</v>
      </c>
      <c r="D15" s="390">
        <f>-'Havelvats 3'!D28</f>
        <v>-108499.7</v>
      </c>
      <c r="E15" s="21"/>
    </row>
    <row r="16" spans="1:5" s="22" customFormat="1">
      <c r="A16" s="385">
        <v>1163</v>
      </c>
      <c r="B16" s="385">
        <v>32001</v>
      </c>
      <c r="C16" s="386" t="s">
        <v>113</v>
      </c>
      <c r="D16" s="387">
        <f>-('Havelvats 3'!D32+'Havelvats 3'!D36)</f>
        <v>-504747.1</v>
      </c>
      <c r="E16" s="21"/>
    </row>
    <row r="17" spans="1:5" s="22" customFormat="1" ht="34.5">
      <c r="A17" s="388">
        <v>1168</v>
      </c>
      <c r="B17" s="388">
        <v>32001</v>
      </c>
      <c r="C17" s="389" t="s">
        <v>260</v>
      </c>
      <c r="D17" s="390">
        <f>-'Havelvats 3'!D42</f>
        <v>-50000</v>
      </c>
      <c r="E17" s="21"/>
    </row>
    <row r="18" spans="1:5" s="22" customFormat="1" ht="34.5">
      <c r="A18" s="385">
        <v>1183</v>
      </c>
      <c r="B18" s="385">
        <v>32001</v>
      </c>
      <c r="C18" s="386" t="s">
        <v>328</v>
      </c>
      <c r="D18" s="387">
        <f>-'Havelvats 3'!D46</f>
        <v>-242983.2</v>
      </c>
      <c r="E18" s="21"/>
    </row>
    <row r="19" spans="1:5" s="22" customFormat="1" ht="51.75">
      <c r="A19" s="385">
        <v>1183</v>
      </c>
      <c r="B19" s="385">
        <v>32004</v>
      </c>
      <c r="C19" s="386" t="s">
        <v>262</v>
      </c>
      <c r="D19" s="387">
        <f>-'Havelvats 3'!D82</f>
        <v>-48487.299999999996</v>
      </c>
      <c r="E19" s="21"/>
    </row>
  </sheetData>
  <mergeCells count="5">
    <mergeCell ref="A8:B8"/>
    <mergeCell ref="C8:C9"/>
    <mergeCell ref="A5:D5"/>
    <mergeCell ref="A6:D6"/>
    <mergeCell ref="C7:D7"/>
  </mergeCells>
  <pageMargins left="0.7" right="0.7" top="0.75" bottom="0.75" header="0.3" footer="0.3"/>
  <pageSetup paperSize="9" scale="75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6"/>
  <sheetViews>
    <sheetView topLeftCell="B104" zoomScaleNormal="100" zoomScaleSheetLayoutView="100" workbookViewId="0">
      <selection activeCell="H124" sqref="H124"/>
    </sheetView>
  </sheetViews>
  <sheetFormatPr defaultColWidth="9.140625" defaultRowHeight="17.25"/>
  <cols>
    <col min="1" max="3" width="8.85546875" style="198" customWidth="1"/>
    <col min="4" max="4" width="10.42578125" style="198" customWidth="1"/>
    <col min="5" max="5" width="14.5703125" style="198" customWidth="1"/>
    <col min="6" max="6" width="62.140625" style="198" customWidth="1"/>
    <col min="7" max="9" width="16.28515625" style="673" customWidth="1"/>
    <col min="10" max="10" width="9.140625" style="198"/>
    <col min="11" max="11" width="49.85546875" style="198" customWidth="1"/>
    <col min="12" max="12" width="14.42578125" style="198" customWidth="1"/>
    <col min="13" max="16384" width="9.140625" style="198"/>
  </cols>
  <sheetData>
    <row r="1" spans="1:9" ht="18" customHeight="1">
      <c r="G1" s="672" t="s">
        <v>452</v>
      </c>
      <c r="H1" s="672"/>
      <c r="I1" s="672"/>
    </row>
    <row r="2" spans="1:9" ht="17.25" customHeight="1">
      <c r="I2" s="673" t="s">
        <v>181</v>
      </c>
    </row>
    <row r="3" spans="1:9" ht="17.25" customHeight="1">
      <c r="I3" s="673" t="s">
        <v>9</v>
      </c>
    </row>
    <row r="6" spans="1:9" ht="52.5" customHeight="1">
      <c r="A6" s="586" t="s">
        <v>451</v>
      </c>
      <c r="B6" s="586"/>
      <c r="C6" s="586"/>
      <c r="D6" s="586"/>
      <c r="E6" s="586"/>
      <c r="F6" s="586"/>
      <c r="G6" s="586"/>
      <c r="H6" s="586"/>
      <c r="I6" s="586"/>
    </row>
    <row r="8" spans="1:9">
      <c r="H8" s="674" t="s">
        <v>32</v>
      </c>
      <c r="I8" s="674"/>
    </row>
    <row r="9" spans="1:9" s="41" customFormat="1" ht="73.7" customHeight="1">
      <c r="A9" s="653" t="s">
        <v>33</v>
      </c>
      <c r="B9" s="653"/>
      <c r="C9" s="653"/>
      <c r="D9" s="653" t="s">
        <v>15</v>
      </c>
      <c r="E9" s="653"/>
      <c r="F9" s="653" t="s">
        <v>23</v>
      </c>
      <c r="G9" s="653" t="s">
        <v>34</v>
      </c>
      <c r="H9" s="653"/>
      <c r="I9" s="653"/>
    </row>
    <row r="10" spans="1:9" s="41" customFormat="1" ht="45" customHeight="1">
      <c r="A10" s="38" t="s">
        <v>35</v>
      </c>
      <c r="B10" s="38" t="s">
        <v>36</v>
      </c>
      <c r="C10" s="38" t="s">
        <v>37</v>
      </c>
      <c r="D10" s="38" t="s">
        <v>20</v>
      </c>
      <c r="E10" s="38" t="s">
        <v>21</v>
      </c>
      <c r="F10" s="653"/>
      <c r="G10" s="416" t="s">
        <v>17</v>
      </c>
      <c r="H10" s="416" t="s">
        <v>18</v>
      </c>
      <c r="I10" s="416" t="s">
        <v>19</v>
      </c>
    </row>
    <row r="11" spans="1:9" s="41" customFormat="1" ht="22.5" customHeight="1">
      <c r="A11" s="39"/>
      <c r="B11" s="39"/>
      <c r="C11" s="39"/>
      <c r="D11" s="38"/>
      <c r="E11" s="38"/>
      <c r="F11" s="40" t="s">
        <v>31</v>
      </c>
      <c r="G11" s="36">
        <f>+G13+G32</f>
        <v>0</v>
      </c>
      <c r="H11" s="36">
        <f t="shared" ref="H11:I11" si="0">+H13+H32</f>
        <v>0</v>
      </c>
      <c r="I11" s="36">
        <f t="shared" si="0"/>
        <v>0</v>
      </c>
    </row>
    <row r="12" spans="1:9" s="41" customFormat="1" ht="22.5" customHeight="1">
      <c r="A12" s="39"/>
      <c r="B12" s="39"/>
      <c r="C12" s="39"/>
      <c r="D12" s="38"/>
      <c r="E12" s="38"/>
      <c r="F12" s="393" t="s">
        <v>58</v>
      </c>
      <c r="G12" s="36"/>
      <c r="H12" s="36"/>
      <c r="I12" s="36"/>
    </row>
    <row r="13" spans="1:9" s="37" customFormat="1" ht="27" customHeight="1">
      <c r="A13" s="34"/>
      <c r="B13" s="34"/>
      <c r="C13" s="34"/>
      <c r="D13" s="38"/>
      <c r="E13" s="38"/>
      <c r="F13" s="35" t="s">
        <v>65</v>
      </c>
      <c r="G13" s="36">
        <f>+G14</f>
        <v>-316235.09999999998</v>
      </c>
      <c r="H13" s="36">
        <f t="shared" ref="H13:I13" si="1">+H14</f>
        <v>-466235.1</v>
      </c>
      <c r="I13" s="36">
        <f t="shared" si="1"/>
        <v>-716235.1</v>
      </c>
    </row>
    <row r="14" spans="1:9" ht="34.5">
      <c r="A14" s="650" t="s">
        <v>119</v>
      </c>
      <c r="B14" s="650"/>
      <c r="C14" s="650"/>
      <c r="D14" s="650"/>
      <c r="E14" s="650"/>
      <c r="F14" s="35" t="s">
        <v>38</v>
      </c>
      <c r="G14" s="36">
        <f t="shared" ref="G14:I14" si="2">+G16</f>
        <v>-316235.09999999998</v>
      </c>
      <c r="H14" s="36">
        <f t="shared" si="2"/>
        <v>-466235.1</v>
      </c>
      <c r="I14" s="36">
        <f t="shared" si="2"/>
        <v>-716235.1</v>
      </c>
    </row>
    <row r="15" spans="1:9">
      <c r="A15" s="650"/>
      <c r="B15" s="650"/>
      <c r="C15" s="650"/>
      <c r="D15" s="650"/>
      <c r="E15" s="650"/>
      <c r="F15" s="393" t="s">
        <v>25</v>
      </c>
      <c r="G15" s="394"/>
      <c r="H15" s="394"/>
      <c r="I15" s="394"/>
    </row>
    <row r="16" spans="1:9" ht="34.5">
      <c r="A16" s="650"/>
      <c r="B16" s="650" t="s">
        <v>39</v>
      </c>
      <c r="C16" s="650"/>
      <c r="D16" s="650"/>
      <c r="E16" s="650"/>
      <c r="F16" s="35" t="s">
        <v>40</v>
      </c>
      <c r="G16" s="36">
        <f t="shared" ref="G16:I16" si="3">+G18</f>
        <v>-316235.09999999998</v>
      </c>
      <c r="H16" s="36">
        <f t="shared" si="3"/>
        <v>-466235.1</v>
      </c>
      <c r="I16" s="36">
        <f t="shared" si="3"/>
        <v>-716235.1</v>
      </c>
    </row>
    <row r="17" spans="1:9">
      <c r="A17" s="650"/>
      <c r="B17" s="650"/>
      <c r="C17" s="650"/>
      <c r="D17" s="650"/>
      <c r="E17" s="650"/>
      <c r="F17" s="393" t="s">
        <v>25</v>
      </c>
      <c r="G17" s="394"/>
      <c r="H17" s="394"/>
      <c r="I17" s="394"/>
    </row>
    <row r="18" spans="1:9">
      <c r="A18" s="650"/>
      <c r="B18" s="650"/>
      <c r="C18" s="650" t="s">
        <v>39</v>
      </c>
      <c r="D18" s="650"/>
      <c r="E18" s="650"/>
      <c r="F18" s="40" t="s">
        <v>24</v>
      </c>
      <c r="G18" s="395">
        <f>+G20</f>
        <v>-316235.09999999998</v>
      </c>
      <c r="H18" s="395">
        <f t="shared" ref="H18:I18" si="4">+H20</f>
        <v>-466235.1</v>
      </c>
      <c r="I18" s="395">
        <f t="shared" si="4"/>
        <v>-716235.1</v>
      </c>
    </row>
    <row r="19" spans="1:9" ht="18" customHeight="1">
      <c r="A19" s="650"/>
      <c r="B19" s="650"/>
      <c r="C19" s="650"/>
      <c r="D19" s="650"/>
      <c r="E19" s="650"/>
      <c r="F19" s="393" t="s">
        <v>25</v>
      </c>
      <c r="G19" s="396"/>
      <c r="H19" s="396"/>
      <c r="I19" s="396"/>
    </row>
    <row r="20" spans="1:9">
      <c r="A20" s="650"/>
      <c r="B20" s="650"/>
      <c r="C20" s="650"/>
      <c r="D20" s="650"/>
      <c r="E20" s="650"/>
      <c r="F20" s="393" t="s">
        <v>26</v>
      </c>
      <c r="G20" s="395">
        <f t="shared" ref="G20:I20" si="5">+G22</f>
        <v>-316235.09999999998</v>
      </c>
      <c r="H20" s="395">
        <f t="shared" si="5"/>
        <v>-466235.1</v>
      </c>
      <c r="I20" s="395">
        <f t="shared" si="5"/>
        <v>-716235.1</v>
      </c>
    </row>
    <row r="21" spans="1:9">
      <c r="A21" s="650"/>
      <c r="B21" s="650"/>
      <c r="C21" s="650"/>
      <c r="D21" s="650"/>
      <c r="E21" s="650"/>
      <c r="F21" s="393" t="s">
        <v>25</v>
      </c>
      <c r="G21" s="397"/>
      <c r="H21" s="397"/>
      <c r="I21" s="397"/>
    </row>
    <row r="22" spans="1:9" s="298" customFormat="1" ht="22.5" customHeight="1">
      <c r="A22" s="650"/>
      <c r="B22" s="650"/>
      <c r="C22" s="650"/>
      <c r="D22" s="650" t="s">
        <v>115</v>
      </c>
      <c r="E22" s="651" t="s">
        <v>121</v>
      </c>
      <c r="F22" s="651" t="s">
        <v>24</v>
      </c>
      <c r="G22" s="395">
        <f>+G24</f>
        <v>-316235.09999999998</v>
      </c>
      <c r="H22" s="395">
        <f t="shared" ref="H22:I22" si="6">+H24</f>
        <v>-466235.1</v>
      </c>
      <c r="I22" s="395">
        <f t="shared" si="6"/>
        <v>-716235.1</v>
      </c>
    </row>
    <row r="23" spans="1:9" ht="17.649999999999999" customHeight="1">
      <c r="A23" s="650"/>
      <c r="B23" s="650"/>
      <c r="C23" s="650"/>
      <c r="D23" s="650"/>
      <c r="E23" s="398"/>
      <c r="F23" s="399" t="s">
        <v>25</v>
      </c>
      <c r="G23" s="400"/>
      <c r="H23" s="400"/>
      <c r="I23" s="400"/>
    </row>
    <row r="24" spans="1:9" ht="20.100000000000001" customHeight="1">
      <c r="A24" s="650"/>
      <c r="B24" s="650"/>
      <c r="C24" s="650"/>
      <c r="D24" s="650"/>
      <c r="E24" s="401" t="s">
        <v>117</v>
      </c>
      <c r="F24" s="40" t="s">
        <v>24</v>
      </c>
      <c r="G24" s="675">
        <f t="shared" ref="G24:I24" si="7">+G26</f>
        <v>-316235.09999999998</v>
      </c>
      <c r="H24" s="675">
        <f t="shared" si="7"/>
        <v>-466235.1</v>
      </c>
      <c r="I24" s="675">
        <f t="shared" si="7"/>
        <v>-716235.1</v>
      </c>
    </row>
    <row r="25" spans="1:9" ht="17.649999999999999" customHeight="1">
      <c r="A25" s="650"/>
      <c r="B25" s="650"/>
      <c r="C25" s="650"/>
      <c r="D25" s="650"/>
      <c r="E25" s="652"/>
      <c r="F25" s="39" t="s">
        <v>98</v>
      </c>
      <c r="G25" s="404"/>
      <c r="H25" s="404"/>
      <c r="I25" s="404"/>
    </row>
    <row r="26" spans="1:9" ht="19.350000000000001" customHeight="1">
      <c r="A26" s="650"/>
      <c r="B26" s="650"/>
      <c r="C26" s="650"/>
      <c r="D26" s="650"/>
      <c r="E26" s="652"/>
      <c r="F26" s="402" t="s">
        <v>26</v>
      </c>
      <c r="G26" s="676">
        <f t="shared" ref="G26:I26" si="8">+G28</f>
        <v>-316235.09999999998</v>
      </c>
      <c r="H26" s="676">
        <f t="shared" si="8"/>
        <v>-466235.1</v>
      </c>
      <c r="I26" s="676">
        <f t="shared" si="8"/>
        <v>-716235.1</v>
      </c>
    </row>
    <row r="27" spans="1:9" ht="51.75">
      <c r="A27" s="650"/>
      <c r="B27" s="650"/>
      <c r="C27" s="650"/>
      <c r="D27" s="650"/>
      <c r="E27" s="652"/>
      <c r="F27" s="97" t="s">
        <v>68</v>
      </c>
      <c r="G27" s="404"/>
      <c r="H27" s="404"/>
      <c r="I27" s="404"/>
    </row>
    <row r="28" spans="1:9" ht="17.649999999999999" customHeight="1">
      <c r="A28" s="650"/>
      <c r="B28" s="650"/>
      <c r="C28" s="650"/>
      <c r="D28" s="650"/>
      <c r="E28" s="652"/>
      <c r="F28" s="403" t="s">
        <v>28</v>
      </c>
      <c r="G28" s="404">
        <f t="shared" ref="G28:I30" si="9">+G29</f>
        <v>-316235.09999999998</v>
      </c>
      <c r="H28" s="404">
        <f t="shared" si="9"/>
        <v>-466235.1</v>
      </c>
      <c r="I28" s="404">
        <f t="shared" si="9"/>
        <v>-716235.1</v>
      </c>
    </row>
    <row r="29" spans="1:9" ht="17.649999999999999" customHeight="1">
      <c r="A29" s="650"/>
      <c r="B29" s="650"/>
      <c r="C29" s="650"/>
      <c r="D29" s="650"/>
      <c r="E29" s="652"/>
      <c r="F29" s="405" t="s">
        <v>29</v>
      </c>
      <c r="G29" s="404">
        <f t="shared" si="9"/>
        <v>-316235.09999999998</v>
      </c>
      <c r="H29" s="404">
        <f t="shared" si="9"/>
        <v>-466235.1</v>
      </c>
      <c r="I29" s="404">
        <f t="shared" si="9"/>
        <v>-716235.1</v>
      </c>
    </row>
    <row r="30" spans="1:9" ht="17.649999999999999" customHeight="1">
      <c r="A30" s="650"/>
      <c r="B30" s="650"/>
      <c r="C30" s="650"/>
      <c r="D30" s="650"/>
      <c r="E30" s="652"/>
      <c r="F30" s="405" t="s">
        <v>62</v>
      </c>
      <c r="G30" s="404">
        <f t="shared" si="9"/>
        <v>-316235.09999999998</v>
      </c>
      <c r="H30" s="404">
        <f t="shared" si="9"/>
        <v>-466235.1</v>
      </c>
      <c r="I30" s="404">
        <f t="shared" si="9"/>
        <v>-716235.1</v>
      </c>
    </row>
    <row r="31" spans="1:9" ht="17.649999999999999" customHeight="1">
      <c r="A31" s="650"/>
      <c r="B31" s="650"/>
      <c r="C31" s="650"/>
      <c r="D31" s="650"/>
      <c r="E31" s="652"/>
      <c r="F31" s="393" t="s">
        <v>30</v>
      </c>
      <c r="G31" s="404">
        <f>+'Havelvats 2 '!G294</f>
        <v>-316235.09999999998</v>
      </c>
      <c r="H31" s="404">
        <f>+'Havelvats 2 '!H294</f>
        <v>-466235.1</v>
      </c>
      <c r="I31" s="404">
        <f>+'Havelvats 2 '!I294</f>
        <v>-716235.1</v>
      </c>
    </row>
    <row r="32" spans="1:9" s="37" customFormat="1" ht="34.5">
      <c r="A32" s="34"/>
      <c r="B32" s="34"/>
      <c r="C32" s="34"/>
      <c r="D32" s="34"/>
      <c r="E32" s="34"/>
      <c r="F32" s="35" t="s">
        <v>61</v>
      </c>
      <c r="G32" s="36">
        <f>+G33+G76</f>
        <v>316235.09999999998</v>
      </c>
      <c r="H32" s="36">
        <f t="shared" ref="H32:I32" si="10">+H33+H76</f>
        <v>466235.10000000003</v>
      </c>
      <c r="I32" s="36">
        <f t="shared" si="10"/>
        <v>716235.10000000009</v>
      </c>
    </row>
    <row r="33" spans="1:17" s="113" customFormat="1">
      <c r="A33" s="645" t="s">
        <v>285</v>
      </c>
      <c r="B33" s="483"/>
      <c r="C33" s="648"/>
      <c r="D33" s="648"/>
      <c r="E33" s="648"/>
      <c r="F33" s="115" t="s">
        <v>286</v>
      </c>
      <c r="G33" s="29">
        <f>+G35</f>
        <v>163000.70000000001</v>
      </c>
      <c r="H33" s="29">
        <f t="shared" ref="H33:I33" si="11">+H35</f>
        <v>163000.70000000001</v>
      </c>
      <c r="I33" s="29">
        <f t="shared" si="11"/>
        <v>163000.70000000001</v>
      </c>
    </row>
    <row r="34" spans="1:17" s="113" customFormat="1">
      <c r="A34" s="645"/>
      <c r="B34" s="483"/>
      <c r="C34" s="648"/>
      <c r="D34" s="648"/>
      <c r="E34" s="648"/>
      <c r="F34" s="98" t="s">
        <v>25</v>
      </c>
      <c r="G34" s="406"/>
      <c r="H34" s="406"/>
      <c r="I34" s="406"/>
    </row>
    <row r="35" spans="1:17" s="113" customFormat="1">
      <c r="A35" s="645"/>
      <c r="B35" s="478" t="s">
        <v>41</v>
      </c>
      <c r="C35" s="648"/>
      <c r="D35" s="648"/>
      <c r="E35" s="648"/>
      <c r="F35" s="143" t="s">
        <v>306</v>
      </c>
      <c r="G35" s="29">
        <f>+G37+G52</f>
        <v>163000.70000000001</v>
      </c>
      <c r="H35" s="29">
        <f t="shared" ref="H35:I35" si="12">+H37+H52</f>
        <v>163000.70000000001</v>
      </c>
      <c r="I35" s="29">
        <f t="shared" si="12"/>
        <v>163000.70000000001</v>
      </c>
    </row>
    <row r="36" spans="1:17" s="113" customFormat="1">
      <c r="A36" s="645"/>
      <c r="B36" s="478"/>
      <c r="C36" s="648"/>
      <c r="D36" s="648"/>
      <c r="E36" s="648"/>
      <c r="F36" s="98" t="s">
        <v>25</v>
      </c>
      <c r="G36" s="406"/>
      <c r="H36" s="29"/>
      <c r="I36" s="406"/>
    </row>
    <row r="37" spans="1:17" s="121" customFormat="1">
      <c r="A37" s="645"/>
      <c r="B37" s="478"/>
      <c r="C37" s="478" t="s">
        <v>41</v>
      </c>
      <c r="D37" s="648"/>
      <c r="E37" s="648"/>
      <c r="F37" s="143" t="s">
        <v>307</v>
      </c>
      <c r="G37" s="126">
        <f>+G39</f>
        <v>108499.7</v>
      </c>
      <c r="H37" s="126">
        <f t="shared" ref="H37:I37" si="13">+H39</f>
        <v>108499.7</v>
      </c>
      <c r="I37" s="126">
        <f t="shared" si="13"/>
        <v>108499.7</v>
      </c>
      <c r="J37" s="120"/>
      <c r="K37" s="120"/>
      <c r="L37" s="120"/>
      <c r="M37" s="120"/>
      <c r="N37" s="120"/>
      <c r="O37" s="120"/>
      <c r="P37" s="120"/>
      <c r="Q37" s="120"/>
    </row>
    <row r="38" spans="1:17" s="121" customFormat="1">
      <c r="A38" s="645"/>
      <c r="B38" s="478"/>
      <c r="C38" s="478"/>
      <c r="D38" s="648"/>
      <c r="E38" s="648"/>
      <c r="F38" s="122" t="s">
        <v>25</v>
      </c>
      <c r="G38" s="123"/>
      <c r="H38" s="118"/>
      <c r="I38" s="123"/>
      <c r="J38" s="120"/>
      <c r="K38" s="120"/>
      <c r="L38" s="120"/>
      <c r="M38" s="120"/>
      <c r="N38" s="120"/>
      <c r="O38" s="120"/>
      <c r="P38" s="120"/>
      <c r="Q38" s="120"/>
    </row>
    <row r="39" spans="1:17" s="121" customFormat="1" ht="34.5">
      <c r="A39" s="645"/>
      <c r="B39" s="478"/>
      <c r="C39" s="478"/>
      <c r="D39" s="648"/>
      <c r="E39" s="648"/>
      <c r="F39" s="124" t="s">
        <v>61</v>
      </c>
      <c r="G39" s="123">
        <f>+G41</f>
        <v>108499.7</v>
      </c>
      <c r="H39" s="118">
        <f t="shared" ref="H39:I39" si="14">+H41</f>
        <v>108499.7</v>
      </c>
      <c r="I39" s="123">
        <f t="shared" si="14"/>
        <v>108499.7</v>
      </c>
      <c r="J39" s="120"/>
      <c r="K39" s="120"/>
      <c r="L39" s="120"/>
      <c r="M39" s="120"/>
      <c r="N39" s="120"/>
      <c r="O39" s="120"/>
      <c r="P39" s="120"/>
      <c r="Q39" s="120"/>
    </row>
    <row r="40" spans="1:17" s="121" customFormat="1">
      <c r="A40" s="645"/>
      <c r="B40" s="478"/>
      <c r="C40" s="478"/>
      <c r="D40" s="648"/>
      <c r="E40" s="648"/>
      <c r="F40" s="122" t="s">
        <v>25</v>
      </c>
      <c r="G40" s="123"/>
      <c r="H40" s="118"/>
      <c r="I40" s="123"/>
      <c r="J40" s="120"/>
      <c r="K40" s="120"/>
      <c r="L40" s="120"/>
      <c r="M40" s="120"/>
      <c r="N40" s="120"/>
      <c r="O40" s="120"/>
      <c r="P40" s="120"/>
      <c r="Q40" s="120"/>
    </row>
    <row r="41" spans="1:17" s="121" customFormat="1">
      <c r="A41" s="645"/>
      <c r="B41" s="478"/>
      <c r="C41" s="478"/>
      <c r="D41" s="425">
        <v>1075</v>
      </c>
      <c r="E41" s="460" t="s">
        <v>308</v>
      </c>
      <c r="F41" s="461"/>
      <c r="G41" s="125">
        <f>+G43</f>
        <v>108499.7</v>
      </c>
      <c r="H41" s="125">
        <f t="shared" ref="H41:I41" si="15">+H43</f>
        <v>108499.7</v>
      </c>
      <c r="I41" s="125">
        <f t="shared" si="15"/>
        <v>108499.7</v>
      </c>
      <c r="J41" s="120"/>
      <c r="K41" s="120"/>
      <c r="L41" s="120"/>
      <c r="M41" s="120"/>
      <c r="N41" s="120"/>
      <c r="O41" s="120"/>
      <c r="P41" s="120"/>
      <c r="Q41" s="120"/>
    </row>
    <row r="42" spans="1:17" s="121" customFormat="1">
      <c r="A42" s="645"/>
      <c r="B42" s="478"/>
      <c r="C42" s="478"/>
      <c r="D42" s="426"/>
      <c r="E42" s="482">
        <v>32001</v>
      </c>
      <c r="F42" s="122" t="s">
        <v>25</v>
      </c>
      <c r="G42" s="123"/>
      <c r="H42" s="123"/>
      <c r="I42" s="123"/>
      <c r="J42" s="120"/>
      <c r="K42" s="120"/>
      <c r="L42" s="120"/>
      <c r="M42" s="120"/>
      <c r="N42" s="120"/>
      <c r="O42" s="120"/>
      <c r="P42" s="120"/>
      <c r="Q42" s="120"/>
    </row>
    <row r="43" spans="1:17" s="121" customFormat="1" ht="34.5">
      <c r="A43" s="645"/>
      <c r="B43" s="478"/>
      <c r="C43" s="478"/>
      <c r="D43" s="426"/>
      <c r="E43" s="482"/>
      <c r="F43" s="77" t="s">
        <v>309</v>
      </c>
      <c r="G43" s="125">
        <f>+G45</f>
        <v>108499.7</v>
      </c>
      <c r="H43" s="125">
        <f t="shared" ref="H43:I43" si="16">+H45</f>
        <v>108499.7</v>
      </c>
      <c r="I43" s="125">
        <f t="shared" si="16"/>
        <v>108499.7</v>
      </c>
      <c r="J43" s="119"/>
      <c r="K43" s="120"/>
      <c r="L43" s="120"/>
      <c r="M43" s="120"/>
      <c r="N43" s="120"/>
      <c r="O43" s="120"/>
      <c r="P43" s="120"/>
      <c r="Q43" s="120"/>
    </row>
    <row r="44" spans="1:17" s="113" customFormat="1">
      <c r="A44" s="645"/>
      <c r="B44" s="478"/>
      <c r="C44" s="478"/>
      <c r="D44" s="426"/>
      <c r="E44" s="469"/>
      <c r="F44" s="97" t="s">
        <v>98</v>
      </c>
      <c r="G44" s="116"/>
      <c r="H44" s="116"/>
      <c r="I44" s="116"/>
    </row>
    <row r="45" spans="1:17" s="132" customFormat="1" ht="34.5">
      <c r="A45" s="645"/>
      <c r="B45" s="478"/>
      <c r="C45" s="478"/>
      <c r="D45" s="426"/>
      <c r="E45" s="470"/>
      <c r="F45" s="129" t="s">
        <v>289</v>
      </c>
      <c r="G45" s="130">
        <f>+G47</f>
        <v>108499.7</v>
      </c>
      <c r="H45" s="130">
        <f t="shared" ref="H45:I45" si="17">+H47</f>
        <v>108499.7</v>
      </c>
      <c r="I45" s="130">
        <f t="shared" si="17"/>
        <v>108499.7</v>
      </c>
      <c r="J45" s="144"/>
    </row>
    <row r="46" spans="1:17" s="113" customFormat="1" ht="51.75">
      <c r="A46" s="645"/>
      <c r="B46" s="478"/>
      <c r="C46" s="478"/>
      <c r="D46" s="426"/>
      <c r="E46" s="470"/>
      <c r="F46" s="97" t="s">
        <v>68</v>
      </c>
      <c r="G46" s="116"/>
      <c r="H46" s="116"/>
      <c r="I46" s="116"/>
    </row>
    <row r="47" spans="1:17" s="113" customFormat="1">
      <c r="A47" s="645"/>
      <c r="B47" s="478"/>
      <c r="C47" s="478"/>
      <c r="D47" s="426"/>
      <c r="E47" s="470"/>
      <c r="F47" s="114" t="s">
        <v>28</v>
      </c>
      <c r="G47" s="116">
        <f>+G48</f>
        <v>108499.7</v>
      </c>
      <c r="H47" s="116">
        <f t="shared" ref="H47:I50" si="18">+H48</f>
        <v>108499.7</v>
      </c>
      <c r="I47" s="116">
        <f t="shared" si="18"/>
        <v>108499.7</v>
      </c>
    </row>
    <row r="48" spans="1:17" s="113" customFormat="1">
      <c r="A48" s="645"/>
      <c r="B48" s="478"/>
      <c r="C48" s="478"/>
      <c r="D48" s="426"/>
      <c r="E48" s="470"/>
      <c r="F48" s="97" t="s">
        <v>299</v>
      </c>
      <c r="G48" s="116">
        <f>+G49</f>
        <v>108499.7</v>
      </c>
      <c r="H48" s="116">
        <f t="shared" si="18"/>
        <v>108499.7</v>
      </c>
      <c r="I48" s="116">
        <f t="shared" si="18"/>
        <v>108499.7</v>
      </c>
    </row>
    <row r="49" spans="1:17" s="113" customFormat="1">
      <c r="A49" s="645"/>
      <c r="B49" s="478"/>
      <c r="C49" s="478"/>
      <c r="D49" s="426"/>
      <c r="E49" s="470"/>
      <c r="F49" s="97" t="s">
        <v>300</v>
      </c>
      <c r="G49" s="116">
        <f>+G50</f>
        <v>108499.7</v>
      </c>
      <c r="H49" s="116">
        <f t="shared" si="18"/>
        <v>108499.7</v>
      </c>
      <c r="I49" s="116">
        <f t="shared" si="18"/>
        <v>108499.7</v>
      </c>
    </row>
    <row r="50" spans="1:17" s="113" customFormat="1">
      <c r="A50" s="645"/>
      <c r="B50" s="478"/>
      <c r="C50" s="478"/>
      <c r="D50" s="426"/>
      <c r="E50" s="470"/>
      <c r="F50" s="97" t="s">
        <v>301</v>
      </c>
      <c r="G50" s="116">
        <f>+G51</f>
        <v>108499.7</v>
      </c>
      <c r="H50" s="116">
        <f t="shared" si="18"/>
        <v>108499.7</v>
      </c>
      <c r="I50" s="116">
        <f t="shared" si="18"/>
        <v>108499.7</v>
      </c>
      <c r="J50" s="135"/>
    </row>
    <row r="51" spans="1:17" s="113" customFormat="1">
      <c r="A51" s="645"/>
      <c r="B51" s="478"/>
      <c r="C51" s="478"/>
      <c r="D51" s="427"/>
      <c r="E51" s="470"/>
      <c r="F51" s="97" t="s">
        <v>302</v>
      </c>
      <c r="G51" s="116">
        <f>+'Havelvats 2 '!G85</f>
        <v>108499.7</v>
      </c>
      <c r="H51" s="116">
        <f>+'Havelvats 2 '!H85</f>
        <v>108499.7</v>
      </c>
      <c r="I51" s="116">
        <f>+'Havelvats 2 '!I85</f>
        <v>108499.7</v>
      </c>
      <c r="J51" s="138"/>
    </row>
    <row r="52" spans="1:17" s="121" customFormat="1">
      <c r="A52" s="645"/>
      <c r="B52" s="478"/>
      <c r="C52" s="478" t="s">
        <v>82</v>
      </c>
      <c r="D52" s="425"/>
      <c r="E52" s="498"/>
      <c r="F52" s="143" t="s">
        <v>314</v>
      </c>
      <c r="G52" s="126">
        <f>+G54</f>
        <v>54501</v>
      </c>
      <c r="H52" s="126">
        <f t="shared" ref="H52:I52" si="19">+H54</f>
        <v>54501</v>
      </c>
      <c r="I52" s="126">
        <f t="shared" si="19"/>
        <v>54501</v>
      </c>
      <c r="J52" s="120"/>
      <c r="K52" s="120"/>
      <c r="L52" s="120"/>
      <c r="M52" s="120"/>
      <c r="N52" s="120"/>
      <c r="O52" s="120"/>
      <c r="P52" s="120"/>
      <c r="Q52" s="120"/>
    </row>
    <row r="53" spans="1:17" s="121" customFormat="1">
      <c r="A53" s="645"/>
      <c r="B53" s="478"/>
      <c r="C53" s="478"/>
      <c r="D53" s="426"/>
      <c r="E53" s="499"/>
      <c r="F53" s="122" t="s">
        <v>25</v>
      </c>
      <c r="G53" s="123"/>
      <c r="H53" s="118"/>
      <c r="I53" s="123"/>
      <c r="J53" s="120"/>
      <c r="K53" s="120"/>
      <c r="L53" s="120"/>
      <c r="M53" s="120"/>
      <c r="N53" s="120"/>
      <c r="O53" s="120"/>
      <c r="P53" s="120"/>
      <c r="Q53" s="120"/>
    </row>
    <row r="54" spans="1:17" s="121" customFormat="1" ht="34.5">
      <c r="A54" s="645"/>
      <c r="B54" s="478"/>
      <c r="C54" s="478"/>
      <c r="D54" s="426"/>
      <c r="E54" s="499"/>
      <c r="F54" s="124" t="s">
        <v>61</v>
      </c>
      <c r="G54" s="123">
        <f>+G56</f>
        <v>54501</v>
      </c>
      <c r="H54" s="118">
        <f t="shared" ref="H54:I54" si="20">+H56</f>
        <v>54501</v>
      </c>
      <c r="I54" s="123">
        <f t="shared" si="20"/>
        <v>54501</v>
      </c>
      <c r="J54" s="120"/>
      <c r="K54" s="120"/>
      <c r="L54" s="120"/>
      <c r="M54" s="120"/>
      <c r="N54" s="120"/>
      <c r="O54" s="120"/>
      <c r="P54" s="120"/>
      <c r="Q54" s="120"/>
    </row>
    <row r="55" spans="1:17" s="121" customFormat="1">
      <c r="A55" s="645"/>
      <c r="B55" s="478"/>
      <c r="C55" s="478"/>
      <c r="D55" s="427"/>
      <c r="E55" s="500"/>
      <c r="F55" s="122" t="s">
        <v>25</v>
      </c>
      <c r="G55" s="123"/>
      <c r="H55" s="118"/>
      <c r="I55" s="123"/>
      <c r="J55" s="120"/>
      <c r="K55" s="120"/>
      <c r="L55" s="120"/>
      <c r="M55" s="120"/>
      <c r="N55" s="120"/>
      <c r="O55" s="120"/>
      <c r="P55" s="120"/>
      <c r="Q55" s="120"/>
    </row>
    <row r="56" spans="1:17" s="121" customFormat="1">
      <c r="A56" s="645"/>
      <c r="B56" s="478"/>
      <c r="C56" s="478"/>
      <c r="D56" s="476">
        <v>1168</v>
      </c>
      <c r="E56" s="460" t="s">
        <v>315</v>
      </c>
      <c r="F56" s="461"/>
      <c r="G56" s="125">
        <f>+G58+G67</f>
        <v>54501</v>
      </c>
      <c r="H56" s="125">
        <f t="shared" ref="H56:I56" si="21">+H58+H67</f>
        <v>54501</v>
      </c>
      <c r="I56" s="125">
        <f t="shared" si="21"/>
        <v>54501</v>
      </c>
      <c r="J56" s="120"/>
      <c r="K56" s="120"/>
      <c r="L56" s="120"/>
      <c r="M56" s="120"/>
      <c r="N56" s="120"/>
      <c r="O56" s="120"/>
      <c r="P56" s="120"/>
      <c r="Q56" s="120"/>
    </row>
    <row r="57" spans="1:17" s="121" customFormat="1">
      <c r="A57" s="645"/>
      <c r="B57" s="478"/>
      <c r="C57" s="478"/>
      <c r="D57" s="476"/>
      <c r="E57" s="482">
        <v>11021</v>
      </c>
      <c r="F57" s="122" t="s">
        <v>25</v>
      </c>
      <c r="G57" s="123"/>
      <c r="H57" s="118"/>
      <c r="I57" s="123"/>
      <c r="J57" s="120"/>
      <c r="K57" s="120"/>
      <c r="L57" s="120"/>
      <c r="M57" s="120"/>
      <c r="N57" s="120"/>
      <c r="O57" s="120"/>
      <c r="P57" s="120"/>
      <c r="Q57" s="120"/>
    </row>
    <row r="58" spans="1:17" s="121" customFormat="1">
      <c r="A58" s="645"/>
      <c r="B58" s="478"/>
      <c r="C58" s="478"/>
      <c r="D58" s="476"/>
      <c r="E58" s="482"/>
      <c r="F58" s="77" t="s">
        <v>310</v>
      </c>
      <c r="G58" s="125">
        <f>+G60</f>
        <v>4501</v>
      </c>
      <c r="H58" s="126">
        <f t="shared" ref="H58:I58" si="22">+H60</f>
        <v>4501</v>
      </c>
      <c r="I58" s="125">
        <f t="shared" si="22"/>
        <v>4501</v>
      </c>
      <c r="J58" s="120"/>
      <c r="K58" s="120"/>
      <c r="L58" s="120"/>
      <c r="M58" s="120"/>
      <c r="N58" s="120"/>
      <c r="O58" s="120"/>
      <c r="P58" s="120"/>
      <c r="Q58" s="120"/>
    </row>
    <row r="59" spans="1:17" s="113" customFormat="1">
      <c r="A59" s="645"/>
      <c r="B59" s="478"/>
      <c r="C59" s="478"/>
      <c r="D59" s="476"/>
      <c r="E59" s="469"/>
      <c r="F59" s="97" t="s">
        <v>98</v>
      </c>
      <c r="G59" s="116"/>
      <c r="H59" s="117"/>
      <c r="I59" s="116"/>
    </row>
    <row r="60" spans="1:17" s="132" customFormat="1" ht="34.5">
      <c r="A60" s="645"/>
      <c r="B60" s="478"/>
      <c r="C60" s="478"/>
      <c r="D60" s="476"/>
      <c r="E60" s="470"/>
      <c r="F60" s="129" t="s">
        <v>289</v>
      </c>
      <c r="G60" s="130">
        <f>+G62</f>
        <v>4501</v>
      </c>
      <c r="H60" s="131">
        <f t="shared" ref="H60:I60" si="23">+H62</f>
        <v>4501</v>
      </c>
      <c r="I60" s="130">
        <f t="shared" si="23"/>
        <v>4501</v>
      </c>
    </row>
    <row r="61" spans="1:17" s="113" customFormat="1" ht="51.75">
      <c r="A61" s="645"/>
      <c r="B61" s="478"/>
      <c r="C61" s="478"/>
      <c r="D61" s="476"/>
      <c r="E61" s="470"/>
      <c r="F61" s="97" t="s">
        <v>68</v>
      </c>
      <c r="G61" s="116"/>
      <c r="H61" s="117"/>
      <c r="I61" s="116"/>
    </row>
    <row r="62" spans="1:17" s="113" customFormat="1">
      <c r="A62" s="645"/>
      <c r="B62" s="478"/>
      <c r="C62" s="478"/>
      <c r="D62" s="476"/>
      <c r="E62" s="470"/>
      <c r="F62" s="114" t="s">
        <v>28</v>
      </c>
      <c r="G62" s="116">
        <f>+G63</f>
        <v>4501</v>
      </c>
      <c r="H62" s="117">
        <f t="shared" ref="H62:I65" si="24">+H63</f>
        <v>4501</v>
      </c>
      <c r="I62" s="116">
        <f t="shared" si="24"/>
        <v>4501</v>
      </c>
    </row>
    <row r="63" spans="1:17" s="113" customFormat="1">
      <c r="A63" s="645"/>
      <c r="B63" s="478"/>
      <c r="C63" s="478"/>
      <c r="D63" s="476"/>
      <c r="E63" s="470"/>
      <c r="F63" s="97" t="s">
        <v>29</v>
      </c>
      <c r="G63" s="116">
        <f>+G64</f>
        <v>4501</v>
      </c>
      <c r="H63" s="117">
        <f t="shared" si="24"/>
        <v>4501</v>
      </c>
      <c r="I63" s="116">
        <f t="shared" si="24"/>
        <v>4501</v>
      </c>
    </row>
    <row r="64" spans="1:17" s="113" customFormat="1" ht="34.5">
      <c r="A64" s="645"/>
      <c r="B64" s="478"/>
      <c r="C64" s="478"/>
      <c r="D64" s="476"/>
      <c r="E64" s="470"/>
      <c r="F64" s="97" t="s">
        <v>311</v>
      </c>
      <c r="G64" s="116">
        <f>+G65</f>
        <v>4501</v>
      </c>
      <c r="H64" s="117">
        <f t="shared" si="24"/>
        <v>4501</v>
      </c>
      <c r="I64" s="116">
        <f t="shared" si="24"/>
        <v>4501</v>
      </c>
    </row>
    <row r="65" spans="1:17" s="113" customFormat="1" ht="34.5">
      <c r="A65" s="645"/>
      <c r="B65" s="478"/>
      <c r="C65" s="478"/>
      <c r="D65" s="476"/>
      <c r="E65" s="470"/>
      <c r="F65" s="97" t="s">
        <v>312</v>
      </c>
      <c r="G65" s="116">
        <f>+G66</f>
        <v>4501</v>
      </c>
      <c r="H65" s="117">
        <f t="shared" si="24"/>
        <v>4501</v>
      </c>
      <c r="I65" s="116">
        <f t="shared" si="24"/>
        <v>4501</v>
      </c>
      <c r="J65" s="135"/>
    </row>
    <row r="66" spans="1:17" s="113" customFormat="1" ht="34.5">
      <c r="A66" s="645"/>
      <c r="B66" s="478"/>
      <c r="C66" s="478"/>
      <c r="D66" s="476"/>
      <c r="E66" s="470"/>
      <c r="F66" s="97" t="s">
        <v>313</v>
      </c>
      <c r="G66" s="116">
        <f>+'Havelvats 2 '!G100</f>
        <v>4501</v>
      </c>
      <c r="H66" s="116">
        <f>+'Havelvats 2 '!H100</f>
        <v>4501</v>
      </c>
      <c r="I66" s="116">
        <f>+'Havelvats 2 '!I100</f>
        <v>4501</v>
      </c>
      <c r="J66" s="138"/>
    </row>
    <row r="67" spans="1:17" s="121" customFormat="1" ht="34.5">
      <c r="A67" s="645"/>
      <c r="B67" s="478"/>
      <c r="C67" s="478"/>
      <c r="D67" s="476"/>
      <c r="E67" s="145">
        <v>32001</v>
      </c>
      <c r="F67" s="77" t="s">
        <v>260</v>
      </c>
      <c r="G67" s="125">
        <f>+G69</f>
        <v>50000</v>
      </c>
      <c r="H67" s="126">
        <f t="shared" ref="H67:I67" si="25">+H69</f>
        <v>50000</v>
      </c>
      <c r="I67" s="125">
        <f t="shared" si="25"/>
        <v>50000</v>
      </c>
      <c r="J67" s="120"/>
      <c r="K67" s="120"/>
      <c r="L67" s="120"/>
      <c r="M67" s="120"/>
      <c r="N67" s="120"/>
      <c r="O67" s="120"/>
      <c r="P67" s="120"/>
      <c r="Q67" s="120"/>
    </row>
    <row r="68" spans="1:17" s="113" customFormat="1">
      <c r="A68" s="645"/>
      <c r="B68" s="478"/>
      <c r="C68" s="478"/>
      <c r="D68" s="476"/>
      <c r="E68" s="469"/>
      <c r="F68" s="97" t="s">
        <v>98</v>
      </c>
      <c r="G68" s="116"/>
      <c r="H68" s="117"/>
      <c r="I68" s="116"/>
    </row>
    <row r="69" spans="1:17" s="132" customFormat="1">
      <c r="A69" s="645"/>
      <c r="B69" s="478"/>
      <c r="C69" s="478"/>
      <c r="D69" s="476"/>
      <c r="E69" s="470"/>
      <c r="F69" s="129" t="s">
        <v>114</v>
      </c>
      <c r="G69" s="130">
        <f>+G71</f>
        <v>50000</v>
      </c>
      <c r="H69" s="131">
        <f t="shared" ref="H69:I69" si="26">+H71</f>
        <v>50000</v>
      </c>
      <c r="I69" s="130">
        <f t="shared" si="26"/>
        <v>50000</v>
      </c>
    </row>
    <row r="70" spans="1:17" s="113" customFormat="1" ht="51.75">
      <c r="A70" s="645"/>
      <c r="B70" s="478"/>
      <c r="C70" s="478"/>
      <c r="D70" s="476"/>
      <c r="E70" s="470"/>
      <c r="F70" s="97" t="s">
        <v>68</v>
      </c>
      <c r="G70" s="116"/>
      <c r="H70" s="117"/>
      <c r="I70" s="116"/>
    </row>
    <row r="71" spans="1:17" s="113" customFormat="1">
      <c r="A71" s="645"/>
      <c r="B71" s="478"/>
      <c r="C71" s="478"/>
      <c r="D71" s="476"/>
      <c r="E71" s="470"/>
      <c r="F71" s="114" t="s">
        <v>28</v>
      </c>
      <c r="G71" s="116">
        <f>+G72</f>
        <v>50000</v>
      </c>
      <c r="H71" s="117">
        <f t="shared" ref="H71:I74" si="27">+H72</f>
        <v>50000</v>
      </c>
      <c r="I71" s="116">
        <f t="shared" si="27"/>
        <v>50000</v>
      </c>
    </row>
    <row r="72" spans="1:17" s="113" customFormat="1">
      <c r="A72" s="645"/>
      <c r="B72" s="478"/>
      <c r="C72" s="478"/>
      <c r="D72" s="476"/>
      <c r="E72" s="470"/>
      <c r="F72" s="97" t="s">
        <v>299</v>
      </c>
      <c r="G72" s="116">
        <f>+G73</f>
        <v>50000</v>
      </c>
      <c r="H72" s="117">
        <f t="shared" si="27"/>
        <v>50000</v>
      </c>
      <c r="I72" s="116">
        <f t="shared" si="27"/>
        <v>50000</v>
      </c>
    </row>
    <row r="73" spans="1:17" s="113" customFormat="1">
      <c r="A73" s="645"/>
      <c r="B73" s="478"/>
      <c r="C73" s="478"/>
      <c r="D73" s="476"/>
      <c r="E73" s="470"/>
      <c r="F73" s="97" t="s">
        <v>300</v>
      </c>
      <c r="G73" s="116">
        <f>+G74</f>
        <v>50000</v>
      </c>
      <c r="H73" s="117">
        <f t="shared" si="27"/>
        <v>50000</v>
      </c>
      <c r="I73" s="116">
        <f t="shared" si="27"/>
        <v>50000</v>
      </c>
    </row>
    <row r="74" spans="1:17" s="113" customFormat="1">
      <c r="A74" s="645"/>
      <c r="B74" s="478"/>
      <c r="C74" s="478"/>
      <c r="D74" s="476"/>
      <c r="E74" s="470"/>
      <c r="F74" s="97" t="s">
        <v>301</v>
      </c>
      <c r="G74" s="116">
        <f>+G75</f>
        <v>50000</v>
      </c>
      <c r="H74" s="117">
        <f t="shared" si="27"/>
        <v>50000</v>
      </c>
      <c r="I74" s="116">
        <f t="shared" si="27"/>
        <v>50000</v>
      </c>
      <c r="J74" s="135"/>
    </row>
    <row r="75" spans="1:17" s="113" customFormat="1">
      <c r="A75" s="645"/>
      <c r="B75" s="478"/>
      <c r="C75" s="501"/>
      <c r="D75" s="425"/>
      <c r="E75" s="498"/>
      <c r="F75" s="97" t="s">
        <v>302</v>
      </c>
      <c r="G75" s="116">
        <f>+'Havelvats 2 '!G109</f>
        <v>50000</v>
      </c>
      <c r="H75" s="116">
        <f>+'Havelvats 2 '!H109</f>
        <v>50000</v>
      </c>
      <c r="I75" s="116">
        <f>+'Havelvats 2 '!I109</f>
        <v>50000</v>
      </c>
      <c r="J75" s="138"/>
    </row>
    <row r="76" spans="1:17" s="113" customFormat="1">
      <c r="A76" s="645" t="s">
        <v>66</v>
      </c>
      <c r="B76" s="646"/>
      <c r="C76" s="645"/>
      <c r="D76" s="648"/>
      <c r="E76" s="647"/>
      <c r="F76" s="407" t="s">
        <v>63</v>
      </c>
      <c r="G76" s="29">
        <f>+G78</f>
        <v>153234.4</v>
      </c>
      <c r="H76" s="29">
        <f t="shared" ref="H76:I76" si="28">+H78</f>
        <v>303234.40000000002</v>
      </c>
      <c r="I76" s="29">
        <f t="shared" si="28"/>
        <v>553234.4</v>
      </c>
    </row>
    <row r="77" spans="1:17" s="113" customFormat="1">
      <c r="A77" s="645"/>
      <c r="B77" s="646"/>
      <c r="C77" s="645"/>
      <c r="D77" s="648"/>
      <c r="E77" s="647"/>
      <c r="F77" s="408" t="s">
        <v>25</v>
      </c>
      <c r="G77" s="116"/>
      <c r="H77" s="116"/>
      <c r="I77" s="116"/>
    </row>
    <row r="78" spans="1:17" s="113" customFormat="1" ht="34.5">
      <c r="A78" s="645"/>
      <c r="B78" s="645" t="s">
        <v>67</v>
      </c>
      <c r="C78" s="649"/>
      <c r="D78" s="648"/>
      <c r="E78" s="647"/>
      <c r="F78" s="407" t="s">
        <v>64</v>
      </c>
      <c r="G78" s="117">
        <f>+G80</f>
        <v>153234.4</v>
      </c>
      <c r="H78" s="117">
        <f t="shared" ref="H78:I78" si="29">+H80</f>
        <v>303234.40000000002</v>
      </c>
      <c r="I78" s="117">
        <f t="shared" si="29"/>
        <v>553234.4</v>
      </c>
    </row>
    <row r="79" spans="1:17" s="113" customFormat="1">
      <c r="A79" s="645"/>
      <c r="B79" s="645"/>
      <c r="C79" s="649"/>
      <c r="D79" s="648"/>
      <c r="E79" s="647"/>
      <c r="F79" s="408" t="s">
        <v>25</v>
      </c>
      <c r="G79" s="117"/>
      <c r="H79" s="117"/>
      <c r="I79" s="117"/>
    </row>
    <row r="80" spans="1:17" s="121" customFormat="1" ht="34.5">
      <c r="A80" s="645"/>
      <c r="B80" s="645"/>
      <c r="C80" s="645" t="s">
        <v>158</v>
      </c>
      <c r="D80" s="648"/>
      <c r="E80" s="647"/>
      <c r="F80" s="409" t="s">
        <v>64</v>
      </c>
      <c r="G80" s="117">
        <f>+G82</f>
        <v>153234.4</v>
      </c>
      <c r="H80" s="117">
        <f t="shared" ref="H80:I80" si="30">+H82</f>
        <v>303234.40000000002</v>
      </c>
      <c r="I80" s="117">
        <f t="shared" si="30"/>
        <v>553234.4</v>
      </c>
      <c r="J80" s="120"/>
      <c r="K80" s="120"/>
      <c r="L80" s="120"/>
      <c r="M80" s="120"/>
      <c r="N80" s="120"/>
      <c r="O80" s="120"/>
      <c r="P80" s="120"/>
      <c r="Q80" s="120"/>
    </row>
    <row r="81" spans="1:17" s="121" customFormat="1">
      <c r="A81" s="645"/>
      <c r="B81" s="645"/>
      <c r="C81" s="645"/>
      <c r="D81" s="648"/>
      <c r="E81" s="647"/>
      <c r="F81" s="410" t="s">
        <v>25</v>
      </c>
      <c r="G81" s="123"/>
      <c r="H81" s="123"/>
      <c r="I81" s="123"/>
      <c r="J81" s="120"/>
      <c r="K81" s="120"/>
      <c r="L81" s="120"/>
      <c r="M81" s="120"/>
      <c r="N81" s="120"/>
      <c r="O81" s="120"/>
      <c r="P81" s="120"/>
      <c r="Q81" s="120"/>
    </row>
    <row r="82" spans="1:17" s="121" customFormat="1" ht="34.5">
      <c r="A82" s="645"/>
      <c r="B82" s="645"/>
      <c r="C82" s="645"/>
      <c r="D82" s="648"/>
      <c r="E82" s="647"/>
      <c r="F82" s="411" t="s">
        <v>61</v>
      </c>
      <c r="G82" s="123">
        <f>+G84+G106</f>
        <v>153234.4</v>
      </c>
      <c r="H82" s="123">
        <f t="shared" ref="H82:I82" si="31">+H84+H106</f>
        <v>303234.40000000002</v>
      </c>
      <c r="I82" s="123">
        <f t="shared" si="31"/>
        <v>553234.4</v>
      </c>
      <c r="J82" s="120"/>
      <c r="K82" s="120"/>
      <c r="L82" s="120"/>
      <c r="M82" s="120"/>
      <c r="N82" s="120"/>
      <c r="O82" s="120"/>
      <c r="P82" s="120"/>
      <c r="Q82" s="120"/>
    </row>
    <row r="83" spans="1:17" s="121" customFormat="1">
      <c r="A83" s="645"/>
      <c r="B83" s="645"/>
      <c r="C83" s="645"/>
      <c r="D83" s="648"/>
      <c r="E83" s="647"/>
      <c r="F83" s="411" t="s">
        <v>104</v>
      </c>
      <c r="G83" s="123"/>
      <c r="H83" s="118"/>
      <c r="I83" s="677"/>
      <c r="J83" s="412"/>
      <c r="K83" s="120"/>
      <c r="L83" s="120"/>
      <c r="M83" s="120"/>
      <c r="N83" s="120"/>
      <c r="O83" s="120"/>
      <c r="P83" s="120"/>
      <c r="Q83" s="120"/>
    </row>
    <row r="84" spans="1:17" s="121" customFormat="1">
      <c r="A84" s="645"/>
      <c r="B84" s="645"/>
      <c r="C84" s="645"/>
      <c r="D84" s="476">
        <v>1163</v>
      </c>
      <c r="E84" s="460" t="s">
        <v>71</v>
      </c>
      <c r="F84" s="461"/>
      <c r="G84" s="125">
        <f>+G86+G95</f>
        <v>104747.1</v>
      </c>
      <c r="H84" s="125">
        <f t="shared" ref="H84:I84" si="32">+H86+H95</f>
        <v>254747.1</v>
      </c>
      <c r="I84" s="125">
        <f t="shared" si="32"/>
        <v>504747.1</v>
      </c>
      <c r="J84" s="120"/>
      <c r="K84" s="120"/>
      <c r="L84" s="120"/>
      <c r="M84" s="120"/>
      <c r="N84" s="120"/>
      <c r="O84" s="120"/>
      <c r="P84" s="120"/>
      <c r="Q84" s="120"/>
    </row>
    <row r="85" spans="1:17" s="121" customFormat="1">
      <c r="A85" s="645"/>
      <c r="B85" s="645"/>
      <c r="C85" s="645"/>
      <c r="D85" s="476"/>
      <c r="E85" s="462">
        <v>12001</v>
      </c>
      <c r="F85" s="122" t="s">
        <v>25</v>
      </c>
      <c r="G85" s="123"/>
      <c r="H85" s="118"/>
      <c r="I85" s="123"/>
      <c r="J85" s="120"/>
      <c r="K85" s="120"/>
      <c r="L85" s="120"/>
      <c r="M85" s="120"/>
      <c r="N85" s="120"/>
      <c r="O85" s="120"/>
      <c r="P85" s="120"/>
      <c r="Q85" s="120"/>
    </row>
    <row r="86" spans="1:17" s="121" customFormat="1" ht="69">
      <c r="A86" s="645"/>
      <c r="B86" s="645"/>
      <c r="C86" s="645"/>
      <c r="D86" s="476"/>
      <c r="E86" s="463"/>
      <c r="F86" s="77" t="s">
        <v>180</v>
      </c>
      <c r="G86" s="125">
        <f t="shared" ref="G86:I86" si="33">G88</f>
        <v>100000</v>
      </c>
      <c r="H86" s="126">
        <f t="shared" si="33"/>
        <v>250000</v>
      </c>
      <c r="I86" s="125">
        <f t="shared" si="33"/>
        <v>500000</v>
      </c>
      <c r="J86" s="119"/>
      <c r="K86" s="120"/>
      <c r="L86" s="120"/>
      <c r="M86" s="120"/>
      <c r="N86" s="120"/>
      <c r="O86" s="120"/>
      <c r="P86" s="120"/>
      <c r="Q86" s="120"/>
    </row>
    <row r="87" spans="1:17" s="113" customFormat="1">
      <c r="A87" s="645"/>
      <c r="B87" s="645"/>
      <c r="C87" s="645"/>
      <c r="D87" s="476"/>
      <c r="E87" s="469"/>
      <c r="F87" s="97" t="s">
        <v>98</v>
      </c>
      <c r="G87" s="116"/>
      <c r="H87" s="117"/>
      <c r="I87" s="116"/>
    </row>
    <row r="88" spans="1:17" s="132" customFormat="1">
      <c r="A88" s="645"/>
      <c r="B88" s="645"/>
      <c r="C88" s="645"/>
      <c r="D88" s="476"/>
      <c r="E88" s="470"/>
      <c r="F88" s="129" t="s">
        <v>114</v>
      </c>
      <c r="G88" s="130">
        <f t="shared" ref="G88:I88" si="34">G90</f>
        <v>100000</v>
      </c>
      <c r="H88" s="131">
        <f t="shared" si="34"/>
        <v>250000</v>
      </c>
      <c r="I88" s="130">
        <f t="shared" si="34"/>
        <v>500000</v>
      </c>
    </row>
    <row r="89" spans="1:17" s="113" customFormat="1" ht="51.75">
      <c r="A89" s="645"/>
      <c r="B89" s="645"/>
      <c r="C89" s="645"/>
      <c r="D89" s="476"/>
      <c r="E89" s="470"/>
      <c r="F89" s="97" t="s">
        <v>68</v>
      </c>
      <c r="G89" s="116"/>
      <c r="H89" s="117"/>
      <c r="I89" s="116"/>
    </row>
    <row r="90" spans="1:17" s="113" customFormat="1">
      <c r="A90" s="645"/>
      <c r="B90" s="645"/>
      <c r="C90" s="645"/>
      <c r="D90" s="476"/>
      <c r="E90" s="470"/>
      <c r="F90" s="114" t="s">
        <v>69</v>
      </c>
      <c r="G90" s="116">
        <f t="shared" ref="G90:I92" si="35">G91</f>
        <v>100000</v>
      </c>
      <c r="H90" s="116">
        <f t="shared" si="35"/>
        <v>250000</v>
      </c>
      <c r="I90" s="116">
        <f t="shared" si="35"/>
        <v>500000</v>
      </c>
    </row>
    <row r="91" spans="1:17" s="113" customFormat="1">
      <c r="A91" s="645"/>
      <c r="B91" s="645"/>
      <c r="C91" s="645"/>
      <c r="D91" s="476"/>
      <c r="E91" s="470"/>
      <c r="F91" s="97" t="s">
        <v>72</v>
      </c>
      <c r="G91" s="116">
        <f t="shared" si="35"/>
        <v>100000</v>
      </c>
      <c r="H91" s="117">
        <f t="shared" si="35"/>
        <v>250000</v>
      </c>
      <c r="I91" s="116">
        <f t="shared" si="35"/>
        <v>500000</v>
      </c>
    </row>
    <row r="92" spans="1:17" s="113" customFormat="1">
      <c r="A92" s="645"/>
      <c r="B92" s="645"/>
      <c r="C92" s="645"/>
      <c r="D92" s="476"/>
      <c r="E92" s="470"/>
      <c r="F92" s="97" t="s">
        <v>73</v>
      </c>
      <c r="G92" s="116">
        <f t="shared" si="35"/>
        <v>100000</v>
      </c>
      <c r="H92" s="117">
        <f t="shared" si="35"/>
        <v>250000</v>
      </c>
      <c r="I92" s="116">
        <f t="shared" si="35"/>
        <v>500000</v>
      </c>
    </row>
    <row r="93" spans="1:17" s="113" customFormat="1">
      <c r="A93" s="645"/>
      <c r="B93" s="645"/>
      <c r="C93" s="645"/>
      <c r="D93" s="476"/>
      <c r="E93" s="470"/>
      <c r="F93" s="97" t="s">
        <v>74</v>
      </c>
      <c r="G93" s="116">
        <f>+G94</f>
        <v>100000</v>
      </c>
      <c r="H93" s="117">
        <f t="shared" ref="H93:I93" si="36">+H94</f>
        <v>250000</v>
      </c>
      <c r="I93" s="116">
        <f t="shared" si="36"/>
        <v>500000</v>
      </c>
      <c r="J93" s="135"/>
    </row>
    <row r="94" spans="1:17" s="113" customFormat="1">
      <c r="A94" s="645"/>
      <c r="B94" s="645"/>
      <c r="C94" s="645"/>
      <c r="D94" s="476"/>
      <c r="E94" s="470"/>
      <c r="F94" s="148" t="s">
        <v>75</v>
      </c>
      <c r="G94" s="116">
        <f>+'Havelvats 2 '!G226</f>
        <v>100000</v>
      </c>
      <c r="H94" s="116">
        <f>+'Havelvats 2 '!H226</f>
        <v>250000</v>
      </c>
      <c r="I94" s="116">
        <f>+'Havelvats 2 '!I226</f>
        <v>500000</v>
      </c>
      <c r="J94" s="138"/>
    </row>
    <row r="95" spans="1:17" s="121" customFormat="1">
      <c r="A95" s="645"/>
      <c r="B95" s="645"/>
      <c r="C95" s="645"/>
      <c r="D95" s="476"/>
      <c r="E95" s="154">
        <v>32001</v>
      </c>
      <c r="F95" s="77" t="s">
        <v>113</v>
      </c>
      <c r="G95" s="125">
        <f t="shared" ref="G95:I95" si="37">G97</f>
        <v>4747.1000000000004</v>
      </c>
      <c r="H95" s="126">
        <f t="shared" si="37"/>
        <v>4747.1000000000004</v>
      </c>
      <c r="I95" s="125">
        <f t="shared" si="37"/>
        <v>4747.1000000000004</v>
      </c>
      <c r="J95" s="120"/>
      <c r="K95" s="120"/>
      <c r="L95" s="120"/>
      <c r="M95" s="120"/>
      <c r="N95" s="120"/>
      <c r="O95" s="120"/>
      <c r="P95" s="120"/>
      <c r="Q95" s="120"/>
    </row>
    <row r="96" spans="1:17" s="113" customFormat="1">
      <c r="A96" s="645"/>
      <c r="B96" s="645"/>
      <c r="C96" s="645"/>
      <c r="D96" s="476"/>
      <c r="E96" s="493"/>
      <c r="F96" s="97" t="s">
        <v>98</v>
      </c>
      <c r="G96" s="116"/>
      <c r="H96" s="117"/>
      <c r="I96" s="116"/>
    </row>
    <row r="97" spans="1:17" s="132" customFormat="1">
      <c r="A97" s="645"/>
      <c r="B97" s="645"/>
      <c r="C97" s="645"/>
      <c r="D97" s="476"/>
      <c r="E97" s="493"/>
      <c r="F97" s="129" t="s">
        <v>114</v>
      </c>
      <c r="G97" s="130">
        <f t="shared" ref="G97:I97" si="38">G99</f>
        <v>4747.1000000000004</v>
      </c>
      <c r="H97" s="131">
        <f t="shared" si="38"/>
        <v>4747.1000000000004</v>
      </c>
      <c r="I97" s="130">
        <f t="shared" si="38"/>
        <v>4747.1000000000004</v>
      </c>
    </row>
    <row r="98" spans="1:17" s="113" customFormat="1" ht="51.75">
      <c r="A98" s="645"/>
      <c r="B98" s="645"/>
      <c r="C98" s="645"/>
      <c r="D98" s="476"/>
      <c r="E98" s="493"/>
      <c r="F98" s="97" t="s">
        <v>68</v>
      </c>
      <c r="G98" s="116"/>
      <c r="H98" s="117"/>
      <c r="I98" s="116"/>
    </row>
    <row r="99" spans="1:17" s="113" customFormat="1">
      <c r="A99" s="645"/>
      <c r="B99" s="645"/>
      <c r="C99" s="645"/>
      <c r="D99" s="476"/>
      <c r="E99" s="493"/>
      <c r="F99" s="114" t="s">
        <v>69</v>
      </c>
      <c r="G99" s="116">
        <f t="shared" ref="G99:I100" si="39">G100</f>
        <v>4747.1000000000004</v>
      </c>
      <c r="H99" s="117">
        <f t="shared" si="39"/>
        <v>4747.1000000000004</v>
      </c>
      <c r="I99" s="116">
        <f t="shared" si="39"/>
        <v>4747.1000000000004</v>
      </c>
    </row>
    <row r="100" spans="1:17" s="113" customFormat="1">
      <c r="A100" s="645"/>
      <c r="B100" s="645"/>
      <c r="C100" s="645"/>
      <c r="D100" s="476"/>
      <c r="E100" s="493"/>
      <c r="F100" s="97" t="s">
        <v>299</v>
      </c>
      <c r="G100" s="116">
        <f t="shared" si="39"/>
        <v>4747.1000000000004</v>
      </c>
      <c r="H100" s="117">
        <f t="shared" si="39"/>
        <v>4747.1000000000004</v>
      </c>
      <c r="I100" s="116">
        <f t="shared" si="39"/>
        <v>4747.1000000000004</v>
      </c>
    </row>
    <row r="101" spans="1:17" s="113" customFormat="1">
      <c r="A101" s="645"/>
      <c r="B101" s="645"/>
      <c r="C101" s="645"/>
      <c r="D101" s="476"/>
      <c r="E101" s="493"/>
      <c r="F101" s="97" t="s">
        <v>300</v>
      </c>
      <c r="G101" s="116">
        <f>+G102+G104</f>
        <v>4747.1000000000004</v>
      </c>
      <c r="H101" s="117">
        <f t="shared" ref="H101:I101" si="40">+H102+H104</f>
        <v>4747.1000000000004</v>
      </c>
      <c r="I101" s="116">
        <f t="shared" si="40"/>
        <v>4747.1000000000004</v>
      </c>
    </row>
    <row r="102" spans="1:17" s="113" customFormat="1">
      <c r="A102" s="645"/>
      <c r="B102" s="645"/>
      <c r="C102" s="645"/>
      <c r="D102" s="476"/>
      <c r="E102" s="493"/>
      <c r="F102" s="97" t="s">
        <v>301</v>
      </c>
      <c r="G102" s="116">
        <f>+G103</f>
        <v>462</v>
      </c>
      <c r="H102" s="117">
        <f t="shared" ref="H102:I102" si="41">+H103</f>
        <v>462</v>
      </c>
      <c r="I102" s="116">
        <f t="shared" si="41"/>
        <v>462</v>
      </c>
      <c r="J102" s="135"/>
    </row>
    <row r="103" spans="1:17" s="113" customFormat="1">
      <c r="A103" s="645"/>
      <c r="B103" s="645"/>
      <c r="C103" s="645"/>
      <c r="D103" s="476"/>
      <c r="E103" s="493"/>
      <c r="F103" s="148" t="s">
        <v>75</v>
      </c>
      <c r="G103" s="116">
        <f>+'Havelvats 2 '!G235</f>
        <v>462</v>
      </c>
      <c r="H103" s="116">
        <f>+'Havelvats 2 '!H235</f>
        <v>462</v>
      </c>
      <c r="I103" s="116">
        <f>+'Havelvats 2 '!I235</f>
        <v>462</v>
      </c>
      <c r="J103" s="138"/>
    </row>
    <row r="104" spans="1:17" s="113" customFormat="1">
      <c r="A104" s="645"/>
      <c r="B104" s="645"/>
      <c r="C104" s="645"/>
      <c r="D104" s="476"/>
      <c r="E104" s="493"/>
      <c r="F104" s="97" t="s">
        <v>303</v>
      </c>
      <c r="G104" s="116">
        <f>+G105</f>
        <v>4285.1000000000004</v>
      </c>
      <c r="H104" s="116">
        <f t="shared" ref="H104:I104" si="42">+H105</f>
        <v>4285.1000000000004</v>
      </c>
      <c r="I104" s="116">
        <f t="shared" si="42"/>
        <v>4285.1000000000004</v>
      </c>
      <c r="J104" s="135"/>
    </row>
    <row r="105" spans="1:17" s="113" customFormat="1">
      <c r="A105" s="645"/>
      <c r="B105" s="645"/>
      <c r="C105" s="645"/>
      <c r="D105" s="476"/>
      <c r="E105" s="493"/>
      <c r="F105" s="148" t="s">
        <v>304</v>
      </c>
      <c r="G105" s="116">
        <f>+'Havelvats 2 '!G237</f>
        <v>4285.1000000000004</v>
      </c>
      <c r="H105" s="116">
        <f>+'Havelvats 2 '!H237</f>
        <v>4285.1000000000004</v>
      </c>
      <c r="I105" s="116">
        <f>+'Havelvats 2 '!I237</f>
        <v>4285.1000000000004</v>
      </c>
      <c r="J105" s="138"/>
    </row>
    <row r="106" spans="1:17" s="121" customFormat="1">
      <c r="A106" s="645"/>
      <c r="B106" s="645"/>
      <c r="C106" s="645"/>
      <c r="D106" s="476">
        <v>1183</v>
      </c>
      <c r="E106" s="460" t="s">
        <v>305</v>
      </c>
      <c r="F106" s="461"/>
      <c r="G106" s="125">
        <f>+G108</f>
        <v>48487.299999999996</v>
      </c>
      <c r="H106" s="125">
        <f t="shared" ref="H106:I106" si="43">+H108</f>
        <v>48487.299999999996</v>
      </c>
      <c r="I106" s="125">
        <f t="shared" si="43"/>
        <v>48487.299999999996</v>
      </c>
      <c r="J106" s="120"/>
      <c r="K106" s="120"/>
      <c r="L106" s="120"/>
      <c r="M106" s="120"/>
      <c r="N106" s="120"/>
      <c r="O106" s="120"/>
      <c r="P106" s="120"/>
      <c r="Q106" s="120"/>
    </row>
    <row r="107" spans="1:17" s="121" customFormat="1">
      <c r="A107" s="645"/>
      <c r="B107" s="645"/>
      <c r="C107" s="645"/>
      <c r="D107" s="476"/>
      <c r="E107" s="464">
        <v>32004</v>
      </c>
      <c r="F107" s="122" t="s">
        <v>25</v>
      </c>
      <c r="G107" s="123"/>
      <c r="H107" s="155"/>
      <c r="I107" s="123"/>
      <c r="J107" s="120"/>
      <c r="K107" s="120"/>
      <c r="L107" s="120"/>
      <c r="M107" s="120"/>
      <c r="N107" s="120"/>
      <c r="O107" s="120"/>
      <c r="P107" s="120"/>
      <c r="Q107" s="120"/>
    </row>
    <row r="108" spans="1:17" s="121" customFormat="1" ht="51.75">
      <c r="A108" s="645"/>
      <c r="B108" s="645"/>
      <c r="C108" s="645"/>
      <c r="D108" s="476"/>
      <c r="E108" s="466"/>
      <c r="F108" s="77" t="s">
        <v>262</v>
      </c>
      <c r="G108" s="125">
        <f t="shared" ref="G108:I108" si="44">G110</f>
        <v>48487.299999999996</v>
      </c>
      <c r="H108" s="125">
        <f t="shared" si="44"/>
        <v>48487.299999999996</v>
      </c>
      <c r="I108" s="125">
        <f t="shared" si="44"/>
        <v>48487.299999999996</v>
      </c>
      <c r="J108" s="120"/>
      <c r="K108" s="120"/>
      <c r="L108" s="120"/>
      <c r="M108" s="120"/>
      <c r="N108" s="120"/>
      <c r="O108" s="120"/>
      <c r="P108" s="120"/>
      <c r="Q108" s="120"/>
    </row>
    <row r="109" spans="1:17" s="113" customFormat="1">
      <c r="A109" s="645"/>
      <c r="B109" s="645"/>
      <c r="C109" s="645"/>
      <c r="D109" s="476"/>
      <c r="E109" s="493"/>
      <c r="F109" s="97" t="s">
        <v>98</v>
      </c>
      <c r="G109" s="116"/>
      <c r="H109" s="116"/>
      <c r="I109" s="116"/>
    </row>
    <row r="110" spans="1:17" s="132" customFormat="1" ht="34.5">
      <c r="A110" s="645"/>
      <c r="B110" s="645"/>
      <c r="C110" s="645"/>
      <c r="D110" s="476"/>
      <c r="E110" s="493"/>
      <c r="F110" s="129" t="s">
        <v>61</v>
      </c>
      <c r="G110" s="130">
        <f t="shared" ref="G110:I110" si="45">G112</f>
        <v>48487.299999999996</v>
      </c>
      <c r="H110" s="130">
        <f t="shared" si="45"/>
        <v>48487.299999999996</v>
      </c>
      <c r="I110" s="130">
        <f t="shared" si="45"/>
        <v>48487.299999999996</v>
      </c>
    </row>
    <row r="111" spans="1:17" s="113" customFormat="1" ht="51.75">
      <c r="A111" s="645"/>
      <c r="B111" s="645"/>
      <c r="C111" s="645"/>
      <c r="D111" s="476"/>
      <c r="E111" s="493"/>
      <c r="F111" s="97" t="s">
        <v>68</v>
      </c>
      <c r="G111" s="116"/>
      <c r="H111" s="116"/>
      <c r="I111" s="116"/>
    </row>
    <row r="112" spans="1:17" s="113" customFormat="1">
      <c r="A112" s="645"/>
      <c r="B112" s="645"/>
      <c r="C112" s="645"/>
      <c r="D112" s="476"/>
      <c r="E112" s="493"/>
      <c r="F112" s="114" t="s">
        <v>69</v>
      </c>
      <c r="G112" s="116">
        <f t="shared" ref="G112:I113" si="46">G113</f>
        <v>48487.299999999996</v>
      </c>
      <c r="H112" s="116">
        <f t="shared" si="46"/>
        <v>48487.299999999996</v>
      </c>
      <c r="I112" s="116">
        <f t="shared" si="46"/>
        <v>48487.299999999996</v>
      </c>
    </row>
    <row r="113" spans="1:10" s="113" customFormat="1">
      <c r="A113" s="645"/>
      <c r="B113" s="645"/>
      <c r="C113" s="645"/>
      <c r="D113" s="476"/>
      <c r="E113" s="493"/>
      <c r="F113" s="97" t="s">
        <v>299</v>
      </c>
      <c r="G113" s="116">
        <f t="shared" si="46"/>
        <v>48487.299999999996</v>
      </c>
      <c r="H113" s="116">
        <f t="shared" si="46"/>
        <v>48487.299999999996</v>
      </c>
      <c r="I113" s="116">
        <f t="shared" si="46"/>
        <v>48487.299999999996</v>
      </c>
    </row>
    <row r="114" spans="1:10" s="113" customFormat="1">
      <c r="A114" s="645"/>
      <c r="B114" s="645"/>
      <c r="C114" s="645"/>
      <c r="D114" s="476"/>
      <c r="E114" s="493"/>
      <c r="F114" s="97" t="s">
        <v>300</v>
      </c>
      <c r="G114" s="116">
        <f>+G115</f>
        <v>48487.299999999996</v>
      </c>
      <c r="H114" s="116">
        <f t="shared" ref="H114:I115" si="47">+H115</f>
        <v>48487.299999999996</v>
      </c>
      <c r="I114" s="116">
        <f t="shared" si="47"/>
        <v>48487.299999999996</v>
      </c>
    </row>
    <row r="115" spans="1:10" s="113" customFormat="1">
      <c r="A115" s="645"/>
      <c r="B115" s="645"/>
      <c r="C115" s="645"/>
      <c r="D115" s="476"/>
      <c r="E115" s="493"/>
      <c r="F115" s="97" t="s">
        <v>301</v>
      </c>
      <c r="G115" s="116">
        <f>+G116</f>
        <v>48487.299999999996</v>
      </c>
      <c r="H115" s="116">
        <f t="shared" si="47"/>
        <v>48487.299999999996</v>
      </c>
      <c r="I115" s="116">
        <f t="shared" si="47"/>
        <v>48487.299999999996</v>
      </c>
      <c r="J115" s="135"/>
    </row>
    <row r="116" spans="1:10" s="113" customFormat="1">
      <c r="A116" s="645"/>
      <c r="B116" s="645"/>
      <c r="C116" s="645"/>
      <c r="D116" s="476"/>
      <c r="E116" s="493"/>
      <c r="F116" s="148" t="s">
        <v>302</v>
      </c>
      <c r="G116" s="116">
        <f>+'Havelvats 2 '!G266</f>
        <v>48487.299999999996</v>
      </c>
      <c r="H116" s="116">
        <f>+'Havelvats 2 '!H266</f>
        <v>48487.299999999996</v>
      </c>
      <c r="I116" s="116">
        <f>+'Havelvats 2 '!I266</f>
        <v>48487.299999999996</v>
      </c>
      <c r="J116" s="138"/>
    </row>
  </sheetData>
  <mergeCells count="52">
    <mergeCell ref="A33:A75"/>
    <mergeCell ref="D52:D55"/>
    <mergeCell ref="E52:E55"/>
    <mergeCell ref="G1:I1"/>
    <mergeCell ref="A6:I6"/>
    <mergeCell ref="A9:C9"/>
    <mergeCell ref="D9:E9"/>
    <mergeCell ref="F9:F10"/>
    <mergeCell ref="G9:I9"/>
    <mergeCell ref="B33:B34"/>
    <mergeCell ref="H8:I8"/>
    <mergeCell ref="A14:A31"/>
    <mergeCell ref="B14:B15"/>
    <mergeCell ref="C14:C17"/>
    <mergeCell ref="D14:D21"/>
    <mergeCell ref="E14:E21"/>
    <mergeCell ref="B16:B31"/>
    <mergeCell ref="C18:C31"/>
    <mergeCell ref="D22:D31"/>
    <mergeCell ref="E22:F22"/>
    <mergeCell ref="E25:E31"/>
    <mergeCell ref="B35:B75"/>
    <mergeCell ref="C37:C51"/>
    <mergeCell ref="D41:D51"/>
    <mergeCell ref="E41:F41"/>
    <mergeCell ref="E42:E43"/>
    <mergeCell ref="E44:E51"/>
    <mergeCell ref="C52:C75"/>
    <mergeCell ref="D56:D75"/>
    <mergeCell ref="E56:F56"/>
    <mergeCell ref="E57:E58"/>
    <mergeCell ref="E59:E66"/>
    <mergeCell ref="E68:E75"/>
    <mergeCell ref="C33:C36"/>
    <mergeCell ref="D33:D40"/>
    <mergeCell ref="E33:E40"/>
    <mergeCell ref="A76:A116"/>
    <mergeCell ref="B78:B116"/>
    <mergeCell ref="C80:C116"/>
    <mergeCell ref="B76:B77"/>
    <mergeCell ref="E76:E83"/>
    <mergeCell ref="D76:D83"/>
    <mergeCell ref="C76:C79"/>
    <mergeCell ref="D84:D105"/>
    <mergeCell ref="E87:E94"/>
    <mergeCell ref="E96:E105"/>
    <mergeCell ref="E84:F84"/>
    <mergeCell ref="E85:E86"/>
    <mergeCell ref="D106:D116"/>
    <mergeCell ref="E106:F106"/>
    <mergeCell ref="E107:E108"/>
    <mergeCell ref="E109:E116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Havelvats 1</vt:lpstr>
      <vt:lpstr>Havelvats 2 </vt:lpstr>
      <vt:lpstr>Havelvats 3</vt:lpstr>
      <vt:lpstr>Havelvats 4</vt:lpstr>
      <vt:lpstr>Havelvats 5</vt:lpstr>
      <vt:lpstr>Havelvats 6</vt:lpstr>
      <vt:lpstr>Havelvats 7</vt:lpstr>
      <vt:lpstr>Havelvats 8</vt:lpstr>
      <vt:lpstr>Havelvats 9</vt:lpstr>
      <vt:lpstr>Havelvats 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https://mul-edu.gov.am/tasks/docs/attachment.php?id=336010&amp;fn=havelvacner+%282%29.xlsx&amp;out=1&amp;token=</cp:keywords>
  <cp:lastModifiedBy>Arpine Martirosyan</cp:lastModifiedBy>
  <cp:lastPrinted>2021-03-24T06:28:20Z</cp:lastPrinted>
  <dcterms:modified xsi:type="dcterms:W3CDTF">2021-03-24T06:28:23Z</dcterms:modified>
</cp:coreProperties>
</file>