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shotpir\Desktop\ԿԳՄՍՆ -Ճանապարհաշինարարներ և Արձագանք - 10815\պ - 12152\պ - 12773\Վարջնական - Սոց վարչ-ի առաջարկությամբ - 13660\"/>
    </mc:Choice>
  </mc:AlternateContent>
  <bookViews>
    <workbookView xWindow="0" yWindow="0" windowWidth="28800" windowHeight="11130" tabRatio="1000" activeTab="4"/>
  </bookViews>
  <sheets>
    <sheet name="Havelvats 1" sheetId="45" r:id="rId1"/>
    <sheet name="Havelvats 2" sheetId="46" r:id="rId2"/>
    <sheet name="Havelvats 3" sheetId="47" r:id="rId3"/>
    <sheet name="Havelvats 4" sheetId="48" r:id="rId4"/>
    <sheet name="Havelvats 5" sheetId="54" r:id="rId5"/>
    <sheet name="Havelvats 6" sheetId="50" r:id="rId6"/>
    <sheet name="Havelvats 7" sheetId="53" r:id="rId7"/>
    <sheet name="Havelvats 8" sheetId="41" r:id="rId8"/>
    <sheet name="Havelvats 9" sheetId="55" r:id="rId9"/>
  </sheets>
  <definedNames>
    <definedName name="AgencyCode" localSheetId="4">#REF!</definedName>
    <definedName name="AgencyCode" localSheetId="6">#REF!</definedName>
    <definedName name="AgencyCode" localSheetId="8">#REF!</definedName>
    <definedName name="AgencyCode">#REF!</definedName>
    <definedName name="AgencyName" localSheetId="6">#REF!</definedName>
    <definedName name="AgencyName" localSheetId="8">#REF!</definedName>
    <definedName name="AgencyName">#REF!</definedName>
    <definedName name="davit" localSheetId="6">#REF!</definedName>
    <definedName name="davit" localSheetId="8">#REF!</definedName>
    <definedName name="davit">#REF!</definedName>
    <definedName name="Functional1" localSheetId="6">#REF!</definedName>
    <definedName name="Functional1" localSheetId="8">#REF!</definedName>
    <definedName name="Functional1">#REF!</definedName>
    <definedName name="ggg" localSheetId="6">#REF!</definedName>
    <definedName name="ggg" localSheetId="8">#REF!</definedName>
    <definedName name="ggg">#REF!</definedName>
    <definedName name="PANature" localSheetId="6">#REF!</definedName>
    <definedName name="PANature" localSheetId="8">#REF!</definedName>
    <definedName name="PANature">#REF!</definedName>
    <definedName name="PAType" localSheetId="6">#REF!</definedName>
    <definedName name="PAType" localSheetId="8">#REF!</definedName>
    <definedName name="PAType">#REF!</definedName>
    <definedName name="Performance2" localSheetId="6">#REF!</definedName>
    <definedName name="Performance2" localSheetId="8">#REF!</definedName>
    <definedName name="Performance2">#REF!</definedName>
    <definedName name="PerformanceType" localSheetId="6">#REF!</definedName>
    <definedName name="PerformanceType" localSheetId="8">#REF!</definedName>
    <definedName name="PerformanceType">#REF!</definedName>
    <definedName name="_xlnm.Print_Area" localSheetId="0">'Havelvats 1'!$A$1:$F$82</definedName>
    <definedName name="_xlnm.Print_Area" localSheetId="1">'Havelvats 2'!$A$1:$I$123</definedName>
    <definedName name="_xlnm.Print_Area" localSheetId="2">'Havelvats 3'!$A$1:$H$49</definedName>
    <definedName name="_xlnm.Print_Area" localSheetId="5">'Havelvats 6'!$A$1:$F$128</definedName>
    <definedName name="_xlnm.Print_Area" localSheetId="6">'Havelvats 7'!$A$1:$F$128</definedName>
    <definedName name="_xlnm.Print_Area" localSheetId="7">'Havelvats 8'!$A$1:$J$48</definedName>
    <definedName name="Հավելված" localSheetId="4">#REF!</definedName>
    <definedName name="Հավելված" localSheetId="6">#REF!</definedName>
    <definedName name="Հավելված" localSheetId="8">#REF!</definedName>
    <definedName name="Հավելված">#REF!</definedName>
    <definedName name="Մաս" localSheetId="6">#REF!</definedName>
    <definedName name="Մաս" localSheetId="8">#REF!</definedName>
    <definedName name="Մաս">#REF!</definedName>
    <definedName name="շախմատիստ" localSheetId="6">#REF!</definedName>
    <definedName name="շախմատիստ" localSheetId="8">#REF!</definedName>
    <definedName name="շախմատիստ">#REF!</definedName>
  </definedNames>
  <calcPr calcId="162913"/>
</workbook>
</file>

<file path=xl/calcChain.xml><?xml version="1.0" encoding="utf-8"?>
<calcChain xmlns="http://schemas.openxmlformats.org/spreadsheetml/2006/main">
  <c r="G41" i="47" l="1"/>
  <c r="G95" i="46"/>
  <c r="F101" i="53"/>
  <c r="E101" i="53"/>
  <c r="D101" i="53"/>
  <c r="F101" i="50" l="1"/>
  <c r="E101" i="50"/>
  <c r="D101" i="50"/>
  <c r="H30" i="46" l="1"/>
  <c r="I30" i="46"/>
  <c r="G30" i="46"/>
  <c r="H34" i="46"/>
  <c r="H33" i="46" s="1"/>
  <c r="I34" i="46"/>
  <c r="I33" i="46" s="1"/>
  <c r="G34" i="46"/>
  <c r="G33" i="46" s="1"/>
  <c r="I94" i="46"/>
  <c r="H94" i="46"/>
  <c r="H93" i="46" s="1"/>
  <c r="H92" i="46" s="1"/>
  <c r="H91" i="46" s="1"/>
  <c r="H89" i="46" s="1"/>
  <c r="H87" i="46" s="1"/>
  <c r="H85" i="46" s="1"/>
  <c r="H83" i="46" s="1"/>
  <c r="H81" i="46" s="1"/>
  <c r="H79" i="46" s="1"/>
  <c r="G94" i="46"/>
  <c r="G93" i="46" s="1"/>
  <c r="G92" i="46" s="1"/>
  <c r="G91" i="46" s="1"/>
  <c r="G89" i="46" s="1"/>
  <c r="G87" i="46" s="1"/>
  <c r="G85" i="46" s="1"/>
  <c r="G83" i="46" s="1"/>
  <c r="G81" i="46" s="1"/>
  <c r="G79" i="46" s="1"/>
  <c r="I93" i="46"/>
  <c r="I92" i="46" s="1"/>
  <c r="I91" i="46" s="1"/>
  <c r="I89" i="46" s="1"/>
  <c r="I87" i="46" s="1"/>
  <c r="I85" i="46" s="1"/>
  <c r="I83" i="46" s="1"/>
  <c r="I81" i="46" s="1"/>
  <c r="I79" i="46" s="1"/>
  <c r="F59" i="45" l="1"/>
  <c r="E59" i="45"/>
  <c r="D59" i="45"/>
  <c r="G17" i="54"/>
  <c r="G15" i="54" s="1"/>
  <c r="G12" i="54"/>
  <c r="E86" i="50" l="1"/>
  <c r="E86" i="53"/>
  <c r="E52" i="45"/>
  <c r="F52" i="45"/>
  <c r="F86" i="53"/>
  <c r="F86" i="50"/>
  <c r="D86" i="50"/>
  <c r="D86" i="53"/>
  <c r="D52" i="45"/>
  <c r="G11" i="54"/>
  <c r="G10" i="54" s="1"/>
  <c r="I49" i="46" l="1"/>
  <c r="I48" i="46" s="1"/>
  <c r="I47" i="46" s="1"/>
  <c r="I46" i="46" s="1"/>
  <c r="I44" i="46" s="1"/>
  <c r="I42" i="46" s="1"/>
  <c r="F21" i="45" s="1"/>
  <c r="H49" i="46"/>
  <c r="H48" i="46" s="1"/>
  <c r="H47" i="46" s="1"/>
  <c r="H46" i="46" s="1"/>
  <c r="H44" i="46" s="1"/>
  <c r="H42" i="46" s="1"/>
  <c r="E21" i="45" s="1"/>
  <c r="G49" i="46"/>
  <c r="G48" i="46" s="1"/>
  <c r="G47" i="46" s="1"/>
  <c r="G46" i="46" s="1"/>
  <c r="G44" i="46" s="1"/>
  <c r="G42" i="46" s="1"/>
  <c r="H29" i="46"/>
  <c r="G29" i="46"/>
  <c r="I29" i="46"/>
  <c r="I28" i="46" s="1"/>
  <c r="F26" i="53" l="1"/>
  <c r="F26" i="50"/>
  <c r="E26" i="53"/>
  <c r="E26" i="50"/>
  <c r="I40" i="46"/>
  <c r="G28" i="46"/>
  <c r="G27" i="46" s="1"/>
  <c r="G25" i="46" s="1"/>
  <c r="G23" i="46" s="1"/>
  <c r="H28" i="46"/>
  <c r="H27" i="46" s="1"/>
  <c r="H25" i="46" s="1"/>
  <c r="H23" i="46" s="1"/>
  <c r="E27" i="45" s="1"/>
  <c r="E42" i="50" s="1"/>
  <c r="H40" i="46"/>
  <c r="D21" i="45"/>
  <c r="D26" i="50" s="1"/>
  <c r="G40" i="46"/>
  <c r="I27" i="46"/>
  <c r="I25" i="46" s="1"/>
  <c r="I23" i="46" s="1"/>
  <c r="D27" i="45" l="1"/>
  <c r="G21" i="46"/>
  <c r="H21" i="46"/>
  <c r="E42" i="53"/>
  <c r="E14" i="45"/>
  <c r="F27" i="45"/>
  <c r="F42" i="50" s="1"/>
  <c r="I21" i="46"/>
  <c r="D26" i="53"/>
  <c r="F21" i="47"/>
  <c r="D42" i="53" l="1"/>
  <c r="D42" i="50"/>
  <c r="D14" i="45"/>
  <c r="F42" i="53"/>
  <c r="F14" i="45"/>
  <c r="J46" i="41"/>
  <c r="J43" i="41"/>
  <c r="J42" i="41" l="1"/>
  <c r="F49" i="47" s="1"/>
  <c r="J15" i="41"/>
  <c r="E40" i="48" l="1"/>
  <c r="D40" i="48"/>
  <c r="E38" i="48"/>
  <c r="D38" i="48"/>
  <c r="E32" i="48"/>
  <c r="D32" i="48"/>
  <c r="E24" i="48"/>
  <c r="E22" i="48"/>
  <c r="D22" i="48"/>
  <c r="E13" i="48"/>
  <c r="F13" i="48"/>
  <c r="D13" i="48"/>
  <c r="E20" i="48" l="1"/>
  <c r="H65" i="46" s="1"/>
  <c r="F32" i="47"/>
  <c r="G32" i="47"/>
  <c r="H32" i="47"/>
  <c r="E32" i="47"/>
  <c r="F43" i="47"/>
  <c r="G43" i="47"/>
  <c r="H43" i="47"/>
  <c r="E43" i="47"/>
  <c r="D45" i="47"/>
  <c r="F47" i="48" s="1"/>
  <c r="D44" i="47"/>
  <c r="F46" i="48" s="1"/>
  <c r="F40" i="47"/>
  <c r="H40" i="47"/>
  <c r="E40" i="47"/>
  <c r="G42" i="47"/>
  <c r="D42" i="47" s="1"/>
  <c r="F44" i="48" s="1"/>
  <c r="D39" i="47"/>
  <c r="F41" i="48" s="1"/>
  <c r="F40" i="48" s="1"/>
  <c r="F38" i="47"/>
  <c r="G38" i="47"/>
  <c r="H38" i="47"/>
  <c r="E38" i="47"/>
  <c r="F36" i="47"/>
  <c r="G36" i="47"/>
  <c r="H36" i="47"/>
  <c r="E36" i="47"/>
  <c r="D37" i="47"/>
  <c r="F39" i="48" s="1"/>
  <c r="F38" i="48" s="1"/>
  <c r="F45" i="48" l="1"/>
  <c r="G40" i="47"/>
  <c r="D40" i="47" s="1"/>
  <c r="D38" i="47"/>
  <c r="D32" i="47"/>
  <c r="D36" i="47"/>
  <c r="D43" i="47"/>
  <c r="D35" i="47" l="1"/>
  <c r="F37" i="48" s="1"/>
  <c r="D34" i="47"/>
  <c r="F36" i="48" s="1"/>
  <c r="D33" i="47"/>
  <c r="F35" i="48" s="1"/>
  <c r="F30" i="47"/>
  <c r="G30" i="47"/>
  <c r="H30" i="47"/>
  <c r="E30" i="47"/>
  <c r="D31" i="47"/>
  <c r="F33" i="48" s="1"/>
  <c r="F32" i="48" s="1"/>
  <c r="F26" i="47"/>
  <c r="H26" i="47"/>
  <c r="H24" i="47" s="1"/>
  <c r="E26" i="47"/>
  <c r="E24" i="47" s="1"/>
  <c r="G28" i="47"/>
  <c r="G29" i="47"/>
  <c r="D29" i="47" s="1"/>
  <c r="F31" i="48" s="1"/>
  <c r="G27" i="47"/>
  <c r="D30" i="47" l="1"/>
  <c r="F34" i="48"/>
  <c r="F24" i="47"/>
  <c r="G26" i="47"/>
  <c r="G24" i="47" s="1"/>
  <c r="D26" i="47" l="1"/>
  <c r="D24" i="47"/>
  <c r="G20" i="47" l="1"/>
  <c r="H20" i="47"/>
  <c r="E20" i="47"/>
  <c r="F20" i="47"/>
  <c r="D15" i="47" l="1"/>
  <c r="D28" i="48" l="1"/>
  <c r="E28" i="48"/>
  <c r="D34" i="48"/>
  <c r="E52" i="48"/>
  <c r="D52" i="48"/>
  <c r="D28" i="47"/>
  <c r="F30" i="48" s="1"/>
  <c r="D23" i="47"/>
  <c r="F25" i="48" s="1"/>
  <c r="F24" i="48" s="1"/>
  <c r="D21" i="47"/>
  <c r="F23" i="48" s="1"/>
  <c r="E22" i="47"/>
  <c r="E18" i="47" s="1"/>
  <c r="E16" i="47" s="1"/>
  <c r="G22" i="47"/>
  <c r="G18" i="47" s="1"/>
  <c r="G16" i="47" s="1"/>
  <c r="H22" i="47"/>
  <c r="H18" i="47" s="1"/>
  <c r="H16" i="47" s="1"/>
  <c r="D49" i="47"/>
  <c r="F53" i="48" s="1"/>
  <c r="F52" i="48" s="1"/>
  <c r="H48" i="47"/>
  <c r="H46" i="47" s="1"/>
  <c r="G48" i="47"/>
  <c r="G46" i="47" s="1"/>
  <c r="E48" i="47"/>
  <c r="E46" i="47" s="1"/>
  <c r="E13" i="47" l="1"/>
  <c r="G13" i="47"/>
  <c r="H13" i="47"/>
  <c r="E50" i="48"/>
  <c r="E48" i="48" s="1"/>
  <c r="H76" i="46" s="1"/>
  <c r="D50" i="48"/>
  <c r="D48" i="48" s="1"/>
  <c r="G76" i="46" s="1"/>
  <c r="F50" i="48"/>
  <c r="F48" i="48" s="1"/>
  <c r="I76" i="46" s="1"/>
  <c r="F22" i="48"/>
  <c r="F20" i="48" s="1"/>
  <c r="E34" i="48"/>
  <c r="E42" i="48"/>
  <c r="E45" i="48"/>
  <c r="D42" i="48"/>
  <c r="D45" i="48"/>
  <c r="F22" i="47"/>
  <c r="D22" i="47"/>
  <c r="D41" i="47"/>
  <c r="F43" i="48" s="1"/>
  <c r="F42" i="48" s="1"/>
  <c r="F48" i="47"/>
  <c r="F46" i="47" s="1"/>
  <c r="I65" i="46" l="1"/>
  <c r="H75" i="46"/>
  <c r="H74" i="46" s="1"/>
  <c r="H73" i="46" s="1"/>
  <c r="H72" i="46" s="1"/>
  <c r="H70" i="46" s="1"/>
  <c r="H68" i="46" s="1"/>
  <c r="H51" i="55" s="1"/>
  <c r="H50" i="55" s="1"/>
  <c r="H49" i="55" s="1"/>
  <c r="H48" i="55" s="1"/>
  <c r="H47" i="55" s="1"/>
  <c r="H45" i="55" s="1"/>
  <c r="H43" i="55" s="1"/>
  <c r="H41" i="55" s="1"/>
  <c r="H39" i="55" s="1"/>
  <c r="H37" i="55" s="1"/>
  <c r="H35" i="55" s="1"/>
  <c r="H33" i="55" s="1"/>
  <c r="H32" i="55" s="1"/>
  <c r="G75" i="46"/>
  <c r="G74" i="46" s="1"/>
  <c r="G73" i="46" s="1"/>
  <c r="G72" i="46" s="1"/>
  <c r="G70" i="46" s="1"/>
  <c r="G68" i="46" s="1"/>
  <c r="G51" i="55" s="1"/>
  <c r="G50" i="55" s="1"/>
  <c r="G49" i="55" s="1"/>
  <c r="G48" i="55" s="1"/>
  <c r="G47" i="55" s="1"/>
  <c r="G45" i="55" s="1"/>
  <c r="G43" i="55" s="1"/>
  <c r="G41" i="55" s="1"/>
  <c r="G39" i="55" s="1"/>
  <c r="G37" i="55" s="1"/>
  <c r="E26" i="48"/>
  <c r="D26" i="48"/>
  <c r="F18" i="47"/>
  <c r="F16" i="47" s="1"/>
  <c r="F13" i="47" s="1"/>
  <c r="D13" i="47" s="1"/>
  <c r="I75" i="46"/>
  <c r="I74" i="46" s="1"/>
  <c r="I73" i="46" s="1"/>
  <c r="I72" i="46" s="1"/>
  <c r="I70" i="46" s="1"/>
  <c r="I68" i="46" s="1"/>
  <c r="I51" i="55" s="1"/>
  <c r="I50" i="55" s="1"/>
  <c r="I49" i="55" s="1"/>
  <c r="I48" i="55" s="1"/>
  <c r="I47" i="55" s="1"/>
  <c r="I45" i="55" s="1"/>
  <c r="I43" i="55" s="1"/>
  <c r="I41" i="55" s="1"/>
  <c r="I39" i="55" s="1"/>
  <c r="I37" i="55" s="1"/>
  <c r="I35" i="55" s="1"/>
  <c r="I33" i="55" s="1"/>
  <c r="I32" i="55" s="1"/>
  <c r="H11" i="47"/>
  <c r="D48" i="47"/>
  <c r="D46" i="47"/>
  <c r="G35" i="55" l="1"/>
  <c r="G33" i="55" s="1"/>
  <c r="G32" i="55" s="1"/>
  <c r="E46" i="45"/>
  <c r="E72" i="53" s="1"/>
  <c r="H115" i="46"/>
  <c r="D46" i="45"/>
  <c r="D72" i="50" s="1"/>
  <c r="G115" i="46"/>
  <c r="F46" i="45"/>
  <c r="F72" i="50" s="1"/>
  <c r="I115" i="46"/>
  <c r="D72" i="53"/>
  <c r="H67" i="46"/>
  <c r="E18" i="48"/>
  <c r="E16" i="48" s="1"/>
  <c r="E11" i="48" s="1"/>
  <c r="D24" i="48"/>
  <c r="D20" i="48" s="1"/>
  <c r="G67" i="46"/>
  <c r="D18" i="47"/>
  <c r="F11" i="47"/>
  <c r="D20" i="47"/>
  <c r="D18" i="48" l="1"/>
  <c r="D16" i="48" s="1"/>
  <c r="D11" i="48" s="1"/>
  <c r="G65" i="46"/>
  <c r="G64" i="46" s="1"/>
  <c r="F72" i="53"/>
  <c r="E72" i="50"/>
  <c r="H123" i="46"/>
  <c r="H122" i="46" s="1"/>
  <c r="H121" i="46" s="1"/>
  <c r="H120" i="46" s="1"/>
  <c r="H118" i="46" s="1"/>
  <c r="H116" i="46" s="1"/>
  <c r="H31" i="55" s="1"/>
  <c r="H30" i="55" s="1"/>
  <c r="H29" i="55" s="1"/>
  <c r="H28" i="55" s="1"/>
  <c r="H26" i="55" s="1"/>
  <c r="H24" i="55" s="1"/>
  <c r="H22" i="55" s="1"/>
  <c r="H20" i="55" s="1"/>
  <c r="H18" i="55" s="1"/>
  <c r="H16" i="55" s="1"/>
  <c r="H14" i="55" s="1"/>
  <c r="H13" i="55" s="1"/>
  <c r="H11" i="55" s="1"/>
  <c r="H114" i="46"/>
  <c r="H113" i="46" s="1"/>
  <c r="H112" i="46" s="1"/>
  <c r="H110" i="46" s="1"/>
  <c r="H108" i="46" s="1"/>
  <c r="G123" i="46"/>
  <c r="G122" i="46" s="1"/>
  <c r="G121" i="46" s="1"/>
  <c r="G120" i="46" s="1"/>
  <c r="G118" i="46" s="1"/>
  <c r="G116" i="46" s="1"/>
  <c r="G31" i="55" s="1"/>
  <c r="G30" i="55" s="1"/>
  <c r="G29" i="55" s="1"/>
  <c r="G28" i="55" s="1"/>
  <c r="G26" i="55" s="1"/>
  <c r="G24" i="55" s="1"/>
  <c r="G22" i="55" s="1"/>
  <c r="G20" i="55" s="1"/>
  <c r="G18" i="55" s="1"/>
  <c r="G16" i="55" s="1"/>
  <c r="G14" i="55" s="1"/>
  <c r="G13" i="55" s="1"/>
  <c r="G11" i="55" s="1"/>
  <c r="G114" i="46"/>
  <c r="G113" i="46" s="1"/>
  <c r="G112" i="46" s="1"/>
  <c r="G110" i="46" s="1"/>
  <c r="G108" i="46" s="1"/>
  <c r="I123" i="46"/>
  <c r="I122" i="46" s="1"/>
  <c r="I121" i="46" s="1"/>
  <c r="I120" i="46" s="1"/>
  <c r="I118" i="46" s="1"/>
  <c r="I116" i="46" s="1"/>
  <c r="I31" i="55" s="1"/>
  <c r="I30" i="55" s="1"/>
  <c r="I29" i="55" s="1"/>
  <c r="I28" i="55" s="1"/>
  <c r="I26" i="55" s="1"/>
  <c r="I24" i="55" s="1"/>
  <c r="I22" i="55" s="1"/>
  <c r="I20" i="55" s="1"/>
  <c r="I18" i="55" s="1"/>
  <c r="I16" i="55" s="1"/>
  <c r="I14" i="55" s="1"/>
  <c r="I13" i="55" s="1"/>
  <c r="I11" i="55" s="1"/>
  <c r="I114" i="46"/>
  <c r="I113" i="46" s="1"/>
  <c r="I112" i="46" s="1"/>
  <c r="I110" i="46" s="1"/>
  <c r="I108" i="46" s="1"/>
  <c r="H66" i="46"/>
  <c r="H38" i="46" s="1"/>
  <c r="H36" i="46" s="1"/>
  <c r="G66" i="46"/>
  <c r="G38" i="46" s="1"/>
  <c r="G36" i="46" s="1"/>
  <c r="H106" i="46" l="1"/>
  <c r="H104" i="46" s="1"/>
  <c r="H102" i="46" s="1"/>
  <c r="H100" i="46" s="1"/>
  <c r="H98" i="46" s="1"/>
  <c r="H97" i="46" s="1"/>
  <c r="H77" i="46" s="1"/>
  <c r="E72" i="45"/>
  <c r="D72" i="45"/>
  <c r="G106" i="46"/>
  <c r="G104" i="46" s="1"/>
  <c r="G102" i="46" s="1"/>
  <c r="G100" i="46" s="1"/>
  <c r="G98" i="46" s="1"/>
  <c r="G97" i="46" s="1"/>
  <c r="G77" i="46" s="1"/>
  <c r="I106" i="46"/>
  <c r="I104" i="46" s="1"/>
  <c r="I102" i="46" s="1"/>
  <c r="I100" i="46" s="1"/>
  <c r="I98" i="46" s="1"/>
  <c r="I97" i="46" s="1"/>
  <c r="I77" i="46" s="1"/>
  <c r="F72" i="45"/>
  <c r="F119" i="50" s="1"/>
  <c r="G63" i="46"/>
  <c r="G62" i="46" s="1"/>
  <c r="G61" i="46" s="1"/>
  <c r="G59" i="46" s="1"/>
  <c r="G57" i="46" s="1"/>
  <c r="D40" i="45" s="1"/>
  <c r="D59" i="50" s="1"/>
  <c r="E11" i="47"/>
  <c r="E119" i="50" l="1"/>
  <c r="E119" i="53"/>
  <c r="E78" i="45"/>
  <c r="D119" i="50"/>
  <c r="D119" i="53"/>
  <c r="D78" i="45"/>
  <c r="F119" i="53"/>
  <c r="F78" i="45"/>
  <c r="D33" i="45"/>
  <c r="D12" i="45" s="1"/>
  <c r="G55" i="46"/>
  <c r="G53" i="46" s="1"/>
  <c r="G51" i="46" s="1"/>
  <c r="D59" i="53"/>
  <c r="D66" i="45" l="1"/>
  <c r="D64" i="45" s="1"/>
  <c r="D128" i="53"/>
  <c r="D128" i="50"/>
  <c r="F128" i="50"/>
  <c r="F128" i="53"/>
  <c r="E66" i="45"/>
  <c r="E64" i="45" s="1"/>
  <c r="E128" i="53"/>
  <c r="E128" i="50"/>
  <c r="F66" i="45"/>
  <c r="F64" i="45" s="1"/>
  <c r="G19" i="46"/>
  <c r="G17" i="46" s="1"/>
  <c r="G15" i="46" s="1"/>
  <c r="G13" i="46" s="1"/>
  <c r="G12" i="46" l="1"/>
  <c r="G10" i="46" s="1"/>
  <c r="D10" i="45"/>
  <c r="J19" i="41"/>
  <c r="J14" i="41"/>
  <c r="D27" i="47"/>
  <c r="F29" i="48" s="1"/>
  <c r="F28" i="48" s="1"/>
  <c r="F26" i="48" s="1"/>
  <c r="I67" i="46" l="1"/>
  <c r="F18" i="48"/>
  <c r="F16" i="48" s="1"/>
  <c r="F11" i="48" s="1"/>
  <c r="J13" i="41"/>
  <c r="J12" i="41" s="1"/>
  <c r="D16" i="47"/>
  <c r="G11" i="47" l="1"/>
  <c r="D11" i="47" s="1"/>
  <c r="H64" i="46" l="1"/>
  <c r="H63" i="46" s="1"/>
  <c r="H62" i="46" s="1"/>
  <c r="H61" i="46" s="1"/>
  <c r="H59" i="46" s="1"/>
  <c r="H57" i="46" s="1"/>
  <c r="H55" i="46" l="1"/>
  <c r="H53" i="46" s="1"/>
  <c r="H51" i="46" s="1"/>
  <c r="E40" i="45"/>
  <c r="J11" i="41"/>
  <c r="H19" i="46" l="1"/>
  <c r="H17" i="46" s="1"/>
  <c r="H15" i="46" s="1"/>
  <c r="H13" i="46" s="1"/>
  <c r="E33" i="45"/>
  <c r="E12" i="45" s="1"/>
  <c r="E59" i="53"/>
  <c r="E59" i="50"/>
  <c r="H12" i="46" l="1"/>
  <c r="H10" i="46" s="1"/>
  <c r="E10" i="45"/>
  <c r="I66" i="46"/>
  <c r="I38" i="46" s="1"/>
  <c r="I36" i="46" s="1"/>
  <c r="I64" i="46" l="1"/>
  <c r="I63" i="46" s="1"/>
  <c r="I62" i="46" s="1"/>
  <c r="I61" i="46" s="1"/>
  <c r="I59" i="46" s="1"/>
  <c r="I57" i="46" s="1"/>
  <c r="I55" i="46" l="1"/>
  <c r="I53" i="46" s="1"/>
  <c r="I51" i="46" s="1"/>
  <c r="F40" i="45"/>
  <c r="I19" i="46" l="1"/>
  <c r="I17" i="46" s="1"/>
  <c r="I15" i="46" s="1"/>
  <c r="I13" i="46" s="1"/>
  <c r="I12" i="46" s="1"/>
  <c r="F59" i="53"/>
  <c r="F59" i="50"/>
  <c r="F33" i="45"/>
  <c r="F12" i="45" s="1"/>
  <c r="F10" i="45" l="1"/>
  <c r="I10" i="46"/>
</calcChain>
</file>

<file path=xl/sharedStrings.xml><?xml version="1.0" encoding="utf-8"?>
<sst xmlns="http://schemas.openxmlformats.org/spreadsheetml/2006/main" count="936" uniqueCount="286">
  <si>
    <t>Արդյունքի չափորոշիչներ</t>
  </si>
  <si>
    <t>Ծրագրի դասիչը</t>
  </si>
  <si>
    <t>Ծրագրի անվանումը</t>
  </si>
  <si>
    <t>Ծրագրի միջոցառումները</t>
  </si>
  <si>
    <t>Ծրագրի դասիչը՝</t>
  </si>
  <si>
    <t>Միջոցառման դասիչը՝</t>
  </si>
  <si>
    <t>Միջոցառման անվանումը՝</t>
  </si>
  <si>
    <t>Միջոցառման տեսակը՝</t>
  </si>
  <si>
    <t>Միջոցառման վրա կատարվող ծախսը (հազար դրամ)</t>
  </si>
  <si>
    <t>______________ ի    ___Ն որոշման</t>
  </si>
  <si>
    <t>Նկարագրությունը՝</t>
  </si>
  <si>
    <t>ՄԱՍ 2. ՊԵՏԱԿԱՆ ՄԱՐՄՆԻ ԳԾՈՎ ԱՐԴՅՈՒՆՔԱՅԻՆ (ԿԱՏԱՐՈՂԱԿԱՆ) ՑՈՒՑԱՆԻՇՆԵՐԸ</t>
  </si>
  <si>
    <t xml:space="preserve"> Ինն ամիս </t>
  </si>
  <si>
    <t xml:space="preserve"> Տարի </t>
  </si>
  <si>
    <t xml:space="preserve"> Ծրագրային դասիչը</t>
  </si>
  <si>
    <t xml:space="preserve"> Բյուջետային հատկացումների գլխավոր կարգադրիչների, ծրագրերի և միջոցառումների անվանումները</t>
  </si>
  <si>
    <t xml:space="preserve"> Ինն ամիս</t>
  </si>
  <si>
    <t xml:space="preserve"> Տարի</t>
  </si>
  <si>
    <t xml:space="preserve"> Ծրագիր</t>
  </si>
  <si>
    <t xml:space="preserve"> Միջոցառում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</si>
  <si>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</si>
  <si>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այդ թվում`</t>
  </si>
  <si>
    <t xml:space="preserve"> ԸՆԴԱՄԵՆԸ ԾԱԽՍԵՐ</t>
  </si>
  <si>
    <t xml:space="preserve"> ԸՆԹԱՑԻԿ ԾԱԽՍԵՐ</t>
  </si>
  <si>
    <t xml:space="preserve"> ԸՆԴԱՄԵՆԸ</t>
  </si>
  <si>
    <t>հազ. դրամներով</t>
  </si>
  <si>
    <t xml:space="preserve"> Գործառական դասիչը</t>
  </si>
  <si>
    <t>Ցուցանիշների փոփոխությունը (ավելացումները նշված են դրական նշանով, իսկ նվազեցումները` փակագծերում)</t>
  </si>
  <si>
    <t xml:space="preserve"> Բաժին</t>
  </si>
  <si>
    <t xml:space="preserve"> Խումբ</t>
  </si>
  <si>
    <t xml:space="preserve"> Դաս</t>
  </si>
  <si>
    <t xml:space="preserve"> 01</t>
  </si>
  <si>
    <t>02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</si>
  <si>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</si>
  <si>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</si>
  <si>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</si>
  <si>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</si>
  <si>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</si>
  <si>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</si>
  <si>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</si>
  <si>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 xml:space="preserve">Միջոցառումն իրականացնողի անվանումը </t>
  </si>
  <si>
    <t>այդ թվում</t>
  </si>
  <si>
    <t>08</t>
  </si>
  <si>
    <t xml:space="preserve"> ՀԱՆԳԻՍՏ, ՄՇԱԿՈՒՅԹ ԵՎ ԿՐՈՆ</t>
  </si>
  <si>
    <t xml:space="preserve"> Մշակութային ծառայություններ</t>
  </si>
  <si>
    <t xml:space="preserve"> այդ թվում`ըստ կատարողների</t>
  </si>
  <si>
    <t xml:space="preserve"> այդ թվում`բյուջետային ծախսերի տնտեսագիտական դասակարգման հոդվածներ</t>
  </si>
  <si>
    <t xml:space="preserve">ՀՀ կառավարության  2020 թվականի </t>
  </si>
  <si>
    <t xml:space="preserve">ՀՀ Կրթության, գիտության, մշակույթի և սպորտի նախարարություն </t>
  </si>
  <si>
    <t>ՀՀ կրթության, գիտության, մշակույթի և սպորտի նախարարություն</t>
  </si>
  <si>
    <t xml:space="preserve"> Ծրագրի միջոցառումներ</t>
  </si>
  <si>
    <t xml:space="preserve">
1192</t>
  </si>
  <si>
    <t>Ծրագրային դասիչ</t>
  </si>
  <si>
    <t>Բյուջետային գլխավոր կարգադրիչների, ծրագրերի, միջոցառումների, միջոցառումները կատարող  պետական մարմինների  և ուղղությունների անվանումները</t>
  </si>
  <si>
    <t>Ինն ամիս</t>
  </si>
  <si>
    <t>Տարի</t>
  </si>
  <si>
    <t>Ծրագիր</t>
  </si>
  <si>
    <t>Միջոցառում</t>
  </si>
  <si>
    <t>այդ թվում` ըստ կատարողների</t>
  </si>
  <si>
    <t xml:space="preserve"> այդ թվում` ըստ կատարողների</t>
  </si>
  <si>
    <t>ՀՀ ԿՐԹՈՒԹՅԱՆ, ԳԻՏՈՒԹՅԱՆ, ՄՇԱԿՈՒՅԹԻ ԵՎ ՍՊՈՐՏԻ ՆԱԽԱՐԱՐՈՒԹՅՈՒՆ</t>
  </si>
  <si>
    <t>այդ  թվում՝</t>
  </si>
  <si>
    <t>Բյուջետային գլխավոր կարգադրիչների, ծրագրերի, միջոցառումների և ուղղությունների անվանումները</t>
  </si>
  <si>
    <t>Ընդամենը,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</si>
  <si>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</si>
  <si>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</si>
  <si>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</si>
  <si>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</si>
  <si>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ԸՆԴԱՄԵՆԸ </t>
  </si>
  <si>
    <t xml:space="preserve">այդ թվում՝ </t>
  </si>
  <si>
    <t>այդ թվում`</t>
  </si>
  <si>
    <t xml:space="preserve"> ՈՉ ՖԻՆԱՆՍԱԿԱՆ ԱԿՏԻՎՆԵՐԻ ԳԾՈՎ ԾԱԽՍԵՐ</t>
  </si>
  <si>
    <t xml:space="preserve"> ՀԻՄՆԱԿԱՆ ՄԻՋՈՑՆԵՐ</t>
  </si>
  <si>
    <t xml:space="preserve"> ՇԵՆՔԵՐ ԵՎ ՇԻՆՈՒԹՅՈՒՆՆԵՐ</t>
  </si>
  <si>
    <t xml:space="preserve"> - Շենքերի և շինությունների կապիտալ վերանորոգում</t>
  </si>
  <si>
    <t>ՀՀ Լոռու մարզ</t>
  </si>
  <si>
    <t>ՀՀ Կոտայքի մարզ</t>
  </si>
  <si>
    <t>ՀՀ Արագածոտնի մարզ</t>
  </si>
  <si>
    <t>ՀՀ Վայոց Ձորի մարզ</t>
  </si>
  <si>
    <t xml:space="preserve"> այդ թվում`ըստ ուղղությունների</t>
  </si>
  <si>
    <t>Աղյուսակ 9․14</t>
  </si>
  <si>
    <t>Կոդը</t>
  </si>
  <si>
    <t>Անվանումը</t>
  </si>
  <si>
    <t>Գնման ձևը</t>
  </si>
  <si>
    <t>Չափման միավորը</t>
  </si>
  <si>
    <t>Միավորի գինը</t>
  </si>
  <si>
    <t>Քանակը</t>
  </si>
  <si>
    <t>Գումարը (հազար դրամ)</t>
  </si>
  <si>
    <t>նախագծերի պատրաստում, ծախսերի գնահատում</t>
  </si>
  <si>
    <t>ԳՀ</t>
  </si>
  <si>
    <t xml:space="preserve"> ՄԱՍ II.  ԱՇԽԱՏԱՆՔՆԵՐ</t>
  </si>
  <si>
    <t xml:space="preserve"> դրամ</t>
  </si>
  <si>
    <t xml:space="preserve"> </t>
  </si>
  <si>
    <t xml:space="preserve"> ՄԱՍ III. ԾԱՌԱՅՈՒԹՅՈՒՆՆԵՐ</t>
  </si>
  <si>
    <t xml:space="preserve"> ՄԱ</t>
  </si>
  <si>
    <t>տեխնիկական հսկողության ծառայություններ</t>
  </si>
  <si>
    <t>հեղինակային հսկողության ծառայություններ</t>
  </si>
  <si>
    <t>Հավելված N 1</t>
  </si>
  <si>
    <t>Հավելված N 2</t>
  </si>
  <si>
    <t xml:space="preserve"> ______________ ի    ___Ն որոշման</t>
  </si>
  <si>
    <t>Հավելված N 3</t>
  </si>
  <si>
    <t>Հավելված N 6</t>
  </si>
  <si>
    <t>Հավելված N 4</t>
  </si>
  <si>
    <t>Հավելված N 8</t>
  </si>
  <si>
    <t xml:space="preserve"> Հուշարձանների ամրակայում, նորոգում և վերականգնում</t>
  </si>
  <si>
    <t>ՀՀ Շիրակի մարզ</t>
  </si>
  <si>
    <t>Ագարակ հնավայրի վաղ բրոնզի դարի կացարանների, միջնադարյան համալիրի և Պարսպապատի ամրակայում</t>
  </si>
  <si>
    <t>Վահրամաբերդ համայնքի Մարմաշեն վանական համալիրի ուսումնասիրում, ամրակայում և տարածքի բարեկարգում</t>
  </si>
  <si>
    <t>Շատիվանքի վանական համալիրի ամրակայում, մասնակի վերականգնում և տարածքի բարեկարգում</t>
  </si>
  <si>
    <t>Չարենցավան համայնքի «Ճանապարհաշինարարներ» արձանի վերականգնում</t>
  </si>
  <si>
    <t>Բյուրեղավանի համայնքի «Արձագանք» արձանի վերականգնում</t>
  </si>
  <si>
    <t xml:space="preserve"> Մշակութային ժառանգության ծրագիր</t>
  </si>
  <si>
    <t xml:space="preserve"> Մշակութային ժառանգության պահպանում, օգտագործում, համալրում և հանրահռչակում</t>
  </si>
  <si>
    <t xml:space="preserve"> Մշակութային ժառանգության շարունակական պահպանում, մշակութային զբոսաշրջության զարգացում և խթանում</t>
  </si>
  <si>
    <t xml:space="preserve"> Հուշարձանների գիտանախագծային փաստաթղթերի կազմում,  հրատապ ուսումնասիրում, վավերագրման և ուսումնասիրման աշխատանքներ, հետախուզում և հնագիտական պեղում, ամրակայում, նորոգում և վերականգնում</t>
  </si>
  <si>
    <t xml:space="preserve"> Հանրության կողմից անմիջականորեն օգտագործվող ակտիվների հետ կապված միջոցառումներ</t>
  </si>
  <si>
    <t>Հանրության կողմից անմիջականորեն օգտագործվող ակտիվների հետ կապված միջոցառումներ</t>
  </si>
  <si>
    <t xml:space="preserve">Ցուցանիշների փոփոխությունը (ավելացումները նշված են դրական նշանով)  </t>
  </si>
  <si>
    <t>07</t>
  </si>
  <si>
    <t xml:space="preserve"> Հուշարձանների և մշակութային արժեքների վերականգնում և պահպանում</t>
  </si>
  <si>
    <t xml:space="preserve"> Մշակութային ժառանգության ծրագիր </t>
  </si>
  <si>
    <t xml:space="preserve"> Հուշարձանների ամրակայում, նորոգում և վերականգնում </t>
  </si>
  <si>
    <t xml:space="preserve"> Հուշարձանների գիտանախագծային փաստաթղթերի կազմում,  հրատապ ուսումնասիրում, վավերագրման և ուսումնասիրման աշխատանքներ, հետախուզում և հնագիտական պեղում, ամրակայում, նորոգում և վերականգնում </t>
  </si>
  <si>
    <t xml:space="preserve"> Հանրության կողմից անմիջականորեն օգտագործվող ակտիվների հետ կապված միջոցառումներ </t>
  </si>
  <si>
    <t xml:space="preserve"> Մասնագիտացված կազմակերպություն </t>
  </si>
  <si>
    <t xml:space="preserve"> Հուշարձանների ուսումնասիրման (այդ թվում` հետախուզում և պեղում) և նախագծման, փորձաքննության աշխատանքներ, քանակ </t>
  </si>
  <si>
    <t xml:space="preserve"> Հուշարձանների ամրակայման, նորոգման և վերականգնման աշխատանքներ, քանակ </t>
  </si>
  <si>
    <t xml:space="preserve"> Բաժին N 08</t>
  </si>
  <si>
    <t xml:space="preserve"> Խումբ N 02</t>
  </si>
  <si>
    <t xml:space="preserve"> Դաս N 07</t>
  </si>
  <si>
    <t>1075-21001</t>
  </si>
  <si>
    <t>Հուշարձանների ամրակայում, նորոգում և վերականգնում</t>
  </si>
  <si>
    <t xml:space="preserve">  վերականգնողական աշխատանքներ</t>
  </si>
  <si>
    <t>փորձաքննության ծառայություններ</t>
  </si>
  <si>
    <t>Կիսամյակ</t>
  </si>
  <si>
    <t xml:space="preserve"> ԱՅԼ ՀԻՄՆԱԿԱՆ ՄԻՋՈՑՆԵՐ</t>
  </si>
  <si>
    <t xml:space="preserve"> - Նախագծահետազոտական ծախսեր</t>
  </si>
  <si>
    <t>Առաջին կիսամյակ</t>
  </si>
  <si>
    <t>Արձանների պատրաստման, նորոգման, վերականգնման և տեղադրման աշխատանքներ</t>
  </si>
  <si>
    <t>Արձանների պատրաստում, նորոգում և վերականգնում, տեղադրում</t>
  </si>
  <si>
    <t>ՀՀ կառավարություն</t>
  </si>
  <si>
    <t xml:space="preserve"> ՀՀ կառավարության պահուստային ֆոնդ</t>
  </si>
  <si>
    <t xml:space="preserve"> Պետական բյուջեում չկանխատեսված, ինչպես նաև բյուջետային երաշխիքների ապահովման ծախսերի ֆինանսավորման ապահովում</t>
  </si>
  <si>
    <t xml:space="preserve"> Պահուստային ֆոնդի կառավարման արդյունավետության և թափանցիկության ապահովում</t>
  </si>
  <si>
    <t xml:space="preserve"> 11001</t>
  </si>
  <si>
    <t xml:space="preserve"> ՀՀ պետական բյուջեում նախատեսված ելքերի լրացուցիչ ֆինանսավորման՝ պետական բյուջեում չկանխատեսված ելքերի, ինչպես նաև բյուջետային երաշխիքների ապահովման ելքերի ֆինանսավորման ապահովում</t>
  </si>
  <si>
    <t xml:space="preserve"> 11</t>
  </si>
  <si>
    <t xml:space="preserve"> ՀԻՄՆԱԿԱՆ ԲԱԺԻՆՆԵՐԻՆ ՉԴԱՍՎՈՂ ՊԱՀՈՒՍՏԱՅԻՆ ՖՈՆԴԵՐ</t>
  </si>
  <si>
    <t xml:space="preserve"> ՀՀ կառավարության և համայնքների պահուստային ֆոնդ</t>
  </si>
  <si>
    <t xml:space="preserve"> ՀՀ կառավարություն</t>
  </si>
  <si>
    <t xml:space="preserve"> 1139</t>
  </si>
  <si>
    <t>ՀՀ կառավարության պահուստային ֆոնդ</t>
  </si>
  <si>
    <t xml:space="preserve"> այդ թվում` բյուջետային ծախսերի տնտեսագիտական դասակարգման հոդվածներ</t>
  </si>
  <si>
    <t xml:space="preserve"> Պահուստային միջոցներ</t>
  </si>
  <si>
    <t xml:space="preserve"> ԱՅԼ  ԾԱԽՍԵՐ</t>
  </si>
  <si>
    <t>Աղյուսակ 9․47</t>
  </si>
  <si>
    <t>Առաջին կիսամսյակ</t>
  </si>
  <si>
    <t>ՀՀ պետական բյուջեում նախատեսված ելքերի լրացուցիչ ֆինանսավորման՝ պետական բյուջեում չկանխատեսված ելքերի, ինչպես նաև բյուջետային երաշխիքների ապահովման ելքերի ֆինանսավորման ապահովում</t>
  </si>
  <si>
    <t>Ծառայությունների մատուցում</t>
  </si>
  <si>
    <t>1075-21004</t>
  </si>
  <si>
    <t>որից`</t>
  </si>
  <si>
    <t>1. Վերականգնողական աշխատանքներ</t>
  </si>
  <si>
    <t xml:space="preserve">Բյուրեղավանի համայնքի «Արձագանք» արձանի վերականգնում, քանակ </t>
  </si>
  <si>
    <t>2. Վավերագրման և ուսումնասիրման աշխատանքներ, (այդ թվում՝ հետախուզումև պեղում), գիտանախագծային փաստաթղթերի կազմում և փորձաքննում</t>
  </si>
  <si>
    <t xml:space="preserve">Ցուցանիշների փոփոխությունը (ավելացումները նշված են դրական նշանով, իսկ նվազեցումները՝ փակագծերում)  </t>
  </si>
  <si>
    <t>Մասնագիտացված կազմակերպություններ</t>
  </si>
  <si>
    <t>Արձանների պատրաստում, նորոգում և վերականգնում, տեղադրում, գիտանախագծային փաստաթղթերի կազմում,</t>
  </si>
  <si>
    <t>Աղյուսակ 9․1.14</t>
  </si>
  <si>
    <t>Աղյուսակ 9․1.58</t>
  </si>
  <si>
    <t>ՀՀ Սյունիքի մարզ</t>
  </si>
  <si>
    <t>Բնունիս, Սբ Աստվածածին եկեղեցու վերականգնում</t>
  </si>
  <si>
    <t>Օհանավան համայնքի Հովհաննավանքի պարսպապատերի, կից կառույցների նորոգում, ամրակայում, վերականգնում և տարածքի բարեկարգում</t>
  </si>
  <si>
    <t>Փարպի համայնքի 5-րդ դարի Ծիրանավոր եկեղեցու ամրակայում, վերականգնում և տարածքի բարեկարգում</t>
  </si>
  <si>
    <t>ՀՀ Արմավիրի մարզ</t>
  </si>
  <si>
    <t>Այգեշատ համայնքի Թարգմանչաց եկեղեցու վերականգնում</t>
  </si>
  <si>
    <t>Դսեղ համայնքի Բարձրաքաշի Սբ Գրիգոր վանական համալիրի վավերագրում և ուսումնասիրում</t>
  </si>
  <si>
    <t>Քոբայր երկաթգծի կայարանի Քոբայրավանքի սեղանատան վերականգնում</t>
  </si>
  <si>
    <t>Ալավերդի համայնքի  Սանահինի վանական համալիրի Սբ Ամենափրկիչ եկեղեցու տանիքների նորոգում</t>
  </si>
  <si>
    <t>Տեղի Սբ Գևորգ եկեղեցու վերականգնում</t>
  </si>
  <si>
    <t>Ջերմուկ խոշորացված համայնքի Սբ Աստվածածին եկեղեցու որմնանկարների ամրակայում և վերականգնում</t>
  </si>
  <si>
    <t>ՀՀ Տավուշի մարզ</t>
  </si>
  <si>
    <t>Գոշավանքի Սբ Աստվածածին եկեղեցու և գավթի տանիքների նորոգում</t>
  </si>
  <si>
    <t>ՀՀ կառավարության  2021 թվականի</t>
  </si>
  <si>
    <t xml:space="preserve">ՀՀ կառավարության  2021 թվականի </t>
  </si>
  <si>
    <t>ՀԱՅԱՍՏԱՆԻ ՀԱՆՐԱՊԵՏՈՒԹՅԱՆ ԿԱՌԱՎԱՐՈՒԹՅԱՆ 2020 ԹՎԱԿԱՆԻ ԴԵԿՏԵՄԲԵՐԻ 30-Ի N 2215-Ն ՈՐՈՇՄԱՆ N 3 ԵՎ N 4 ՀԱՎԵԼՎԱԾՆԵՐՈՒՄ ԿԱՏԱՐՎՈՂ  ՓՈՓՈԽՈՒԹՅՈՒՆՆԵՐԸ ԵՎ ԼՐԱՑՈՒՄՆԵՐԸ</t>
  </si>
  <si>
    <t xml:space="preserve">ՀՀ կառավարության 2021 թվականի </t>
  </si>
  <si>
    <t>«ՀԱՅԱUՏԱՆԻ ՀԱՆՐԱՊԵՏՈՒԹՅԱՆ 2021 ԹՎԱԿԱՆԻ ՊԵՏԱԿԱՆ ԲՅՈՒՋԵԻ ՄԱUԻՆ» ՀԱՅԱUՏԱՆԻ ՀԱՆՐԱՊԵՏՈՒԹՅԱՆ OՐԵՆՔԻ N 1 ՀԱՎԵԼՎԱԾԻ N 2 ԱՂՅՈՒՍԱԿՈՒՄ ԿԱՏԱՐՎՈՂ ՎԵՐԱԲԱՇԽՈՒՄԸ ԵՎ ՀԱՅԱՍՏԱՆԻ ՀԱՆՐԱՊԵՏՈՒԹՅԱՆ ԿԱՌԱՎԱՐՈՒԹՅԱՆ 2020 ԹՎԱԿԱՆԻ ԴԵԿՏԵՄԲԵՐԻ 30-Ի N 2215-Ն ՈՐՈՇՄԱՆ N 5 ՀԱՎԵԼՎԱԾԻ N 1 ԱՂՅՈՒՍԱԿՈՒՄ ԿԱՏԱՐՎՈՂ ՓՈՓՈԽՈՒԹՅՈՒՆՆԵՐԸ ԵՎ ԼՐԱՑՈՒՄՆԵՐԸ</t>
  </si>
  <si>
    <t xml:space="preserve">ՀԱՅԱՍՏԱՆԻ ՀԱՆՐԱՊԵՏՈՒԹՅԱՆ ԿԱՌԱՎԱՐՈՒԹՅԱՆ 2020 ԹՎԱԿԱՆԻ ԴԵԿՏԵՄԲԵՐԻ 30-Ի N 2215-Ն ՈՐՈՇՄԱՆ N 9 ՀԱՎԵԼՎԱԾԻ  N 9.14 և 9.47 ԱՂՅՈՒՍԱԿՆԵՐՈՒՄ ԿԱՏԱՐՎՈՂ ՓՈՓՈԽՈՒԹՅՈՒՆՆԵՐԸ ԵՎ ԼՐԱՑՈՒՄՆԵՐԸ </t>
  </si>
  <si>
    <t xml:space="preserve"> Հուշարձանների ամրակայման, նորոգման և վերականգնման միջին տևողություն, ամիս </t>
  </si>
  <si>
    <t xml:space="preserve">ՀԱՅԱՍՏԱՆԻ ՀԱՆՐԱՊԵՏՈՒԹՅԱՆ ԿԱՌԱՎԱՐՈՒԹՅԱՆ 2020 ԹՎԱԿԱՆԻ ԴԵԿՏԵՄԲԵՐԻ 30-Ի N 2215-Ն ՈՐՈՇՄԱՆ N 9.1 ՀԱՎԵԼՎԱԾԻ  N 9.1.14 և 9.1.58 ԱՂՅՈՒՍԱԿՆԵՐՈՒՄ ԿԱՏԱՐՎՈՂ ՓՈՓՈԽՈՒԹՅՈՒՆՆԵՐԸ ԵՎ ԼՐԱՑՈՒՄՆԵՐԸ </t>
  </si>
  <si>
    <t xml:space="preserve">ՄԱՍ 1. ՊԵՏԱԿԱՆ ՄԱՐՄՆԻ ԳԾՈՎ ԱՐԴՅՈՒՆՔԱՅԻՆ (ԿԱՏԱՐՈՂԱԿԱՆ) ՑՈՒՑԱՆԻՇՆԵՐԸ </t>
  </si>
  <si>
    <t xml:space="preserve">ՀԱՅԱՍՏԱՆԻ ՀԱՆՐԱՊԵՏՈՒԹՅԱՆ ԿԱՌԱՎԱՐՈՒԹՅԱՆ 2020 ԹՎԱԿԱՆԻ ԴԵԿՏԵՄԲԵՐԻ 30-Ի 
N 2215-Ն ՈՐՈՇՄԱՆ N 10 ՀԱՎԵԼՎԱԾՈՒՄ ԿԱՏԱՐՎՈՂ ՓՈՓՈԽՈՒԹՅՈՒՆՆԵՐԸ ԵՎ ԼՐԱՑՈՒՄՆԵՐԸ
</t>
  </si>
  <si>
    <t>ԲՄ</t>
  </si>
  <si>
    <t>45451600-1</t>
  </si>
  <si>
    <t>ՄԱ</t>
  </si>
  <si>
    <t>06</t>
  </si>
  <si>
    <t xml:space="preserve"> Արվեստ</t>
  </si>
  <si>
    <t>05</t>
  </si>
  <si>
    <t xml:space="preserve"> Կինեմատոգրաֆիայի ծրագիր</t>
  </si>
  <si>
    <t xml:space="preserve"> Կինոնկարների արտադրություն</t>
  </si>
  <si>
    <t xml:space="preserve"> ԴՐԱՄԱՇՆՈՐՀՆԵՐ</t>
  </si>
  <si>
    <t xml:space="preserve"> Ընթացիկ դրամաշնորհներ պետական հատվածի այլ մակարդակներին</t>
  </si>
  <si>
    <t xml:space="preserve"> - Ընթացիկ դրամաշնորհներ պետական և համայնքային ոչ առևտրային կազմակերպություններին</t>
  </si>
  <si>
    <t xml:space="preserve"> Աջակցություն կինոարվեստին</t>
  </si>
  <si>
    <t xml:space="preserve"> - Այլ ընթացիկ դրամաշնորհներ</t>
  </si>
  <si>
    <t xml:space="preserve"> ՍՈՑԻԱԼԱԿԱՆ  ՆՊԱՍՏՆԵՐ ԵՎ ԿԵՆՍԱԹՈՇԱԿՆԵՐ</t>
  </si>
  <si>
    <t xml:space="preserve"> Սոցիալական օգնության դրամական արտահայտությամբ նպաստներ (բյուջեից)</t>
  </si>
  <si>
    <t xml:space="preserve"> - Այլ նպաստներ բյուջեից</t>
  </si>
  <si>
    <t xml:space="preserve"> Կինեմատոգրաֆիա</t>
  </si>
  <si>
    <t xml:space="preserve"> Կինոարվեստի և կինոարտադրության զարգացմանն աջակցություն, հայկական ավանդույթների շարունակականության ապահովում և կինոարվեստի հանրահռչակում</t>
  </si>
  <si>
    <t xml:space="preserve"> Կինոարտադրության ընդլայնում և տարածում, հասարակության կինոհաղորդակցության բարելավում</t>
  </si>
  <si>
    <t xml:space="preserve"> Խաղարկային, մուլտիպլիկացիոն և վավերագրական  կինոնկարների արտադրություն</t>
  </si>
  <si>
    <t xml:space="preserve"> Կինոարվեստի հանրահռչակում, տարածում, մատչելիության ապահովում</t>
  </si>
  <si>
    <t>Հավելված N 7</t>
  </si>
  <si>
    <t>Հավելված 5</t>
  </si>
  <si>
    <t>հազար դրամ</t>
  </si>
  <si>
    <t>Միջոցառումները կատարող պետական մարմինների և դրամաշնորհ ստացող տնտեսվարող սուբյեկտների անվանումները</t>
  </si>
  <si>
    <t>Մրցույթով ընտրված կազմակերպություն</t>
  </si>
  <si>
    <t>այդ թվում՝ ըստ ուղղությունների</t>
  </si>
  <si>
    <t>ՀԱՅԱՍՏԱՆԻ ՀԱՆՐԱՊԵՏՈՒԹՅԱՆ ԿԱՌԱՎԱՐՈՒԹՅԱՆ 2020 ԹՎԱԿԱՆԻ ԴԵԿՏԵՄԲԵՐԻ 30-Ի N 2215-Ն ՈՐՈՇՄԱՆ N 5 ՀԱՎԵԼՎԱԾԻ N 7 ԱՂՅՈՒՍԱԿՈՒՄ  ԿԱՏԱՐՎՈՂ  ՓՈՓՈԽՈՒԹՅՈՒՆՆԵՐԸ ԵՎ ԼՐԱՑՈՒՄՆԵՐԸ</t>
  </si>
  <si>
    <t>Կինեմատոգրաֆիայի ծրագիր</t>
  </si>
  <si>
    <t>Կինոնկարների արտադրություն</t>
  </si>
  <si>
    <t xml:space="preserve">«Հայաստանի ազգային կինոկենտրոն» ՊՈԱԿ </t>
  </si>
  <si>
    <t>«Փաստավավերագրական ֆիլմերի «Հայկ» կինոստուդիա» ՊՈԱԿ</t>
  </si>
  <si>
    <t>Միջազգային կինոփառատոներին, կինոշուկաներին և կինոնախագծերին մասնակցություն</t>
  </si>
  <si>
    <t>Միջազգային և հանրապետական կինոփառատոներ</t>
  </si>
  <si>
    <t xml:space="preserve">«Հայաստանի ազգային կինոկենտրոն» ՊՈԱԿ 
«Փաստավավերագրական ֆիլմերի «Հայկ» կինոստուդիա» ՊՈԱԿ </t>
  </si>
  <si>
    <t xml:space="preserve"> Կինոնկարների արտադրություն </t>
  </si>
  <si>
    <t xml:space="preserve"> Խաղարկային, մուլտիպլիկացիոն և վավերագրական  կինոնկարների արտադրություն </t>
  </si>
  <si>
    <t xml:space="preserve"> Ծառայությունների մատուցում </t>
  </si>
  <si>
    <t xml:space="preserve"> Մասնագիտացված կազմակերպություններ </t>
  </si>
  <si>
    <t xml:space="preserve"> Ծառայությունը մատուցող կազմակերպության անվանումը </t>
  </si>
  <si>
    <t xml:space="preserve"> Նոր սկսվող խաղարկային կինոնկարներ, քանակ </t>
  </si>
  <si>
    <t xml:space="preserve"> Նոր սկսվող մուլտիպլիկացիոն կինոնկարներ, քանակ </t>
  </si>
  <si>
    <t xml:space="preserve"> Նոր սկսվող վավերագրական կինոնկարներ, քանակ </t>
  </si>
  <si>
    <t xml:space="preserve">Կինեմատոգրաֆիայի ծրագիր </t>
  </si>
  <si>
    <t xml:space="preserve"> Աջակցություն կինոարվեստին </t>
  </si>
  <si>
    <t xml:space="preserve"> Կինոարվեստի հանրահռչակում, տարածում, մատչելիության ապահովում </t>
  </si>
  <si>
    <t xml:space="preserve"> ՀՀ կրթության, գիտության, մշակույթի և սպորտի նախարարությունՄասնագիտացված կազմակերպություններ  </t>
  </si>
  <si>
    <t xml:space="preserve"> Հայաստանում կազմակերպված միջազգային կինոփառատոններ, քանակ </t>
  </si>
  <si>
    <t xml:space="preserve"> Կինոփառատոններին մասնակցած երկրներ, քանակ </t>
  </si>
  <si>
    <t xml:space="preserve"> Կինոփառատոններին մասնակցած կինոնկարներ, քանակ </t>
  </si>
  <si>
    <t xml:space="preserve"> Կինոփառատոնում ներկայացված ֆիլմերի ընդհանուր թվաքանակի մեջ գենդերային հավասարության խնդիրներին առնչվող ֆիլմերի տոկոսը </t>
  </si>
  <si>
    <t>09</t>
  </si>
  <si>
    <t xml:space="preserve"> ԿՐԹՈՒԹՅՈՒՆ</t>
  </si>
  <si>
    <t xml:space="preserve"> Միջնակարգ ընդհանուր կրթություն</t>
  </si>
  <si>
    <t xml:space="preserve"> Միջնակարգ (լրիվ)  ընդհանուր կրթություն</t>
  </si>
  <si>
    <t>Հանրակրթության ծրագիր</t>
  </si>
  <si>
    <t xml:space="preserve"> Միջնակարգ ընդհանուր հանրակրթություն</t>
  </si>
  <si>
    <t xml:space="preserve"> ՍՈՒԲՍԻԴԻԱՆԵՐ</t>
  </si>
  <si>
    <t xml:space="preserve"> Սուբսիդիաներ պետական կազմակերպություններին</t>
  </si>
  <si>
    <t xml:space="preserve"> - Սուբսիդիաներ ոչ ֆինանսական պետական կազմակերպություններին</t>
  </si>
  <si>
    <t xml:space="preserve"> Հանրակրթության ծրագիր</t>
  </si>
  <si>
    <t xml:space="preserve"> Ապահովել անվճար և որակյալ հանրակրթություն</t>
  </si>
  <si>
    <t xml:space="preserve"> Մտավոր, հոգևոր, ֆիզիկական և սոցիալական ունակությունների համակողմանի ու ներդաշնակ զարգացմամբ, հայրենասիրության, պետականության և մարդասիրության ոգով դաստիրակված, պատշաճ վարքով և վարվելակերպով անձի  ձևավորում</t>
  </si>
  <si>
    <t xml:space="preserve"> Պարտադիր կրթության երրորդ մակարդակում սովորողների ընդգրկվածության, գրագիտության և համակողմանի զարգացման բարձր մակարդակի ապահովում</t>
  </si>
  <si>
    <t xml:space="preserve"> Նախադպրոցական կրթություն </t>
  </si>
  <si>
    <t xml:space="preserve"> Նախադպրոցական կրթություն մակարդակում սաների ընդգրկվածության, զարգացման բարձր մակարդակի ապահովում, 5-6 տարեկան երեխաների նախապատրաստում տարրական դպրոցին </t>
  </si>
  <si>
    <t xml:space="preserve"> Նախարարության ենթակայության նախադպրոցական կրթություն իրականացնող ուսումնական հաստատություններ </t>
  </si>
  <si>
    <t xml:space="preserve"> Ծառայությունը մատուցող կազմակերպության(ների) անվանում(ներ)ը՛ </t>
  </si>
  <si>
    <t xml:space="preserve"> Ծառայությունը ստացող երեխաների միջին տարեկան թիվը /մարդ /, որից՛ </t>
  </si>
  <si>
    <t xml:space="preserve"> տղա </t>
  </si>
  <si>
    <t xml:space="preserve"> աղջիկ </t>
  </si>
  <si>
    <t xml:space="preserve"> Միջնակարգ ընդհանուր հանրակրթություն </t>
  </si>
  <si>
    <t xml:space="preserve"> Պարտադիր կրթության երրորդ մակարդակում սովորողների ընդգրկվածության, գրագիտության և համակողմանի զարգացման բարձր մակարդակի ապահովում </t>
  </si>
  <si>
    <t xml:space="preserve"> ՀՀ ԿԳՄՍՆ ենթակայության հանրակրթական ուսումնական հաստատություններ </t>
  </si>
  <si>
    <t xml:space="preserve"> Շարունակվող խաղարկային կինոնկարներ, քանակ </t>
  </si>
  <si>
    <t xml:space="preserve"> Շարունակվող մուլտիպլիկացիոն  կինոնկարներ, քանակ </t>
  </si>
  <si>
    <t>«ՀԱՅԱUՏԱՆԻ ՀԱՆՐԱՊԵՏՈՒԹՅԱՆ 2021 ԹՎԱԿԱՆԻ ՊԵՏԱԿԱՆ ԲՅՈՒՋԵԻ ՄԱUԻՆ» ՀԱՅԱUՏԱՆԻ ՀԱՆՐԱՊԵՏՈՒԹՅԱՆ OՐԵՆՔԻ N 1 ՀԱՎԵԼՎԱԾԻ N 3 ԱՂՅՈՒՍԱԿՈՒՄ ԿԱՏԱՐՎՈՂ ՓՈՓՈԽՈՒԹՅՈՒՆԸ ԵՎ ԼՐԱՑՈՒՄՆԵՐԸ</t>
  </si>
  <si>
    <t>ՀԱՅԱՍՏԱՆԻ ՀԱՆՐԱՊԵՏՈՒԹՅԱՆ ԿԱՌԱՎԱՐՈՒԹՅԱՆ 2020 ԹՎԱԿԱՆԻ ԴԵԿՏԵՄԲԵՐԻ 30-Ի N 2215-Ն ՈՐՈՇՄԱՆ N 5 ՀԱՎԵԼՎԱԾԻ N 2 ԱՂՅՈՒՍԱԿՈՒՄ ԿԱՏԱՐՎՈՂ ՓՈՓՈԽՈՒԹՅՈՒՆԸ ԵՎ ԼՐԱՑՈՒՄՆԵՐԸ</t>
  </si>
  <si>
    <t xml:space="preserve"> ՀՀ կրթության, գիտության,մշակույթի և սպորտի նախարարության, ՀՀ մարզպետարանների, Երևանի քաղաքապետարանի ենթակայության ուսումնական հաստատություններ </t>
  </si>
  <si>
    <t xml:space="preserve"> Առաջին կիսամյակ</t>
  </si>
  <si>
    <t>ՀԱՅԱՍՏԱՆԻ ՀԱՆՐԱՊԵՏՈՒԹՅԱՆ 2021 ԹՎԱԿԱՆԻ ՊԵՏԱԿԱՆ ԲՅՈՒՋԵՈՎ ՆԱԽԱՏԵՍՎԱԾ՝ ՀԱՅԱՍՏԱՆԻ ՀԱՆՐԱՊԵՏՈՒԹՅԱՆ ԿԱՌԱՎԱՐՈՒԹՅԱՆ ՊԱՀՈՒՍՏԱՅԻՆ ՖՈՆԴԻՑ ՀԱՏԿԱՑՈՒՄՆԵՐ ԿԱՏԱՐԵԼՈՒ ՎԵՐԱԲԵՐՅԱԼ</t>
  </si>
  <si>
    <t>Հավելված N 9</t>
  </si>
  <si>
    <t>Մշակութային ժառանգության ծրագիր</t>
  </si>
  <si>
    <t xml:space="preserve">ՀՀ կրթության, գիտության, մշակույթի և սպորտի նախարարության, Երևանի քաղաքապետարանի, ՀՀ մարզպետարանների ենթակայության նախադպրոցական կրթություն իրականացնող ուսումնական հաստատություններ </t>
  </si>
  <si>
    <t>50531140-508</t>
  </si>
  <si>
    <t>50531140-509</t>
  </si>
  <si>
    <t>50531140-510</t>
  </si>
  <si>
    <t>50531140-511</t>
  </si>
  <si>
    <t>50531140-512</t>
  </si>
  <si>
    <t>50531140-513</t>
  </si>
  <si>
    <t xml:space="preserve">Ցուցանիշների փոփոխությունը (ավելացումները նշված են դրական նշանով, իսկ  նվազեցումները՝ փակագծերում)  </t>
  </si>
  <si>
    <t xml:space="preserve">Ցուցանիշների փոփոխությունը ( նվազեցումները նշված են փակագծերում)  </t>
  </si>
  <si>
    <t xml:space="preserve">Ցուցանիշների փոփոխությունը (նվազեցումները նշված են փակագծերում)  </t>
  </si>
  <si>
    <t>Դիլիջան քաղաքի ժողովրդական արվեստների թանգարանի նորոգում, ամրակայում («Հովհաննես Շարամբեյանի անվան ժողովրդական ստեղծագործության կենտրոն» պետական ոչ առևտրային կազմակերպության «Դիլիջանի ժողովրդական արվեստի թանգարան» մասնաճյուղ ԱՍ)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</si>
</sst>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_-* #,##0.00\ _դ_ր_._-;\-* #,##0.00\ _դ_ր_._-;_-* &quot;-&quot;??\ _դ_ր_._-;_-@_-"/>
    <numFmt numFmtId="166" formatCode="_-* #,##0.00\ _₽_-;\-* #,##0.00\ _₽_-;_-* &quot;-&quot;??\ _₽_-;_-@_-"/>
    <numFmt numFmtId="167" formatCode="##,##0.0;\(##,##0.0\);\-"/>
    <numFmt numFmtId="168" formatCode="_(* #,##0.0_);_(* \(#,##0.0\);_(* &quot;-&quot;??_);_(@_)"/>
    <numFmt numFmtId="169" formatCode="##,##0.00;\(##,##0.00\);\-"/>
    <numFmt numFmtId="170" formatCode="0.0"/>
    <numFmt numFmtId="171" formatCode="#,##0.0"/>
    <numFmt numFmtId="172" formatCode="#,##0.0_);\(#,##0.0\)"/>
    <numFmt numFmtId="173" formatCode="_-* #,##0.00_р_._-;\-* #,##0.00_р_._-;_-* &quot;-&quot;??_р_._-;_-@_-"/>
    <numFmt numFmtId="174" formatCode="##,##0;\(##,##0\);\-"/>
    <numFmt numFmtId="175" formatCode="_-* #,##0.0\ _р_._-;\-* #,##0.0\ _р_._-;_-* &quot;-&quot;?\ _р_._-;_-@_-"/>
    <numFmt numFmtId="176" formatCode="General_)"/>
    <numFmt numFmtId="177" formatCode="0_);\(0\)"/>
  </numFmts>
  <fonts count="11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0"/>
      <name val="GHEA Grapalat"/>
      <family val="3"/>
    </font>
    <font>
      <sz val="9"/>
      <color theme="1"/>
      <name val="GHEA Grapalat"/>
      <family val="3"/>
    </font>
    <font>
      <i/>
      <sz val="10"/>
      <name val="GHEA Grapalat"/>
      <family val="3"/>
    </font>
    <font>
      <i/>
      <sz val="10"/>
      <name val="GHEA Grapalat"/>
      <family val="2"/>
    </font>
    <font>
      <sz val="8"/>
      <name val="GHEA Grapalat"/>
      <family val="2"/>
    </font>
    <font>
      <sz val="10"/>
      <name val="GHEA Grapalat"/>
      <family val="3"/>
    </font>
    <font>
      <sz val="11"/>
      <color theme="1"/>
      <name val="GHEA Grapalat"/>
      <family val="3"/>
    </font>
    <font>
      <sz val="10"/>
      <color theme="1"/>
      <name val="Calibri"/>
      <family val="2"/>
      <charset val="1"/>
      <scheme val="minor"/>
    </font>
    <font>
      <b/>
      <sz val="11"/>
      <name val="GHEA Grapalat"/>
      <family val="3"/>
    </font>
    <font>
      <sz val="10"/>
      <name val="Arial Armenian"/>
      <family val="2"/>
    </font>
    <font>
      <b/>
      <sz val="12"/>
      <name val="GHEA Grapalat"/>
      <family val="3"/>
    </font>
    <font>
      <sz val="10"/>
      <name val="Times Armeni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GHEA Grapalat"/>
      <family val="2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sz val="10"/>
      <name val="Arial Unicode"/>
      <family val="2"/>
    </font>
    <font>
      <sz val="12"/>
      <name val="GHEA Grapalat"/>
      <family val="3"/>
    </font>
    <font>
      <b/>
      <i/>
      <sz val="12"/>
      <name val="GHEA Grapalat"/>
      <family val="3"/>
    </font>
    <font>
      <b/>
      <sz val="11"/>
      <color theme="1"/>
      <name val="GHEA Grapalat"/>
      <family val="3"/>
    </font>
    <font>
      <i/>
      <sz val="11"/>
      <color theme="1"/>
      <name val="GHEA Grapalat"/>
      <family val="3"/>
    </font>
    <font>
      <b/>
      <u/>
      <sz val="12"/>
      <name val="GHEA Grapalat"/>
      <family val="3"/>
    </font>
    <font>
      <i/>
      <sz val="11"/>
      <color theme="1"/>
      <name val="Calibri"/>
      <family val="2"/>
      <charset val="1"/>
      <scheme val="minor"/>
    </font>
    <font>
      <i/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sz val="11"/>
      <name val="GHEA Grapalat"/>
      <family val="3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GHEA Grapalat"/>
      <family val="3"/>
    </font>
    <font>
      <sz val="10"/>
      <color theme="1"/>
      <name val="Calibri"/>
      <family val="2"/>
      <scheme val="minor"/>
    </font>
    <font>
      <sz val="10"/>
      <color rgb="FF000000"/>
      <name val="GHEA Grapalat"/>
      <family val="3"/>
    </font>
    <font>
      <b/>
      <sz val="11"/>
      <color rgb="FF000000"/>
      <name val="GHEA Grapalat"/>
      <family val="3"/>
    </font>
    <font>
      <sz val="11"/>
      <color rgb="FF000000"/>
      <name val="GHEA Grapalat"/>
      <family val="3"/>
    </font>
    <font>
      <b/>
      <i/>
      <sz val="12"/>
      <color theme="1"/>
      <name val="GHEA Grapalat"/>
      <family val="3"/>
    </font>
    <font>
      <sz val="10"/>
      <name val="Arial Armenian"/>
      <family val="2"/>
    </font>
    <font>
      <sz val="10"/>
      <name val="Arial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i/>
      <sz val="11"/>
      <name val="GHEA Grapalat"/>
      <family val="3"/>
    </font>
    <font>
      <i/>
      <sz val="11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98">
    <xf numFmtId="0" fontId="0" fillId="0" borderId="0"/>
    <xf numFmtId="0" fontId="7" fillId="0" borderId="0"/>
    <xf numFmtId="9" fontId="8" fillId="0" borderId="0" applyFont="0" applyFill="0" applyBorder="0" applyAlignment="0" applyProtection="0"/>
    <xf numFmtId="0" fontId="9" fillId="0" borderId="0"/>
    <xf numFmtId="0" fontId="10" fillId="0" borderId="0">
      <alignment horizontal="left" vertical="top" wrapText="1"/>
    </xf>
    <xf numFmtId="0" fontId="11" fillId="0" borderId="0"/>
    <xf numFmtId="167" fontId="19" fillId="0" borderId="0" applyFill="0" applyBorder="0" applyProtection="0">
      <alignment horizontal="right" vertical="top"/>
    </xf>
    <xf numFmtId="164" fontId="11" fillId="0" borderId="0" applyFont="0" applyFill="0" applyBorder="0" applyAlignment="0" applyProtection="0"/>
    <xf numFmtId="0" fontId="19" fillId="0" borderId="0">
      <alignment horizontal="left" vertical="top" wrapText="1"/>
    </xf>
    <xf numFmtId="0" fontId="24" fillId="0" borderId="0"/>
    <xf numFmtId="164" fontId="24" fillId="0" borderId="0" applyFont="0" applyFill="0" applyBorder="0" applyAlignment="0" applyProtection="0"/>
    <xf numFmtId="0" fontId="26" fillId="0" borderId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6" borderId="14" applyNumberFormat="0" applyAlignment="0" applyProtection="0"/>
    <xf numFmtId="0" fontId="34" fillId="7" borderId="15" applyNumberFormat="0" applyAlignment="0" applyProtection="0"/>
    <xf numFmtId="0" fontId="35" fillId="7" borderId="14" applyNumberFormat="0" applyAlignment="0" applyProtection="0"/>
    <xf numFmtId="0" fontId="36" fillId="0" borderId="16" applyNumberFormat="0" applyFill="0" applyAlignment="0" applyProtection="0"/>
    <xf numFmtId="0" fontId="37" fillId="8" borderId="17" applyNumberFormat="0" applyAlignment="0" applyProtection="0"/>
    <xf numFmtId="0" fontId="38" fillId="0" borderId="0" applyNumberFormat="0" applyFill="0" applyBorder="0" applyAlignment="0" applyProtection="0"/>
    <xf numFmtId="0" fontId="11" fillId="9" borderId="18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41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6" fillId="9" borderId="18" applyNumberFormat="0" applyFont="0" applyAlignment="0" applyProtection="0"/>
    <xf numFmtId="0" fontId="44" fillId="33" borderId="0" applyNumberFormat="0" applyBorder="0" applyAlignment="0" applyProtection="0"/>
    <xf numFmtId="0" fontId="44" fillId="21" borderId="0" applyNumberFormat="0" applyBorder="0" applyAlignment="0" applyProtection="0"/>
    <xf numFmtId="0" fontId="44" fillId="10" borderId="0" applyNumberFormat="0" applyBorder="0" applyAlignment="0" applyProtection="0"/>
    <xf numFmtId="0" fontId="44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16" borderId="0" applyNumberFormat="0" applyBorder="0" applyAlignment="0" applyProtection="0"/>
    <xf numFmtId="0" fontId="44" fillId="17" borderId="0" applyNumberFormat="0" applyBorder="0" applyAlignment="0" applyProtection="0"/>
    <xf numFmtId="0" fontId="52" fillId="0" borderId="0" applyNumberFormat="0" applyFill="0" applyBorder="0" applyAlignment="0" applyProtection="0"/>
    <xf numFmtId="0" fontId="44" fillId="13" borderId="0" applyNumberFormat="0" applyBorder="0" applyAlignment="0" applyProtection="0"/>
    <xf numFmtId="0" fontId="50" fillId="0" borderId="11" applyNumberFormat="0" applyFill="0" applyAlignment="0" applyProtection="0"/>
    <xf numFmtId="0" fontId="44" fillId="25" borderId="0" applyNumberFormat="0" applyBorder="0" applyAlignment="0" applyProtection="0"/>
    <xf numFmtId="0" fontId="52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54" fillId="0" borderId="16" applyNumberFormat="0" applyFill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44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55" fillId="5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46" fillId="7" borderId="14" applyNumberFormat="0" applyAlignment="0" applyProtection="0"/>
    <xf numFmtId="0" fontId="49" fillId="3" borderId="0" applyNumberFormat="0" applyBorder="0" applyAlignment="0" applyProtection="0"/>
    <xf numFmtId="0" fontId="56" fillId="7" borderId="15" applyNumberFormat="0" applyAlignment="0" applyProtection="0"/>
    <xf numFmtId="0" fontId="53" fillId="6" borderId="14" applyNumberFormat="0" applyAlignment="0" applyProtection="0"/>
    <xf numFmtId="0" fontId="51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7" fillId="8" borderId="17" applyNumberFormat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58" fillId="0" borderId="19" applyNumberFormat="0" applyFill="0" applyAlignment="0" applyProtection="0"/>
    <xf numFmtId="0" fontId="44" fillId="18" borderId="0" applyNumberFormat="0" applyBorder="0" applyAlignment="0" applyProtection="0"/>
    <xf numFmtId="0" fontId="11" fillId="27" borderId="0" applyNumberFormat="0" applyBorder="0" applyAlignment="0" applyProtection="0"/>
    <xf numFmtId="0" fontId="45" fillId="4" borderId="0" applyNumberFormat="0" applyBorder="0" applyAlignment="0" applyProtection="0"/>
    <xf numFmtId="0" fontId="11" fillId="12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6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1" fillId="0" borderId="0"/>
    <xf numFmtId="0" fontId="62" fillId="5" borderId="0" applyNumberFormat="0" applyBorder="0" applyAlignment="0" applyProtection="0"/>
    <xf numFmtId="0" fontId="26" fillId="0" borderId="0"/>
    <xf numFmtId="0" fontId="9" fillId="0" borderId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43" borderId="0" applyNumberFormat="0" applyBorder="0" applyAlignment="0" applyProtection="0"/>
    <xf numFmtId="0" fontId="60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4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47" borderId="0" applyNumberFormat="0" applyBorder="0" applyAlignment="0" applyProtection="0"/>
    <xf numFmtId="0" fontId="63" fillId="40" borderId="0" applyNumberFormat="0" applyBorder="0" applyAlignment="0" applyProtection="0"/>
    <xf numFmtId="0" fontId="63" fillId="48" borderId="0" applyNumberFormat="0" applyBorder="0" applyAlignment="0" applyProtection="0"/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39" borderId="0" applyNumberFormat="0" applyBorder="0" applyAlignment="0" applyProtection="0"/>
    <xf numFmtId="0" fontId="63" fillId="47" borderId="0" applyNumberFormat="0" applyBorder="0" applyAlignment="0" applyProtection="0"/>
    <xf numFmtId="0" fontId="63" fillId="51" borderId="0" applyNumberFormat="0" applyBorder="0" applyAlignment="0" applyProtection="0"/>
    <xf numFmtId="0" fontId="64" fillId="35" borderId="0" applyNumberFormat="0" applyBorder="0" applyAlignment="0" applyProtection="0"/>
    <xf numFmtId="0" fontId="65" fillId="52" borderId="20" applyNumberFormat="0" applyAlignment="0" applyProtection="0"/>
    <xf numFmtId="0" fontId="66" fillId="53" borderId="21" applyNumberFormat="0" applyAlignment="0" applyProtection="0"/>
    <xf numFmtId="164" fontId="2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6" borderId="0" applyNumberFormat="0" applyBorder="0" applyAlignment="0" applyProtection="0"/>
    <xf numFmtId="0" fontId="69" fillId="0" borderId="22" applyNumberFormat="0" applyFill="0" applyAlignment="0" applyProtection="0"/>
    <xf numFmtId="0" fontId="70" fillId="0" borderId="23" applyNumberFormat="0" applyFill="0" applyAlignment="0" applyProtection="0"/>
    <xf numFmtId="0" fontId="71" fillId="0" borderId="24" applyNumberFormat="0" applyFill="0" applyAlignment="0" applyProtection="0"/>
    <xf numFmtId="0" fontId="71" fillId="0" borderId="0" applyNumberFormat="0" applyFill="0" applyBorder="0" applyAlignment="0" applyProtection="0"/>
    <xf numFmtId="0" fontId="72" fillId="42" borderId="20" applyNumberFormat="0" applyAlignment="0" applyProtection="0"/>
    <xf numFmtId="0" fontId="73" fillId="0" borderId="25" applyNumberFormat="0" applyFill="0" applyAlignment="0" applyProtection="0"/>
    <xf numFmtId="0" fontId="74" fillId="54" borderId="0" applyNumberFormat="0" applyBorder="0" applyAlignment="0" applyProtection="0"/>
    <xf numFmtId="1" fontId="80" fillId="0" borderId="0"/>
    <xf numFmtId="1" fontId="80" fillId="0" borderId="0"/>
    <xf numFmtId="1" fontId="80" fillId="0" borderId="0"/>
    <xf numFmtId="0" fontId="5" fillId="0" borderId="0"/>
    <xf numFmtId="0" fontId="9" fillId="0" borderId="0"/>
    <xf numFmtId="0" fontId="9" fillId="0" borderId="0"/>
    <xf numFmtId="0" fontId="24" fillId="55" borderId="26" applyNumberFormat="0" applyFont="0" applyAlignment="0" applyProtection="0"/>
    <xf numFmtId="0" fontId="75" fillId="52" borderId="27" applyNumberFormat="0" applyAlignment="0" applyProtection="0"/>
    <xf numFmtId="0" fontId="79" fillId="0" borderId="0"/>
    <xf numFmtId="0" fontId="79" fillId="0" borderId="0"/>
    <xf numFmtId="0" fontId="79" fillId="0" borderId="0"/>
    <xf numFmtId="0" fontId="76" fillId="0" borderId="0" applyNumberFormat="0" applyFill="0" applyBorder="0" applyAlignment="0" applyProtection="0"/>
    <xf numFmtId="0" fontId="77" fillId="0" borderId="28" applyNumberFormat="0" applyFill="0" applyAlignment="0" applyProtection="0"/>
    <xf numFmtId="0" fontId="78" fillId="0" borderId="0" applyNumberFormat="0" applyFill="0" applyBorder="0" applyAlignment="0" applyProtection="0"/>
    <xf numFmtId="0" fontId="61" fillId="0" borderId="0"/>
    <xf numFmtId="1" fontId="80" fillId="0" borderId="0"/>
    <xf numFmtId="0" fontId="81" fillId="0" borderId="0"/>
    <xf numFmtId="0" fontId="9" fillId="0" borderId="0"/>
    <xf numFmtId="0" fontId="5" fillId="0" borderId="0"/>
    <xf numFmtId="0" fontId="19" fillId="0" borderId="0">
      <alignment horizontal="left" vertical="top" wrapText="1"/>
    </xf>
    <xf numFmtId="0" fontId="4" fillId="9" borderId="18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79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6" fillId="0" borderId="0"/>
    <xf numFmtId="166" fontId="26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61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9" fillId="0" borderId="0" applyFont="0" applyFill="0" applyBorder="0" applyAlignment="0" applyProtection="0"/>
    <xf numFmtId="38" fontId="100" fillId="0" borderId="0"/>
    <xf numFmtId="38" fontId="101" fillId="0" borderId="0"/>
    <xf numFmtId="38" fontId="102" fillId="0" borderId="0"/>
    <xf numFmtId="38" fontId="103" fillId="0" borderId="0"/>
    <xf numFmtId="0" fontId="104" fillId="0" borderId="0"/>
    <xf numFmtId="0" fontId="104" fillId="0" borderId="0"/>
    <xf numFmtId="0" fontId="105" fillId="0" borderId="0"/>
    <xf numFmtId="0" fontId="61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9" fillId="0" borderId="0"/>
    <xf numFmtId="0" fontId="98" fillId="0" borderId="0"/>
    <xf numFmtId="0" fontId="7" fillId="0" borderId="0"/>
    <xf numFmtId="0" fontId="24" fillId="0" borderId="0"/>
    <xf numFmtId="0" fontId="24" fillId="0" borderId="0"/>
    <xf numFmtId="0" fontId="106" fillId="0" borderId="0"/>
    <xf numFmtId="0" fontId="9" fillId="0" borderId="0"/>
    <xf numFmtId="0" fontId="11" fillId="0" borderId="0"/>
    <xf numFmtId="0" fontId="9" fillId="0" borderId="0"/>
    <xf numFmtId="0" fontId="24" fillId="0" borderId="0"/>
    <xf numFmtId="0" fontId="9" fillId="0" borderId="0"/>
    <xf numFmtId="0" fontId="26" fillId="0" borderId="0"/>
    <xf numFmtId="0" fontId="61" fillId="0" borderId="0"/>
    <xf numFmtId="0" fontId="106" fillId="0" borderId="0"/>
    <xf numFmtId="0" fontId="60" fillId="55" borderId="26" applyNumberFormat="0" applyFont="0" applyAlignment="0" applyProtection="0"/>
    <xf numFmtId="9" fontId="6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6" fontId="107" fillId="0" borderId="39">
      <protection locked="0"/>
    </xf>
    <xf numFmtId="176" fontId="108" fillId="57" borderId="39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60" fillId="0" borderId="0"/>
    <xf numFmtId="0" fontId="9" fillId="0" borderId="0"/>
    <xf numFmtId="0" fontId="60" fillId="0" borderId="0"/>
    <xf numFmtId="0" fontId="7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652">
    <xf numFmtId="0" fontId="0" fillId="0" borderId="0" xfId="0"/>
    <xf numFmtId="0" fontId="12" fillId="0" borderId="0" xfId="0" applyFont="1"/>
    <xf numFmtId="0" fontId="16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2" fillId="2" borderId="0" xfId="0" applyFont="1" applyFill="1"/>
    <xf numFmtId="0" fontId="12" fillId="2" borderId="1" xfId="0" applyFont="1" applyFill="1" applyBorder="1" applyAlignment="1">
      <alignment horizontal="left" vertical="top"/>
    </xf>
    <xf numFmtId="0" fontId="15" fillId="2" borderId="4" xfId="0" applyFont="1" applyFill="1" applyBorder="1" applyAlignment="1"/>
    <xf numFmtId="0" fontId="15" fillId="2" borderId="7" xfId="0" applyFont="1" applyFill="1" applyBorder="1" applyAlignment="1"/>
    <xf numFmtId="0" fontId="15" fillId="2" borderId="5" xfId="0" applyFont="1" applyFill="1" applyBorder="1" applyAlignment="1"/>
    <xf numFmtId="0" fontId="21" fillId="0" borderId="0" xfId="0" applyFont="1"/>
    <xf numFmtId="0" fontId="18" fillId="0" borderId="1" xfId="0" applyFont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15" fillId="2" borderId="1" xfId="0" applyFont="1" applyFill="1" applyBorder="1" applyAlignment="1">
      <alignment vertical="top" wrapText="1"/>
    </xf>
    <xf numFmtId="0" fontId="20" fillId="2" borderId="1" xfId="0" applyFont="1" applyFill="1" applyBorder="1" applyAlignment="1">
      <alignment vertical="top" wrapText="1"/>
    </xf>
    <xf numFmtId="0" fontId="86" fillId="2" borderId="1" xfId="0" applyFont="1" applyFill="1" applyBorder="1" applyAlignment="1">
      <alignment horizontal="center" vertical="center" wrapText="1"/>
    </xf>
    <xf numFmtId="0" fontId="82" fillId="2" borderId="1" xfId="96" applyFont="1" applyFill="1" applyBorder="1" applyAlignment="1">
      <alignment horizontal="center" vertical="center" wrapText="1"/>
    </xf>
    <xf numFmtId="0" fontId="86" fillId="2" borderId="1" xfId="96" applyFont="1" applyFill="1" applyBorder="1" applyAlignment="1">
      <alignment horizontal="center" vertical="center" wrapText="1"/>
    </xf>
    <xf numFmtId="171" fontId="82" fillId="2" borderId="1" xfId="96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vertical="top" wrapText="1"/>
    </xf>
    <xf numFmtId="0" fontId="87" fillId="2" borderId="0" xfId="0" applyFont="1" applyFill="1" applyAlignment="1">
      <alignment vertical="center"/>
    </xf>
    <xf numFmtId="0" fontId="85" fillId="2" borderId="1" xfId="0" applyFont="1" applyFill="1" applyBorder="1" applyAlignment="1">
      <alignment vertical="center"/>
    </xf>
    <xf numFmtId="168" fontId="85" fillId="2" borderId="1" xfId="7" applyNumberFormat="1" applyFont="1" applyFill="1" applyBorder="1" applyAlignment="1">
      <alignment vertical="center"/>
    </xf>
    <xf numFmtId="0" fontId="85" fillId="2" borderId="5" xfId="0" applyFont="1" applyFill="1" applyBorder="1" applyAlignment="1">
      <alignment vertical="center" wrapText="1"/>
    </xf>
    <xf numFmtId="0" fontId="17" fillId="0" borderId="31" xfId="0" applyFont="1" applyBorder="1" applyAlignment="1">
      <alignment horizontal="left" vertical="top" wrapText="1"/>
    </xf>
    <xf numFmtId="167" fontId="23" fillId="0" borderId="31" xfId="0" applyNumberFormat="1" applyFont="1" applyBorder="1" applyAlignment="1">
      <alignment horizontal="left" vertical="top" wrapText="1"/>
    </xf>
    <xf numFmtId="167" fontId="23" fillId="2" borderId="31" xfId="0" applyNumberFormat="1" applyFont="1" applyFill="1" applyBorder="1" applyAlignment="1">
      <alignment horizontal="left" vertical="top" wrapText="1"/>
    </xf>
    <xf numFmtId="0" fontId="15" fillId="0" borderId="31" xfId="165" applyFont="1" applyBorder="1" applyAlignment="1">
      <alignment horizontal="left" vertical="top" wrapText="1"/>
    </xf>
    <xf numFmtId="168" fontId="14" fillId="2" borderId="31" xfId="7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85" fillId="0" borderId="0" xfId="0" applyFont="1" applyAlignment="1">
      <alignment horizontal="left" vertical="top" wrapText="1"/>
    </xf>
    <xf numFmtId="171" fontId="23" fillId="2" borderId="1" xfId="96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0" fontId="14" fillId="2" borderId="0" xfId="0" applyFont="1" applyFill="1" applyAlignment="1">
      <alignment horizontal="right"/>
    </xf>
    <xf numFmtId="171" fontId="12" fillId="0" borderId="0" xfId="0" applyNumberFormat="1" applyFont="1"/>
    <xf numFmtId="0" fontId="12" fillId="0" borderId="0" xfId="0" applyFont="1" applyAlignment="1">
      <alignment horizontal="right"/>
    </xf>
    <xf numFmtId="0" fontId="12" fillId="0" borderId="0" xfId="0" applyFont="1" applyAlignment="1"/>
    <xf numFmtId="0" fontId="93" fillId="0" borderId="31" xfId="0" applyFont="1" applyBorder="1"/>
    <xf numFmtId="0" fontId="12" fillId="56" borderId="31" xfId="0" applyFont="1" applyFill="1" applyBorder="1" applyAlignment="1">
      <alignment horizontal="center"/>
    </xf>
    <xf numFmtId="0" fontId="12" fillId="56" borderId="31" xfId="0" applyFont="1" applyFill="1" applyBorder="1" applyAlignment="1">
      <alignment horizontal="center" wrapText="1"/>
    </xf>
    <xf numFmtId="0" fontId="93" fillId="0" borderId="31" xfId="0" applyFont="1" applyBorder="1" applyAlignment="1">
      <alignment horizontal="center"/>
    </xf>
    <xf numFmtId="0" fontId="0" fillId="0" borderId="0" xfId="0" applyFill="1"/>
    <xf numFmtId="172" fontId="94" fillId="0" borderId="31" xfId="0" applyNumberFormat="1" applyFont="1" applyFill="1" applyBorder="1" applyAlignment="1">
      <alignment horizontal="right" vertical="center" wrapText="1"/>
    </xf>
    <xf numFmtId="0" fontId="12" fillId="0" borderId="31" xfId="0" applyFont="1" applyFill="1" applyBorder="1" applyAlignment="1">
      <alignment horizontal="left" vertical="center"/>
    </xf>
    <xf numFmtId="0" fontId="0" fillId="0" borderId="0" xfId="0" applyFill="1" applyAlignment="1">
      <alignment vertical="top"/>
    </xf>
    <xf numFmtId="0" fontId="12" fillId="0" borderId="37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172" fontId="94" fillId="0" borderId="31" xfId="0" applyNumberFormat="1" applyFont="1" applyFill="1" applyBorder="1" applyAlignment="1">
      <alignment horizontal="right" vertical="top" wrapText="1"/>
    </xf>
    <xf numFmtId="0" fontId="22" fillId="0" borderId="31" xfId="0" applyFont="1" applyBorder="1" applyAlignment="1">
      <alignment horizontal="left" vertical="top" wrapText="1"/>
    </xf>
    <xf numFmtId="0" fontId="22" fillId="0" borderId="31" xfId="0" applyFont="1" applyBorder="1" applyAlignment="1">
      <alignment horizontal="center" vertical="top" wrapText="1"/>
    </xf>
    <xf numFmtId="167" fontId="43" fillId="0" borderId="31" xfId="6" applyNumberFormat="1" applyFont="1" applyBorder="1" applyAlignment="1">
      <alignment horizontal="right" vertical="top"/>
    </xf>
    <xf numFmtId="0" fontId="21" fillId="56" borderId="31" xfId="0" applyFont="1" applyFill="1" applyBorder="1" applyAlignment="1">
      <alignment horizontal="center" vertical="center"/>
    </xf>
    <xf numFmtId="168" fontId="95" fillId="0" borderId="31" xfId="7" applyNumberFormat="1" applyFont="1" applyFill="1" applyBorder="1" applyAlignment="1">
      <alignment vertical="center" wrapText="1"/>
    </xf>
    <xf numFmtId="172" fontId="96" fillId="0" borderId="34" xfId="0" applyNumberFormat="1" applyFont="1" applyFill="1" applyBorder="1" applyAlignment="1">
      <alignment horizontal="right" vertical="center" wrapText="1"/>
    </xf>
    <xf numFmtId="0" fontId="90" fillId="0" borderId="31" xfId="0" applyFont="1" applyFill="1" applyBorder="1" applyAlignment="1">
      <alignment vertical="top" wrapText="1"/>
    </xf>
    <xf numFmtId="172" fontId="96" fillId="0" borderId="34" xfId="0" applyNumberFormat="1" applyFont="1" applyFill="1" applyBorder="1" applyAlignment="1">
      <alignment horizontal="right" vertical="top" wrapText="1"/>
    </xf>
    <xf numFmtId="174" fontId="43" fillId="0" borderId="31" xfId="6" applyNumberFormat="1" applyFont="1" applyBorder="1" applyAlignment="1">
      <alignment horizontal="center" vertical="top"/>
    </xf>
    <xf numFmtId="0" fontId="22" fillId="0" borderId="31" xfId="0" applyFont="1" applyFill="1" applyBorder="1" applyAlignment="1">
      <alignment horizontal="center" vertical="top" wrapText="1"/>
    </xf>
    <xf numFmtId="167" fontId="43" fillId="0" borderId="31" xfId="6" applyNumberFormat="1" applyFont="1" applyFill="1" applyBorder="1" applyAlignment="1">
      <alignment horizontal="right" vertical="top"/>
    </xf>
    <xf numFmtId="174" fontId="43" fillId="0" borderId="31" xfId="6" applyNumberFormat="1" applyFont="1" applyFill="1" applyBorder="1" applyAlignment="1">
      <alignment horizontal="center" vertical="top"/>
    </xf>
    <xf numFmtId="0" fontId="15" fillId="2" borderId="31" xfId="165" applyFont="1" applyFill="1" applyBorder="1" applyAlignment="1">
      <alignment horizontal="left" vertical="top" wrapText="1"/>
    </xf>
    <xf numFmtId="0" fontId="22" fillId="0" borderId="3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2" fillId="2" borderId="31" xfId="0" applyFont="1" applyFill="1" applyBorder="1" applyAlignment="1">
      <alignment horizontal="left" vertical="top" wrapText="1"/>
    </xf>
    <xf numFmtId="0" fontId="22" fillId="2" borderId="31" xfId="0" applyFont="1" applyFill="1" applyBorder="1" applyAlignment="1">
      <alignment horizontal="center" vertical="top" wrapText="1"/>
    </xf>
    <xf numFmtId="167" fontId="43" fillId="2" borderId="31" xfId="6" applyNumberFormat="1" applyFont="1" applyFill="1" applyBorder="1" applyAlignment="1">
      <alignment horizontal="right" vertical="top"/>
    </xf>
    <xf numFmtId="174" fontId="43" fillId="2" borderId="31" xfId="6" applyNumberFormat="1" applyFont="1" applyFill="1" applyBorder="1" applyAlignment="1">
      <alignment horizontal="center" vertical="top"/>
    </xf>
    <xf numFmtId="172" fontId="94" fillId="2" borderId="31" xfId="0" applyNumberFormat="1" applyFont="1" applyFill="1" applyBorder="1" applyAlignment="1">
      <alignment horizontal="right" vertical="top" wrapText="1"/>
    </xf>
    <xf numFmtId="0" fontId="0" fillId="2" borderId="0" xfId="0" applyFill="1" applyAlignment="1">
      <alignment horizontal="left" vertical="top" wrapText="1"/>
    </xf>
    <xf numFmtId="0" fontId="90" fillId="2" borderId="31" xfId="0" applyFont="1" applyFill="1" applyBorder="1" applyAlignment="1">
      <alignment vertical="top" wrapText="1"/>
    </xf>
    <xf numFmtId="172" fontId="96" fillId="2" borderId="34" xfId="0" applyNumberFormat="1" applyFont="1" applyFill="1" applyBorder="1" applyAlignment="1">
      <alignment horizontal="right" vertical="top" wrapText="1"/>
    </xf>
    <xf numFmtId="0" fontId="0" fillId="2" borderId="0" xfId="0" applyFill="1" applyAlignment="1">
      <alignment vertical="top"/>
    </xf>
    <xf numFmtId="0" fontId="12" fillId="2" borderId="38" xfId="0" applyFont="1" applyFill="1" applyBorder="1" applyAlignment="1">
      <alignment vertical="center"/>
    </xf>
    <xf numFmtId="0" fontId="12" fillId="2" borderId="34" xfId="0" applyFont="1" applyFill="1" applyBorder="1" applyAlignment="1">
      <alignment vertical="center"/>
    </xf>
    <xf numFmtId="0" fontId="0" fillId="2" borderId="0" xfId="0" applyFill="1"/>
    <xf numFmtId="0" fontId="20" fillId="0" borderId="31" xfId="0" applyFont="1" applyBorder="1" applyAlignment="1">
      <alignment horizontal="left" vertical="top" wrapText="1"/>
    </xf>
    <xf numFmtId="0" fontId="12" fillId="2" borderId="0" xfId="0" applyFont="1" applyFill="1" applyAlignment="1">
      <alignment horizontal="center"/>
    </xf>
    <xf numFmtId="0" fontId="21" fillId="2" borderId="0" xfId="0" applyFont="1" applyFill="1" applyAlignment="1">
      <alignment wrapText="1"/>
    </xf>
    <xf numFmtId="0" fontId="21" fillId="2" borderId="31" xfId="0" applyFont="1" applyFill="1" applyBorder="1"/>
    <xf numFmtId="171" fontId="84" fillId="2" borderId="31" xfId="0" applyNumberFormat="1" applyFont="1" applyFill="1" applyBorder="1"/>
    <xf numFmtId="171" fontId="90" fillId="2" borderId="31" xfId="96" applyNumberFormat="1" applyFont="1" applyFill="1" applyBorder="1" applyAlignment="1">
      <alignment vertical="center" wrapText="1"/>
    </xf>
    <xf numFmtId="0" fontId="21" fillId="2" borderId="0" xfId="0" applyFont="1" applyFill="1"/>
    <xf numFmtId="2" fontId="12" fillId="0" borderId="0" xfId="0" applyNumberFormat="1" applyFont="1"/>
    <xf numFmtId="167" fontId="20" fillId="0" borderId="31" xfId="6" applyNumberFormat="1" applyFont="1" applyBorder="1" applyAlignment="1">
      <alignment horizontal="right" vertical="center"/>
    </xf>
    <xf numFmtId="168" fontId="17" fillId="0" borderId="31" xfId="7" applyNumberFormat="1" applyFont="1" applyBorder="1" applyAlignment="1">
      <alignment horizontal="right" vertical="top" wrapText="1"/>
    </xf>
    <xf numFmtId="0" fontId="21" fillId="2" borderId="0" xfId="0" applyFont="1" applyFill="1" applyAlignment="1">
      <alignment horizontal="left" vertical="top" wrapText="1"/>
    </xf>
    <xf numFmtId="0" fontId="15" fillId="2" borderId="38" xfId="0" applyFont="1" applyFill="1" applyBorder="1" applyAlignment="1"/>
    <xf numFmtId="0" fontId="20" fillId="0" borderId="31" xfId="0" applyFont="1" applyBorder="1"/>
    <xf numFmtId="0" fontId="15" fillId="2" borderId="31" xfId="0" applyFont="1" applyFill="1" applyBorder="1" applyAlignment="1">
      <alignment vertical="top" wrapText="1"/>
    </xf>
    <xf numFmtId="0" fontId="21" fillId="0" borderId="31" xfId="0" applyFont="1" applyBorder="1" applyAlignment="1">
      <alignment vertical="top" wrapText="1"/>
    </xf>
    <xf numFmtId="167" fontId="90" fillId="0" borderId="1" xfId="6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top" wrapText="1"/>
    </xf>
    <xf numFmtId="0" fontId="88" fillId="2" borderId="31" xfId="0" applyFont="1" applyFill="1" applyBorder="1" applyAlignment="1">
      <alignment vertical="top" wrapText="1"/>
    </xf>
    <xf numFmtId="0" fontId="88" fillId="2" borderId="1" xfId="0" applyFont="1" applyFill="1" applyBorder="1" applyAlignment="1">
      <alignment vertical="top" wrapText="1"/>
    </xf>
    <xf numFmtId="0" fontId="88" fillId="2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wrapText="1"/>
    </xf>
    <xf numFmtId="0" fontId="18" fillId="2" borderId="32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left" vertical="top" wrapText="1"/>
    </xf>
    <xf numFmtId="171" fontId="12" fillId="2" borderId="34" xfId="0" applyNumberFormat="1" applyFont="1" applyFill="1" applyBorder="1" applyAlignment="1">
      <alignment horizontal="center" vertical="top" wrapText="1"/>
    </xf>
    <xf numFmtId="171" fontId="14" fillId="0" borderId="31" xfId="0" applyNumberFormat="1" applyFont="1" applyFill="1" applyBorder="1" applyAlignment="1">
      <alignment horizontal="center" vertical="center"/>
    </xf>
    <xf numFmtId="0" fontId="12" fillId="0" borderId="31" xfId="0" applyFont="1" applyBorder="1"/>
    <xf numFmtId="0" fontId="23" fillId="0" borderId="31" xfId="0" applyFont="1" applyBorder="1" applyAlignment="1">
      <alignment horizontal="left" vertical="center" wrapText="1"/>
    </xf>
    <xf numFmtId="167" fontId="20" fillId="0" borderId="31" xfId="8" applyNumberFormat="1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center" vertical="top" wrapText="1"/>
    </xf>
    <xf numFmtId="167" fontId="15" fillId="0" borderId="31" xfId="6" applyNumberFormat="1" applyFont="1" applyBorder="1" applyAlignment="1">
      <alignment horizontal="right" vertical="center"/>
    </xf>
    <xf numFmtId="167" fontId="17" fillId="0" borderId="31" xfId="6" applyNumberFormat="1" applyFont="1" applyBorder="1" applyAlignment="1">
      <alignment horizontal="right" vertical="center"/>
    </xf>
    <xf numFmtId="167" fontId="20" fillId="0" borderId="31" xfId="6" applyNumberFormat="1" applyFont="1" applyBorder="1" applyAlignment="1">
      <alignment horizontal="center" vertical="center"/>
    </xf>
    <xf numFmtId="0" fontId="15" fillId="2" borderId="37" xfId="0" applyFont="1" applyFill="1" applyBorder="1" applyAlignment="1"/>
    <xf numFmtId="0" fontId="15" fillId="2" borderId="34" xfId="0" applyFont="1" applyFill="1" applyBorder="1" applyAlignment="1"/>
    <xf numFmtId="170" fontId="12" fillId="0" borderId="31" xfId="0" applyNumberFormat="1" applyFont="1" applyBorder="1"/>
    <xf numFmtId="0" fontId="20" fillId="0" borderId="37" xfId="0" applyFont="1" applyBorder="1" applyAlignment="1">
      <alignment horizontal="left" vertical="top" wrapText="1"/>
    </xf>
    <xf numFmtId="0" fontId="84" fillId="0" borderId="31" xfId="0" applyFont="1" applyBorder="1" applyAlignment="1">
      <alignment vertical="top" wrapText="1"/>
    </xf>
    <xf numFmtId="0" fontId="15" fillId="0" borderId="31" xfId="0" applyFont="1" applyFill="1" applyBorder="1" applyAlignment="1">
      <alignment vertical="top" wrapText="1"/>
    </xf>
    <xf numFmtId="0" fontId="20" fillId="0" borderId="31" xfId="0" applyFont="1" applyFill="1" applyBorder="1" applyAlignment="1">
      <alignment vertical="top" wrapText="1"/>
    </xf>
    <xf numFmtId="0" fontId="20" fillId="0" borderId="31" xfId="0" applyFont="1" applyFill="1" applyBorder="1" applyAlignment="1">
      <alignment horizontal="left" vertical="top" wrapText="1"/>
    </xf>
    <xf numFmtId="0" fontId="20" fillId="0" borderId="31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horizontal="left" vertical="center" wrapText="1"/>
    </xf>
    <xf numFmtId="0" fontId="20" fillId="0" borderId="31" xfId="8" applyFont="1" applyFill="1" applyBorder="1" applyAlignment="1">
      <alignment horizontal="center" vertical="top" wrapText="1"/>
    </xf>
    <xf numFmtId="0" fontId="18" fillId="0" borderId="31" xfId="0" applyFont="1" applyBorder="1" applyAlignment="1">
      <alignment horizontal="left" vertical="top" wrapText="1"/>
    </xf>
    <xf numFmtId="0" fontId="20" fillId="0" borderId="31" xfId="0" applyFont="1" applyFill="1" applyBorder="1" applyAlignment="1">
      <alignment horizontal="left" vertical="center" wrapText="1"/>
    </xf>
    <xf numFmtId="0" fontId="20" fillId="0" borderId="37" xfId="0" applyFont="1" applyFill="1" applyBorder="1" applyAlignment="1">
      <alignment vertical="top" wrapText="1"/>
    </xf>
    <xf numFmtId="0" fontId="20" fillId="0" borderId="34" xfId="0" applyFont="1" applyFill="1" applyBorder="1" applyAlignment="1">
      <alignment vertical="top" wrapText="1"/>
    </xf>
    <xf numFmtId="167" fontId="20" fillId="0" borderId="31" xfId="6" applyNumberFormat="1" applyFont="1" applyFill="1" applyBorder="1" applyAlignment="1">
      <alignment horizontal="center" vertical="center"/>
    </xf>
    <xf numFmtId="0" fontId="21" fillId="0" borderId="31" xfId="0" applyFont="1" applyBorder="1" applyAlignment="1">
      <alignment horizontal="left" vertical="top" wrapText="1"/>
    </xf>
    <xf numFmtId="172" fontId="14" fillId="2" borderId="31" xfId="7" applyNumberFormat="1" applyFont="1" applyFill="1" applyBorder="1" applyAlignment="1">
      <alignment horizontal="center" vertical="center" wrapText="1"/>
    </xf>
    <xf numFmtId="172" fontId="14" fillId="0" borderId="31" xfId="0" applyNumberFormat="1" applyFont="1" applyFill="1" applyBorder="1" applyAlignment="1">
      <alignment horizontal="center" vertical="center"/>
    </xf>
    <xf numFmtId="0" fontId="25" fillId="2" borderId="1" xfId="96" applyFont="1" applyFill="1" applyBorder="1" applyAlignment="1">
      <alignment horizontal="left" vertical="center" wrapText="1"/>
    </xf>
    <xf numFmtId="0" fontId="82" fillId="2" borderId="31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/>
    <xf numFmtId="0" fontId="83" fillId="2" borderId="31" xfId="0" applyFont="1" applyFill="1" applyBorder="1" applyAlignment="1">
      <alignment horizontal="center" vertical="center" wrapText="1"/>
    </xf>
    <xf numFmtId="0" fontId="90" fillId="2" borderId="31" xfId="96" applyFont="1" applyFill="1" applyBorder="1" applyAlignment="1">
      <alignment horizontal="center" vertical="center" wrapText="1"/>
    </xf>
    <xf numFmtId="168" fontId="12" fillId="2" borderId="31" xfId="7" applyNumberFormat="1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165" fontId="21" fillId="0" borderId="0" xfId="0" applyNumberFormat="1" applyFont="1" applyAlignment="1">
      <alignment horizontal="left" vertical="top" wrapText="1"/>
    </xf>
    <xf numFmtId="172" fontId="0" fillId="2" borderId="0" xfId="0" applyNumberFormat="1" applyFill="1" applyAlignment="1">
      <alignment horizontal="left" vertical="top" wrapText="1"/>
    </xf>
    <xf numFmtId="172" fontId="0" fillId="0" borderId="0" xfId="0" applyNumberFormat="1" applyAlignment="1">
      <alignment horizontal="left" vertical="top" wrapText="1"/>
    </xf>
    <xf numFmtId="0" fontId="21" fillId="2" borderId="31" xfId="0" applyFont="1" applyFill="1" applyBorder="1" applyAlignment="1">
      <alignment horizontal="left" vertical="top" wrapText="1"/>
    </xf>
    <xf numFmtId="172" fontId="20" fillId="2" borderId="0" xfId="96" applyNumberFormat="1" applyFont="1" applyFill="1" applyAlignment="1">
      <alignment vertical="center" wrapText="1"/>
    </xf>
    <xf numFmtId="49" fontId="15" fillId="2" borderId="0" xfId="96" applyNumberFormat="1" applyFont="1" applyFill="1" applyAlignment="1">
      <alignment horizontal="center" vertical="center" wrapText="1"/>
    </xf>
    <xf numFmtId="0" fontId="23" fillId="2" borderId="0" xfId="96" applyNumberFormat="1" applyFont="1" applyFill="1" applyAlignment="1">
      <alignment horizontal="center" vertical="center" wrapText="1"/>
    </xf>
    <xf numFmtId="171" fontId="15" fillId="2" borderId="0" xfId="96" applyNumberFormat="1" applyFont="1" applyFill="1" applyAlignment="1">
      <alignment horizontal="center" vertical="center" wrapText="1"/>
    </xf>
    <xf numFmtId="49" fontId="15" fillId="2" borderId="31" xfId="96" applyNumberFormat="1" applyFont="1" applyFill="1" applyBorder="1" applyAlignment="1">
      <alignment horizontal="center" vertical="center" textRotation="90" wrapText="1"/>
    </xf>
    <xf numFmtId="171" fontId="15" fillId="2" borderId="31" xfId="96" applyNumberFormat="1" applyFont="1" applyFill="1" applyBorder="1" applyAlignment="1">
      <alignment horizontal="center" vertical="center" wrapText="1"/>
    </xf>
    <xf numFmtId="49" fontId="25" fillId="2" borderId="1" xfId="96" applyNumberFormat="1" applyFont="1" applyFill="1" applyBorder="1" applyAlignment="1">
      <alignment horizontal="center" vertical="center" textRotation="90" wrapText="1"/>
    </xf>
    <xf numFmtId="0" fontId="25" fillId="2" borderId="1" xfId="96" applyNumberFormat="1" applyFont="1" applyFill="1" applyBorder="1" applyAlignment="1">
      <alignment horizontal="center" vertical="center" wrapText="1"/>
    </xf>
    <xf numFmtId="172" fontId="25" fillId="2" borderId="1" xfId="96" applyNumberFormat="1" applyFont="1" applyFill="1" applyBorder="1" applyAlignment="1">
      <alignment horizontal="center" vertical="center" wrapText="1"/>
    </xf>
    <xf numFmtId="167" fontId="0" fillId="2" borderId="0" xfId="0" applyNumberFormat="1" applyFill="1"/>
    <xf numFmtId="171" fontId="0" fillId="2" borderId="0" xfId="0" applyNumberFormat="1" applyFill="1"/>
    <xf numFmtId="0" fontId="25" fillId="2" borderId="1" xfId="96" applyFont="1" applyFill="1" applyBorder="1" applyAlignment="1">
      <alignment horizontal="center" vertical="center" wrapText="1"/>
    </xf>
    <xf numFmtId="172" fontId="0" fillId="2" borderId="0" xfId="0" applyNumberFormat="1" applyFill="1"/>
    <xf numFmtId="0" fontId="21" fillId="2" borderId="32" xfId="0" applyFont="1" applyFill="1" applyBorder="1" applyAlignment="1"/>
    <xf numFmtId="0" fontId="21" fillId="2" borderId="5" xfId="0" applyFont="1" applyFill="1" applyBorder="1" applyAlignment="1">
      <alignment horizontal="center"/>
    </xf>
    <xf numFmtId="0" fontId="21" fillId="2" borderId="1" xfId="0" applyFont="1" applyFill="1" applyBorder="1"/>
    <xf numFmtId="0" fontId="21" fillId="2" borderId="2" xfId="0" applyFont="1" applyFill="1" applyBorder="1" applyAlignment="1"/>
    <xf numFmtId="175" fontId="97" fillId="2" borderId="31" xfId="0" applyNumberFormat="1" applyFont="1" applyFill="1" applyBorder="1" applyAlignment="1">
      <alignment vertical="center"/>
    </xf>
    <xf numFmtId="0" fontId="83" fillId="2" borderId="5" xfId="96" applyFont="1" applyFill="1" applyBorder="1" applyAlignment="1">
      <alignment horizontal="left" vertical="center" wrapText="1"/>
    </xf>
    <xf numFmtId="168" fontId="89" fillId="2" borderId="1" xfId="7" applyNumberFormat="1" applyFont="1" applyFill="1" applyBorder="1"/>
    <xf numFmtId="0" fontId="87" fillId="2" borderId="0" xfId="0" applyFont="1" applyFill="1"/>
    <xf numFmtId="0" fontId="0" fillId="2" borderId="1" xfId="0" applyFill="1" applyBorder="1"/>
    <xf numFmtId="0" fontId="21" fillId="2" borderId="3" xfId="0" applyFont="1" applyFill="1" applyBorder="1" applyAlignment="1"/>
    <xf numFmtId="0" fontId="21" fillId="2" borderId="3" xfId="0" applyFont="1" applyFill="1" applyBorder="1" applyAlignment="1">
      <alignment horizontal="center"/>
    </xf>
    <xf numFmtId="0" fontId="83" fillId="2" borderId="31" xfId="0" applyFont="1" applyFill="1" applyBorder="1" applyAlignment="1">
      <alignment horizontal="left" vertical="center" wrapText="1" indent="3"/>
    </xf>
    <xf numFmtId="168" fontId="21" fillId="2" borderId="1" xfId="7" applyNumberFormat="1" applyFont="1" applyFill="1" applyBorder="1" applyAlignment="1">
      <alignment vertical="center"/>
    </xf>
    <xf numFmtId="0" fontId="12" fillId="0" borderId="31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top" wrapText="1"/>
    </xf>
    <xf numFmtId="0" fontId="12" fillId="2" borderId="30" xfId="0" applyFont="1" applyFill="1" applyBorder="1" applyAlignment="1">
      <alignment horizontal="center" vertical="top" wrapText="1"/>
    </xf>
    <xf numFmtId="0" fontId="21" fillId="2" borderId="32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84" fillId="2" borderId="31" xfId="0" applyFont="1" applyFill="1" applyBorder="1" applyAlignment="1">
      <alignment horizontal="center" vertical="top" wrapText="1"/>
    </xf>
    <xf numFmtId="0" fontId="21" fillId="2" borderId="31" xfId="0" applyFont="1" applyFill="1" applyBorder="1" applyAlignment="1">
      <alignment horizontal="center"/>
    </xf>
    <xf numFmtId="0" fontId="85" fillId="2" borderId="34" xfId="0" applyFont="1" applyFill="1" applyBorder="1" applyAlignment="1">
      <alignment vertical="center" wrapText="1"/>
    </xf>
    <xf numFmtId="168" fontId="85" fillId="2" borderId="31" xfId="7" applyNumberFormat="1" applyFont="1" applyFill="1" applyBorder="1" applyAlignment="1">
      <alignment vertical="center"/>
    </xf>
    <xf numFmtId="0" fontId="85" fillId="2" borderId="31" xfId="0" applyFont="1" applyFill="1" applyBorder="1" applyAlignment="1">
      <alignment vertical="center"/>
    </xf>
    <xf numFmtId="171" fontId="25" fillId="2" borderId="31" xfId="96" applyNumberFormat="1" applyFont="1" applyFill="1" applyBorder="1" applyAlignment="1">
      <alignment horizontal="center" vertical="center" wrapText="1"/>
    </xf>
    <xf numFmtId="172" fontId="23" fillId="2" borderId="1" xfId="96" applyNumberFormat="1" applyFont="1" applyFill="1" applyBorder="1" applyAlignment="1">
      <alignment horizontal="center" vertical="center" wrapText="1"/>
    </xf>
    <xf numFmtId="172" fontId="13" fillId="2" borderId="31" xfId="0" applyNumberFormat="1" applyFont="1" applyFill="1" applyBorder="1" applyAlignment="1">
      <alignment horizontal="center" vertical="center"/>
    </xf>
    <xf numFmtId="171" fontId="109" fillId="2" borderId="31" xfId="96" applyNumberFormat="1" applyFont="1" applyFill="1" applyBorder="1" applyAlignment="1">
      <alignment horizontal="center" vertical="center" wrapText="1"/>
    </xf>
    <xf numFmtId="0" fontId="109" fillId="2" borderId="31" xfId="0" applyFont="1" applyFill="1" applyBorder="1" applyAlignment="1">
      <alignment horizontal="center" vertical="center" wrapText="1"/>
    </xf>
    <xf numFmtId="0" fontId="109" fillId="2" borderId="34" xfId="96" applyFont="1" applyFill="1" applyBorder="1" applyAlignment="1">
      <alignment horizontal="left" vertical="center" wrapText="1"/>
    </xf>
    <xf numFmtId="0" fontId="21" fillId="2" borderId="0" xfId="0" applyFont="1" applyFill="1" applyAlignment="1">
      <alignment horizontal="center"/>
    </xf>
    <xf numFmtId="49" fontId="23" fillId="2" borderId="31" xfId="96" applyNumberFormat="1" applyFont="1" applyFill="1" applyBorder="1" applyAlignment="1">
      <alignment horizontal="center" vertical="center" textRotation="90" wrapText="1"/>
    </xf>
    <xf numFmtId="49" fontId="23" fillId="2" borderId="1" xfId="96" applyNumberFormat="1" applyFont="1" applyFill="1" applyBorder="1" applyAlignment="1">
      <alignment horizontal="center" vertical="center" textRotation="90" wrapText="1"/>
    </xf>
    <xf numFmtId="172" fontId="84" fillId="2" borderId="31" xfId="0" applyNumberFormat="1" applyFont="1" applyFill="1" applyBorder="1" applyAlignment="1">
      <alignment horizontal="center" vertical="center"/>
    </xf>
    <xf numFmtId="0" fontId="110" fillId="2" borderId="1" xfId="0" applyFont="1" applyFill="1" applyBorder="1" applyAlignment="1">
      <alignment horizontal="center" vertical="center" wrapText="1"/>
    </xf>
    <xf numFmtId="0" fontId="23" fillId="2" borderId="1" xfId="96" applyFont="1" applyFill="1" applyBorder="1" applyAlignment="1">
      <alignment horizontal="center" vertical="center" wrapText="1"/>
    </xf>
    <xf numFmtId="0" fontId="23" fillId="2" borderId="1" xfId="96" applyFont="1" applyFill="1" applyBorder="1" applyAlignment="1">
      <alignment horizontal="left" vertical="center" wrapText="1"/>
    </xf>
    <xf numFmtId="0" fontId="90" fillId="2" borderId="1" xfId="96" applyFont="1" applyFill="1" applyBorder="1" applyAlignment="1">
      <alignment horizontal="center" vertical="center" wrapText="1"/>
    </xf>
    <xf numFmtId="171" fontId="90" fillId="2" borderId="1" xfId="96" applyNumberFormat="1" applyFont="1" applyFill="1" applyBorder="1" applyAlignment="1">
      <alignment vertical="center" wrapText="1"/>
    </xf>
    <xf numFmtId="171" fontId="90" fillId="2" borderId="1" xfId="96" applyNumberFormat="1" applyFont="1" applyFill="1" applyBorder="1" applyAlignment="1">
      <alignment horizontal="center" vertical="center" wrapText="1"/>
    </xf>
    <xf numFmtId="0" fontId="109" fillId="2" borderId="1" xfId="96" applyFont="1" applyFill="1" applyBorder="1" applyAlignment="1">
      <alignment horizontal="center" vertical="center" wrapText="1"/>
    </xf>
    <xf numFmtId="171" fontId="84" fillId="2" borderId="31" xfId="0" applyNumberFormat="1" applyFont="1" applyFill="1" applyBorder="1" applyAlignment="1">
      <alignment horizontal="center" vertical="center"/>
    </xf>
    <xf numFmtId="0" fontId="90" fillId="2" borderId="31" xfId="0" applyFont="1" applyFill="1" applyBorder="1" applyAlignment="1">
      <alignment horizontal="center" vertical="center" wrapText="1"/>
    </xf>
    <xf numFmtId="168" fontId="84" fillId="2" borderId="1" xfId="7" applyNumberFormat="1" applyFont="1" applyFill="1" applyBorder="1" applyAlignment="1">
      <alignment vertical="center"/>
    </xf>
    <xf numFmtId="0" fontId="23" fillId="2" borderId="2" xfId="96" applyFont="1" applyFill="1" applyBorder="1" applyAlignment="1">
      <alignment horizontal="center" vertical="center" wrapText="1"/>
    </xf>
    <xf numFmtId="0" fontId="23" fillId="2" borderId="31" xfId="96" applyFont="1" applyFill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left" vertical="top" wrapText="1"/>
    </xf>
    <xf numFmtId="0" fontId="12" fillId="0" borderId="31" xfId="0" applyFont="1" applyBorder="1" applyAlignment="1">
      <alignment horizontal="center" vertical="top" wrapText="1"/>
    </xf>
    <xf numFmtId="0" fontId="20" fillId="0" borderId="31" xfId="0" applyFont="1" applyBorder="1" applyAlignment="1">
      <alignment horizontal="center" vertical="top" wrapText="1"/>
    </xf>
    <xf numFmtId="49" fontId="20" fillId="0" borderId="31" xfId="0" applyNumberFormat="1" applyFont="1" applyBorder="1" applyAlignment="1">
      <alignment horizontal="left" vertical="top" wrapText="1"/>
    </xf>
    <xf numFmtId="0" fontId="15" fillId="2" borderId="31" xfId="0" applyFont="1" applyFill="1" applyBorder="1" applyAlignment="1">
      <alignment horizontal="left" vertical="center" wrapText="1"/>
    </xf>
    <xf numFmtId="0" fontId="20" fillId="2" borderId="31" xfId="0" applyFont="1" applyFill="1" applyBorder="1" applyAlignment="1">
      <alignment horizontal="left" vertical="top" wrapText="1"/>
    </xf>
    <xf numFmtId="168" fontId="14" fillId="0" borderId="31" xfId="7" applyNumberFormat="1" applyFont="1" applyBorder="1" applyAlignment="1">
      <alignment horizontal="center" vertical="center" wrapText="1"/>
    </xf>
    <xf numFmtId="168" fontId="12" fillId="0" borderId="31" xfId="7" applyNumberFormat="1" applyFont="1" applyBorder="1" applyAlignment="1">
      <alignment horizontal="center" vertical="center" wrapText="1"/>
    </xf>
    <xf numFmtId="168" fontId="84" fillId="0" borderId="31" xfId="0" applyNumberFormat="1" applyFont="1" applyBorder="1" applyAlignment="1">
      <alignment vertical="center" wrapText="1"/>
    </xf>
    <xf numFmtId="0" fontId="84" fillId="2" borderId="31" xfId="0" applyFont="1" applyFill="1" applyBorder="1" applyAlignment="1">
      <alignment horizontal="center" wrapText="1"/>
    </xf>
    <xf numFmtId="168" fontId="88" fillId="2" borderId="31" xfId="7" applyNumberFormat="1" applyFont="1" applyFill="1" applyBorder="1" applyAlignment="1">
      <alignment horizontal="center" vertical="center" wrapText="1"/>
    </xf>
    <xf numFmtId="0" fontId="20" fillId="0" borderId="31" xfId="8" applyFont="1" applyFill="1" applyBorder="1" applyAlignment="1">
      <alignment horizontal="center" vertical="top" wrapText="1"/>
    </xf>
    <xf numFmtId="172" fontId="12" fillId="0" borderId="31" xfId="0" applyNumberFormat="1" applyFont="1" applyFill="1" applyBorder="1" applyAlignment="1">
      <alignment horizontal="center" vertical="center"/>
    </xf>
    <xf numFmtId="39" fontId="14" fillId="0" borderId="31" xfId="0" applyNumberFormat="1" applyFont="1" applyFill="1" applyBorder="1" applyAlignment="1">
      <alignment horizontal="center" vertical="center"/>
    </xf>
    <xf numFmtId="39" fontId="15" fillId="0" borderId="31" xfId="8" applyNumberFormat="1" applyFont="1" applyFill="1" applyBorder="1" applyAlignment="1">
      <alignment horizontal="center" vertical="center" wrapText="1"/>
    </xf>
    <xf numFmtId="172" fontId="15" fillId="0" borderId="31" xfId="8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0" borderId="31" xfId="0" applyFont="1" applyBorder="1" applyAlignment="1">
      <alignment horizontal="left" vertical="top" wrapText="1"/>
    </xf>
    <xf numFmtId="0" fontId="90" fillId="0" borderId="31" xfId="0" applyFont="1" applyBorder="1" applyAlignment="1">
      <alignment horizontal="left" vertical="top" wrapText="1"/>
    </xf>
    <xf numFmtId="0" fontId="23" fillId="0" borderId="31" xfId="165" applyFont="1" applyBorder="1" applyAlignment="1">
      <alignment horizontal="left" vertical="top" wrapText="1"/>
    </xf>
    <xf numFmtId="0" fontId="110" fillId="0" borderId="31" xfId="0" applyFont="1" applyBorder="1" applyAlignment="1">
      <alignment horizontal="left" vertical="top" wrapText="1"/>
    </xf>
    <xf numFmtId="172" fontId="84" fillId="0" borderId="31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left" wrapText="1"/>
    </xf>
    <xf numFmtId="0" fontId="92" fillId="0" borderId="31" xfId="0" applyFont="1" applyBorder="1" applyAlignment="1">
      <alignment horizontal="left" vertical="top" wrapText="1"/>
    </xf>
    <xf numFmtId="0" fontId="92" fillId="0" borderId="31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left" vertical="top" wrapText="1"/>
    </xf>
    <xf numFmtId="0" fontId="92" fillId="0" borderId="0" xfId="0" applyFont="1" applyAlignment="1">
      <alignment horizontal="left" vertical="top" wrapText="1"/>
    </xf>
    <xf numFmtId="0" fontId="84" fillId="0" borderId="4" xfId="0" applyFont="1" applyBorder="1" applyAlignment="1">
      <alignment vertical="top" wrapText="1"/>
    </xf>
    <xf numFmtId="0" fontId="13" fillId="0" borderId="6" xfId="0" applyFont="1" applyBorder="1" applyAlignment="1">
      <alignment vertical="center" wrapText="1"/>
    </xf>
    <xf numFmtId="0" fontId="92" fillId="0" borderId="0" xfId="0" applyFont="1" applyAlignment="1">
      <alignment horizontal="left" vertical="center" wrapText="1"/>
    </xf>
    <xf numFmtId="167" fontId="21" fillId="0" borderId="0" xfId="0" applyNumberFormat="1" applyFont="1" applyAlignment="1">
      <alignment horizontal="left" vertical="top" wrapText="1"/>
    </xf>
    <xf numFmtId="0" fontId="21" fillId="0" borderId="31" xfId="0" applyFont="1" applyBorder="1" applyAlignment="1"/>
    <xf numFmtId="39" fontId="21" fillId="0" borderId="0" xfId="0" applyNumberFormat="1" applyFont="1" applyAlignment="1">
      <alignment horizontal="left" vertical="top" wrapText="1"/>
    </xf>
    <xf numFmtId="171" fontId="25" fillId="0" borderId="31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top" wrapText="1"/>
    </xf>
    <xf numFmtId="0" fontId="90" fillId="0" borderId="1" xfId="0" applyFont="1" applyBorder="1" applyAlignment="1">
      <alignment horizontal="left" vertical="top" wrapText="1"/>
    </xf>
    <xf numFmtId="169" fontId="21" fillId="0" borderId="31" xfId="0" applyNumberFormat="1" applyFont="1" applyBorder="1" applyAlignment="1">
      <alignment horizontal="center" vertical="center" wrapText="1"/>
    </xf>
    <xf numFmtId="169" fontId="21" fillId="2" borderId="31" xfId="0" applyNumberFormat="1" applyFont="1" applyFill="1" applyBorder="1" applyAlignment="1">
      <alignment horizontal="center" vertical="center" wrapText="1"/>
    </xf>
    <xf numFmtId="171" fontId="23" fillId="0" borderId="31" xfId="0" applyNumberFormat="1" applyFont="1" applyBorder="1" applyAlignment="1">
      <alignment horizontal="center" vertical="top" wrapText="1"/>
    </xf>
    <xf numFmtId="0" fontId="23" fillId="0" borderId="31" xfId="0" applyFont="1" applyBorder="1" applyAlignment="1">
      <alignment horizontal="left" vertical="top" wrapText="1"/>
    </xf>
    <xf numFmtId="0" fontId="110" fillId="0" borderId="31" xfId="165" applyFont="1" applyBorder="1">
      <alignment horizontal="left" vertical="top" wrapText="1"/>
    </xf>
    <xf numFmtId="0" fontId="90" fillId="0" borderId="31" xfId="165" applyFont="1" applyBorder="1" applyAlignment="1">
      <alignment horizontal="left" vertical="top" wrapText="1"/>
    </xf>
    <xf numFmtId="0" fontId="90" fillId="0" borderId="31" xfId="165" applyFont="1" applyBorder="1" applyAlignment="1">
      <alignment horizontal="center" vertical="center"/>
    </xf>
    <xf numFmtId="0" fontId="90" fillId="0" borderId="31" xfId="165" applyFont="1" applyBorder="1" applyAlignment="1">
      <alignment horizontal="center" vertical="top"/>
    </xf>
    <xf numFmtId="0" fontId="90" fillId="2" borderId="31" xfId="165" applyFont="1" applyFill="1" applyBorder="1" applyAlignment="1">
      <alignment horizontal="center" vertical="top"/>
    </xf>
    <xf numFmtId="167" fontId="23" fillId="0" borderId="31" xfId="6" applyNumberFormat="1" applyFont="1" applyBorder="1" applyAlignment="1">
      <alignment horizontal="right" vertical="top"/>
    </xf>
    <xf numFmtId="0" fontId="110" fillId="0" borderId="3" xfId="0" applyFont="1" applyBorder="1" applyAlignment="1">
      <alignment horizontal="left" vertical="top" wrapText="1"/>
    </xf>
    <xf numFmtId="171" fontId="21" fillId="0" borderId="31" xfId="0" applyNumberFormat="1" applyFont="1" applyFill="1" applyBorder="1" applyAlignment="1">
      <alignment vertical="center"/>
    </xf>
    <xf numFmtId="0" fontId="23" fillId="0" borderId="31" xfId="8" applyFont="1" applyBorder="1" applyAlignment="1">
      <alignment horizontal="left" vertical="top" wrapText="1"/>
    </xf>
    <xf numFmtId="0" fontId="90" fillId="0" borderId="31" xfId="8" applyFont="1" applyBorder="1" applyAlignment="1">
      <alignment horizontal="left" vertical="top" wrapText="1"/>
    </xf>
    <xf numFmtId="0" fontId="90" fillId="0" borderId="32" xfId="8" applyFont="1" applyBorder="1" applyAlignment="1">
      <alignment horizontal="left" vertical="top" wrapText="1"/>
    </xf>
    <xf numFmtId="0" fontId="21" fillId="0" borderId="31" xfId="0" applyFont="1" applyBorder="1"/>
    <xf numFmtId="172" fontId="84" fillId="0" borderId="31" xfId="0" applyNumberFormat="1" applyFont="1" applyFill="1" applyBorder="1" applyAlignment="1">
      <alignment vertical="center"/>
    </xf>
    <xf numFmtId="172" fontId="21" fillId="0" borderId="31" xfId="0" applyNumberFormat="1" applyFont="1" applyFill="1" applyBorder="1" applyAlignment="1">
      <alignment vertical="center"/>
    </xf>
    <xf numFmtId="0" fontId="23" fillId="0" borderId="31" xfId="8" applyFont="1" applyBorder="1" applyAlignment="1">
      <alignment horizontal="left" wrapText="1"/>
    </xf>
    <xf numFmtId="0" fontId="21" fillId="0" borderId="0" xfId="0" applyFont="1" applyAlignment="1"/>
    <xf numFmtId="172" fontId="13" fillId="0" borderId="3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177" fontId="12" fillId="0" borderId="31" xfId="0" applyNumberFormat="1" applyFont="1" applyFill="1" applyBorder="1" applyAlignment="1">
      <alignment horizontal="center" vertical="top"/>
    </xf>
    <xf numFmtId="0" fontId="0" fillId="0" borderId="40" xfId="0" applyBorder="1" applyAlignment="1">
      <alignment horizontal="left" vertical="top" wrapText="1"/>
    </xf>
    <xf numFmtId="167" fontId="43" fillId="0" borderId="38" xfId="6" applyNumberFormat="1" applyFont="1" applyBorder="1" applyAlignment="1">
      <alignment horizontal="right" vertical="top"/>
    </xf>
    <xf numFmtId="0" fontId="23" fillId="0" borderId="31" xfId="0" applyFont="1" applyBorder="1" applyAlignment="1">
      <alignment horizontal="left" vertical="top" wrapText="1"/>
    </xf>
    <xf numFmtId="167" fontId="43" fillId="2" borderId="38" xfId="6" applyNumberFormat="1" applyFont="1" applyFill="1" applyBorder="1" applyAlignment="1">
      <alignment horizontal="right" vertical="top"/>
    </xf>
    <xf numFmtId="0" fontId="20" fillId="0" borderId="41" xfId="0" applyFont="1" applyBorder="1" applyAlignment="1">
      <alignment horizontal="left" vertical="top" wrapText="1"/>
    </xf>
    <xf numFmtId="168" fontId="84" fillId="0" borderId="42" xfId="0" applyNumberFormat="1" applyFont="1" applyBorder="1" applyAlignment="1">
      <alignment vertical="center" wrapText="1"/>
    </xf>
    <xf numFmtId="168" fontId="12" fillId="2" borderId="42" xfId="7" applyNumberFormat="1" applyFont="1" applyFill="1" applyBorder="1" applyAlignment="1">
      <alignment horizontal="center" vertical="center" wrapText="1"/>
    </xf>
    <xf numFmtId="0" fontId="20" fillId="0" borderId="3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0" borderId="42" xfId="0" applyFont="1" applyBorder="1" applyAlignment="1">
      <alignment horizontal="left" vertical="top" wrapText="1"/>
    </xf>
    <xf numFmtId="0" fontId="17" fillId="0" borderId="42" xfId="0" applyFont="1" applyBorder="1" applyAlignment="1">
      <alignment horizontal="left" vertical="top" wrapText="1"/>
    </xf>
    <xf numFmtId="0" fontId="20" fillId="0" borderId="42" xfId="0" applyFont="1" applyBorder="1" applyAlignment="1">
      <alignment horizontal="left" vertical="top" wrapText="1"/>
    </xf>
    <xf numFmtId="0" fontId="20" fillId="2" borderId="42" xfId="0" applyFont="1" applyFill="1" applyBorder="1" applyAlignment="1">
      <alignment horizontal="left" vertical="top" wrapText="1"/>
    </xf>
    <xf numFmtId="49" fontId="20" fillId="0" borderId="42" xfId="0" applyNumberFormat="1" applyFont="1" applyBorder="1" applyAlignment="1">
      <alignment horizontal="left" vertical="top" wrapText="1"/>
    </xf>
    <xf numFmtId="164" fontId="21" fillId="2" borderId="0" xfId="0" applyNumberFormat="1" applyFont="1" applyFill="1"/>
    <xf numFmtId="164" fontId="23" fillId="2" borderId="31" xfId="7" applyFont="1" applyFill="1" applyBorder="1" applyAlignment="1">
      <alignment horizontal="center" vertical="center" wrapText="1"/>
    </xf>
    <xf numFmtId="164" fontId="111" fillId="2" borderId="1" xfId="7" applyFont="1" applyFill="1" applyBorder="1" applyAlignment="1">
      <alignment horizontal="center" vertical="center" wrapText="1"/>
    </xf>
    <xf numFmtId="164" fontId="12" fillId="0" borderId="0" xfId="0" applyNumberFormat="1" applyFont="1"/>
    <xf numFmtId="0" fontId="84" fillId="0" borderId="42" xfId="0" applyFont="1" applyBorder="1" applyAlignment="1">
      <alignment wrapText="1"/>
    </xf>
    <xf numFmtId="0" fontId="84" fillId="0" borderId="42" xfId="0" applyFont="1" applyBorder="1" applyAlignment="1">
      <alignment horizontal="center" wrapText="1"/>
    </xf>
    <xf numFmtId="172" fontId="23" fillId="0" borderId="31" xfId="0" applyNumberFormat="1" applyFont="1" applyBorder="1" applyAlignment="1">
      <alignment horizontal="center" vertical="top" wrapText="1"/>
    </xf>
    <xf numFmtId="170" fontId="13" fillId="2" borderId="1" xfId="7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92" fillId="0" borderId="0" xfId="0" applyFont="1"/>
    <xf numFmtId="0" fontId="12" fillId="0" borderId="0" xfId="0" applyFont="1" applyFill="1" applyAlignment="1"/>
    <xf numFmtId="0" fontId="21" fillId="0" borderId="0" xfId="0" applyFont="1" applyBorder="1"/>
    <xf numFmtId="0" fontId="92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 wrapText="1"/>
    </xf>
    <xf numFmtId="0" fontId="20" fillId="0" borderId="41" xfId="8" applyFont="1" applyBorder="1" applyAlignment="1">
      <alignment horizontal="center" vertical="center" wrapText="1"/>
    </xf>
    <xf numFmtId="0" fontId="20" fillId="0" borderId="0" xfId="8" applyFont="1">
      <alignment horizontal="left" vertical="top" wrapText="1"/>
    </xf>
    <xf numFmtId="167" fontId="15" fillId="2" borderId="41" xfId="6" applyNumberFormat="1" applyFont="1" applyFill="1" applyBorder="1" applyAlignment="1">
      <alignment horizontal="center" vertical="center"/>
    </xf>
    <xf numFmtId="0" fontId="20" fillId="2" borderId="0" xfId="8" applyFont="1" applyFill="1">
      <alignment horizontal="left" vertical="top" wrapText="1"/>
    </xf>
    <xf numFmtId="167" fontId="15" fillId="0" borderId="42" xfId="0" applyNumberFormat="1" applyFont="1" applyFill="1" applyBorder="1" applyAlignment="1">
      <alignment vertical="center" wrapText="1"/>
    </xf>
    <xf numFmtId="0" fontId="20" fillId="2" borderId="41" xfId="8" applyFont="1" applyFill="1" applyBorder="1">
      <alignment horizontal="left" vertical="top" wrapText="1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2" fillId="0" borderId="41" xfId="0" applyFont="1" applyBorder="1" applyAlignment="1">
      <alignment vertical="center" wrapText="1"/>
    </xf>
    <xf numFmtId="4" fontId="15" fillId="2" borderId="42" xfId="8" applyNumberFormat="1" applyFont="1" applyFill="1" applyBorder="1" applyAlignment="1">
      <alignment horizontal="center" vertical="top" wrapText="1"/>
    </xf>
    <xf numFmtId="4" fontId="20" fillId="0" borderId="0" xfId="8" applyNumberFormat="1" applyFont="1">
      <alignment horizontal="left" vertical="top" wrapText="1"/>
    </xf>
    <xf numFmtId="0" fontId="20" fillId="0" borderId="0" xfId="8" applyFont="1" applyAlignment="1">
      <alignment horizontal="left" vertical="top" wrapText="1"/>
    </xf>
    <xf numFmtId="0" fontId="7" fillId="0" borderId="0" xfId="8" applyFont="1">
      <alignment horizontal="left" vertical="top" wrapText="1"/>
    </xf>
    <xf numFmtId="0" fontId="7" fillId="0" borderId="0" xfId="8" applyFont="1" applyAlignment="1">
      <alignment horizontal="left" vertical="top" wrapText="1"/>
    </xf>
    <xf numFmtId="0" fontId="17" fillId="2" borderId="3" xfId="0" applyFont="1" applyFill="1" applyBorder="1" applyAlignment="1">
      <alignment horizontal="left" vertical="center" wrapText="1"/>
    </xf>
    <xf numFmtId="0" fontId="20" fillId="2" borderId="41" xfId="0" applyFont="1" applyFill="1" applyBorder="1" applyAlignment="1">
      <alignment horizontal="left" vertical="center" wrapText="1"/>
    </xf>
    <xf numFmtId="0" fontId="17" fillId="2" borderId="44" xfId="0" applyFont="1" applyFill="1" applyBorder="1" applyAlignment="1">
      <alignment horizontal="left" vertical="center" wrapText="1"/>
    </xf>
    <xf numFmtId="0" fontId="12" fillId="0" borderId="0" xfId="0" applyFont="1" applyBorder="1"/>
    <xf numFmtId="171" fontId="12" fillId="2" borderId="0" xfId="0" applyNumberFormat="1" applyFont="1" applyFill="1" applyBorder="1" applyAlignment="1">
      <alignment horizontal="center" vertical="top" wrapText="1"/>
    </xf>
    <xf numFmtId="0" fontId="20" fillId="2" borderId="3" xfId="0" applyFont="1" applyFill="1" applyBorder="1" applyAlignment="1">
      <alignment vertical="top" wrapText="1"/>
    </xf>
    <xf numFmtId="0" fontId="15" fillId="2" borderId="3" xfId="0" applyFont="1" applyFill="1" applyBorder="1" applyAlignment="1">
      <alignment horizontal="left" vertical="top" wrapText="1"/>
    </xf>
    <xf numFmtId="0" fontId="15" fillId="2" borderId="41" xfId="0" applyFont="1" applyFill="1" applyBorder="1" applyAlignment="1">
      <alignment vertical="top" wrapText="1"/>
    </xf>
    <xf numFmtId="0" fontId="21" fillId="0" borderId="41" xfId="0" applyFont="1" applyBorder="1" applyAlignment="1">
      <alignment vertical="top" wrapText="1"/>
    </xf>
    <xf numFmtId="0" fontId="88" fillId="2" borderId="34" xfId="0" applyFont="1" applyFill="1" applyBorder="1" applyAlignment="1">
      <alignment horizontal="right" vertical="top" wrapText="1"/>
    </xf>
    <xf numFmtId="177" fontId="88" fillId="2" borderId="34" xfId="0" applyNumberFormat="1" applyFont="1" applyFill="1" applyBorder="1" applyAlignment="1">
      <alignment vertical="top" wrapText="1"/>
    </xf>
    <xf numFmtId="177" fontId="88" fillId="2" borderId="31" xfId="0" applyNumberFormat="1" applyFont="1" applyFill="1" applyBorder="1" applyAlignment="1">
      <alignment vertical="top" wrapText="1"/>
    </xf>
    <xf numFmtId="177" fontId="88" fillId="2" borderId="1" xfId="0" applyNumberFormat="1" applyFont="1" applyFill="1" applyBorder="1" applyAlignment="1">
      <alignment vertical="top" wrapText="1"/>
    </xf>
    <xf numFmtId="177" fontId="88" fillId="2" borderId="42" xfId="0" applyNumberFormat="1" applyFont="1" applyFill="1" applyBorder="1" applyAlignment="1">
      <alignment vertical="top" wrapText="1"/>
    </xf>
    <xf numFmtId="177" fontId="88" fillId="2" borderId="41" xfId="0" applyNumberFormat="1" applyFont="1" applyFill="1" applyBorder="1" applyAlignment="1">
      <alignment vertical="top" wrapText="1"/>
    </xf>
    <xf numFmtId="177" fontId="88" fillId="2" borderId="32" xfId="0" applyNumberFormat="1" applyFont="1" applyFill="1" applyBorder="1" applyAlignment="1">
      <alignment vertical="top" wrapText="1"/>
    </xf>
    <xf numFmtId="172" fontId="12" fillId="0" borderId="0" xfId="0" applyNumberFormat="1" applyFont="1"/>
    <xf numFmtId="49" fontId="20" fillId="2" borderId="42" xfId="0" applyNumberFormat="1" applyFont="1" applyFill="1" applyBorder="1" applyAlignment="1">
      <alignment horizontal="left" vertical="top" wrapText="1"/>
    </xf>
    <xf numFmtId="167" fontId="20" fillId="2" borderId="42" xfId="6" applyNumberFormat="1" applyFont="1" applyFill="1" applyBorder="1" applyAlignment="1">
      <alignment horizontal="right" vertical="center"/>
    </xf>
    <xf numFmtId="167" fontId="20" fillId="2" borderId="31" xfId="6" applyNumberFormat="1" applyFont="1" applyFill="1" applyBorder="1" applyAlignment="1">
      <alignment horizontal="right" vertical="center"/>
    </xf>
    <xf numFmtId="167" fontId="20" fillId="2" borderId="41" xfId="6" applyNumberFormat="1" applyFont="1" applyFill="1" applyBorder="1" applyAlignment="1">
      <alignment horizontal="right" vertical="center"/>
    </xf>
    <xf numFmtId="165" fontId="90" fillId="0" borderId="0" xfId="0" applyNumberFormat="1" applyFont="1" applyAlignment="1">
      <alignment horizontal="left" vertical="top" wrapText="1"/>
    </xf>
    <xf numFmtId="0" fontId="90" fillId="0" borderId="0" xfId="0" applyFont="1" applyAlignment="1">
      <alignment horizontal="left" vertical="top" wrapText="1"/>
    </xf>
    <xf numFmtId="0" fontId="20" fillId="0" borderId="0" xfId="0" applyFont="1"/>
    <xf numFmtId="0" fontId="110" fillId="0" borderId="0" xfId="0" applyFont="1" applyAlignment="1">
      <alignment horizontal="left" vertical="top" wrapText="1"/>
    </xf>
    <xf numFmtId="49" fontId="15" fillId="2" borderId="0" xfId="0" applyNumberFormat="1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49" fontId="20" fillId="2" borderId="0" xfId="0" applyNumberFormat="1" applyFont="1" applyFill="1" applyBorder="1" applyAlignment="1">
      <alignment horizontal="left" vertical="top" wrapText="1"/>
    </xf>
    <xf numFmtId="167" fontId="20" fillId="2" borderId="0" xfId="6" applyNumberFormat="1" applyFont="1" applyFill="1" applyBorder="1" applyAlignment="1">
      <alignment horizontal="right" vertical="center"/>
    </xf>
    <xf numFmtId="0" fontId="15" fillId="2" borderId="41" xfId="0" applyFont="1" applyFill="1" applyBorder="1" applyAlignment="1">
      <alignment horizontal="left" vertical="center" wrapText="1"/>
    </xf>
    <xf numFmtId="168" fontId="15" fillId="2" borderId="41" xfId="7" applyNumberFormat="1" applyFont="1" applyFill="1" applyBorder="1" applyAlignment="1">
      <alignment horizontal="center" vertical="center" wrapText="1"/>
    </xf>
    <xf numFmtId="0" fontId="20" fillId="2" borderId="41" xfId="0" applyFont="1" applyFill="1" applyBorder="1" applyAlignment="1">
      <alignment horizontal="left" vertical="top" wrapText="1"/>
    </xf>
    <xf numFmtId="168" fontId="15" fillId="0" borderId="41" xfId="7" applyNumberFormat="1" applyFont="1" applyBorder="1" applyAlignment="1">
      <alignment horizontal="center" vertical="center" wrapText="1"/>
    </xf>
    <xf numFmtId="0" fontId="15" fillId="0" borderId="41" xfId="0" applyFont="1" applyBorder="1" applyAlignment="1">
      <alignment horizontal="left" vertical="top" wrapText="1"/>
    </xf>
    <xf numFmtId="168" fontId="20" fillId="0" borderId="41" xfId="7" applyNumberFormat="1" applyFont="1" applyBorder="1" applyAlignment="1">
      <alignment horizontal="center" vertical="center" wrapText="1"/>
    </xf>
    <xf numFmtId="168" fontId="23" fillId="0" borderId="41" xfId="0" applyNumberFormat="1" applyFont="1" applyBorder="1" applyAlignment="1">
      <alignment vertical="center" wrapText="1"/>
    </xf>
    <xf numFmtId="0" fontId="90" fillId="2" borderId="41" xfId="0" applyFont="1" applyFill="1" applyBorder="1" applyAlignment="1">
      <alignment horizontal="left" vertical="top" wrapText="1"/>
    </xf>
    <xf numFmtId="0" fontId="15" fillId="0" borderId="41" xfId="165" applyFont="1" applyBorder="1" applyAlignment="1">
      <alignment horizontal="left" vertical="top" wrapText="1"/>
    </xf>
    <xf numFmtId="168" fontId="20" fillId="2" borderId="41" xfId="7" applyNumberFormat="1" applyFont="1" applyFill="1" applyBorder="1" applyAlignment="1">
      <alignment horizontal="center" vertical="center" wrapText="1"/>
    </xf>
    <xf numFmtId="0" fontId="17" fillId="0" borderId="41" xfId="0" applyFont="1" applyBorder="1" applyAlignment="1">
      <alignment horizontal="left" vertical="top" wrapText="1"/>
    </xf>
    <xf numFmtId="168" fontId="17" fillId="2" borderId="41" xfId="7" applyNumberFormat="1" applyFont="1" applyFill="1" applyBorder="1" applyAlignment="1">
      <alignment horizontal="center" vertical="center" wrapText="1"/>
    </xf>
    <xf numFmtId="49" fontId="20" fillId="2" borderId="41" xfId="0" applyNumberFormat="1" applyFont="1" applyFill="1" applyBorder="1" applyAlignment="1">
      <alignment horizontal="left" vertical="top" wrapText="1"/>
    </xf>
    <xf numFmtId="0" fontId="92" fillId="0" borderId="41" xfId="0" applyFont="1" applyBorder="1" applyAlignment="1">
      <alignment horizontal="left" wrapText="1"/>
    </xf>
    <xf numFmtId="0" fontId="92" fillId="0" borderId="41" xfId="0" applyFont="1" applyBorder="1" applyAlignment="1">
      <alignment horizontal="center" wrapText="1"/>
    </xf>
    <xf numFmtId="0" fontId="25" fillId="0" borderId="41" xfId="0" applyFont="1" applyBorder="1" applyAlignment="1">
      <alignment horizontal="left" vertical="top" wrapText="1"/>
    </xf>
    <xf numFmtId="172" fontId="13" fillId="2" borderId="41" xfId="7" applyNumberFormat="1" applyFont="1" applyFill="1" applyBorder="1" applyAlignment="1">
      <alignment horizontal="center" vertical="top" wrapText="1"/>
    </xf>
    <xf numFmtId="171" fontId="21" fillId="2" borderId="31" xfId="0" applyNumberFormat="1" applyFont="1" applyFill="1" applyBorder="1"/>
    <xf numFmtId="171" fontId="84" fillId="2" borderId="1" xfId="7" applyNumberFormat="1" applyFont="1" applyFill="1" applyBorder="1" applyAlignment="1">
      <alignment vertical="center"/>
    </xf>
    <xf numFmtId="171" fontId="21" fillId="2" borderId="1" xfId="7" applyNumberFormat="1" applyFont="1" applyFill="1" applyBorder="1" applyAlignment="1">
      <alignment vertical="center"/>
    </xf>
    <xf numFmtId="172" fontId="88" fillId="0" borderId="41" xfId="0" applyNumberFormat="1" applyFont="1" applyBorder="1" applyAlignment="1">
      <alignment horizontal="right" vertical="center" wrapText="1"/>
    </xf>
    <xf numFmtId="167" fontId="20" fillId="0" borderId="0" xfId="8" applyNumberFormat="1" applyFont="1">
      <alignment horizontal="left" vertical="top" wrapText="1"/>
    </xf>
    <xf numFmtId="172" fontId="12" fillId="2" borderId="4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top" wrapText="1"/>
    </xf>
    <xf numFmtId="167" fontId="12" fillId="0" borderId="0" xfId="0" applyNumberFormat="1" applyFont="1"/>
    <xf numFmtId="170" fontId="13" fillId="2" borderId="31" xfId="7" applyNumberFormat="1" applyFont="1" applyFill="1" applyBorder="1" applyAlignment="1">
      <alignment horizontal="center" vertical="center" wrapText="1"/>
    </xf>
    <xf numFmtId="170" fontId="14" fillId="2" borderId="31" xfId="7" applyNumberFormat="1" applyFont="1" applyFill="1" applyBorder="1" applyAlignment="1">
      <alignment horizontal="center" vertical="center" wrapText="1"/>
    </xf>
    <xf numFmtId="170" fontId="20" fillId="0" borderId="31" xfId="0" applyNumberFormat="1" applyFont="1" applyBorder="1" applyAlignment="1">
      <alignment horizontal="left" vertical="top" wrapText="1"/>
    </xf>
    <xf numFmtId="170" fontId="12" fillId="0" borderId="31" xfId="7" applyNumberFormat="1" applyFont="1" applyBorder="1" applyAlignment="1">
      <alignment horizontal="center" vertical="center" wrapText="1"/>
    </xf>
    <xf numFmtId="170" fontId="12" fillId="0" borderId="42" xfId="0" applyNumberFormat="1" applyFont="1" applyBorder="1" applyAlignment="1">
      <alignment horizontal="left" vertical="top" wrapText="1"/>
    </xf>
    <xf numFmtId="170" fontId="20" fillId="0" borderId="42" xfId="6" applyNumberFormat="1" applyFont="1" applyBorder="1" applyAlignment="1">
      <alignment horizontal="right" vertical="center"/>
    </xf>
    <xf numFmtId="170" fontId="84" fillId="0" borderId="31" xfId="0" applyNumberFormat="1" applyFont="1" applyBorder="1" applyAlignment="1">
      <alignment vertical="center" wrapText="1"/>
    </xf>
    <xf numFmtId="170" fontId="12" fillId="2" borderId="31" xfId="0" applyNumberFormat="1" applyFont="1" applyFill="1" applyBorder="1" applyAlignment="1">
      <alignment horizontal="left" vertical="top" wrapText="1"/>
    </xf>
    <xf numFmtId="170" fontId="12" fillId="0" borderId="31" xfId="0" applyNumberFormat="1" applyFont="1" applyBorder="1" applyAlignment="1">
      <alignment horizontal="left" vertical="top" wrapText="1"/>
    </xf>
    <xf numFmtId="170" fontId="88" fillId="2" borderId="31" xfId="7" applyNumberFormat="1" applyFont="1" applyFill="1" applyBorder="1" applyAlignment="1">
      <alignment horizontal="center" vertical="center" wrapText="1"/>
    </xf>
    <xf numFmtId="168" fontId="87" fillId="2" borderId="0" xfId="0" applyNumberFormat="1" applyFont="1" applyFill="1"/>
    <xf numFmtId="170" fontId="17" fillId="0" borderId="31" xfId="7" applyNumberFormat="1" applyFont="1" applyBorder="1" applyAlignment="1">
      <alignment horizontal="right" vertical="top" wrapText="1"/>
    </xf>
    <xf numFmtId="170" fontId="12" fillId="2" borderId="31" xfId="7" applyNumberFormat="1" applyFont="1" applyFill="1" applyBorder="1" applyAlignment="1">
      <alignment horizontal="center" vertical="center" wrapText="1"/>
    </xf>
    <xf numFmtId="170" fontId="20" fillId="0" borderId="31" xfId="6" applyNumberFormat="1" applyFont="1" applyBorder="1" applyAlignment="1">
      <alignment horizontal="right" vertical="center"/>
    </xf>
    <xf numFmtId="170" fontId="15" fillId="2" borderId="41" xfId="7" applyNumberFormat="1" applyFont="1" applyFill="1" applyBorder="1" applyAlignment="1">
      <alignment horizontal="center" vertical="center" wrapText="1"/>
    </xf>
    <xf numFmtId="170" fontId="15" fillId="0" borderId="41" xfId="7" applyNumberFormat="1" applyFont="1" applyBorder="1" applyAlignment="1">
      <alignment horizontal="center" vertical="center" wrapText="1"/>
    </xf>
    <xf numFmtId="170" fontId="20" fillId="0" borderId="41" xfId="7" applyNumberFormat="1" applyFont="1" applyBorder="1" applyAlignment="1">
      <alignment horizontal="center" vertical="center" wrapText="1"/>
    </xf>
    <xf numFmtId="170" fontId="20" fillId="0" borderId="41" xfId="0" applyNumberFormat="1" applyFont="1" applyBorder="1" applyAlignment="1">
      <alignment horizontal="left" vertical="top" wrapText="1"/>
    </xf>
    <xf numFmtId="170" fontId="23" fillId="0" borderId="41" xfId="0" applyNumberFormat="1" applyFont="1" applyBorder="1" applyAlignment="1">
      <alignment vertical="center" wrapText="1"/>
    </xf>
    <xf numFmtId="170" fontId="20" fillId="2" borderId="41" xfId="0" applyNumberFormat="1" applyFont="1" applyFill="1" applyBorder="1" applyAlignment="1">
      <alignment horizontal="left" vertical="top" wrapText="1"/>
    </xf>
    <xf numFmtId="170" fontId="17" fillId="2" borderId="41" xfId="7" applyNumberFormat="1" applyFont="1" applyFill="1" applyBorder="1" applyAlignment="1">
      <alignment horizontal="center" vertical="center" wrapText="1"/>
    </xf>
    <xf numFmtId="170" fontId="20" fillId="2" borderId="41" xfId="7" applyNumberFormat="1" applyFont="1" applyFill="1" applyBorder="1" applyAlignment="1">
      <alignment horizontal="center" vertical="center" wrapText="1"/>
    </xf>
    <xf numFmtId="170" fontId="20" fillId="2" borderId="41" xfId="6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left" wrapText="1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left" vertical="top" wrapText="1"/>
    </xf>
    <xf numFmtId="167" fontId="20" fillId="0" borderId="1" xfId="6" applyNumberFormat="1" applyFont="1" applyBorder="1" applyAlignment="1">
      <alignment horizontal="right" vertical="center"/>
    </xf>
    <xf numFmtId="167" fontId="17" fillId="0" borderId="1" xfId="6" applyNumberFormat="1" applyFont="1" applyBorder="1" applyAlignment="1">
      <alignment horizontal="right" vertical="center"/>
    </xf>
    <xf numFmtId="0" fontId="112" fillId="0" borderId="1" xfId="0" applyFont="1" applyBorder="1" applyAlignment="1">
      <alignment horizontal="center" vertical="center" wrapText="1"/>
    </xf>
    <xf numFmtId="167" fontId="20" fillId="0" borderId="1" xfId="6" applyNumberFormat="1" applyFont="1" applyBorder="1" applyAlignment="1">
      <alignment horizontal="center" vertical="center"/>
    </xf>
    <xf numFmtId="0" fontId="112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172" fontId="14" fillId="2" borderId="1" xfId="7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left" vertical="top" wrapText="1"/>
    </xf>
    <xf numFmtId="168" fontId="14" fillId="2" borderId="1" xfId="7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168" fontId="14" fillId="0" borderId="1" xfId="7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168" fontId="12" fillId="0" borderId="1" xfId="7" applyNumberFormat="1" applyFont="1" applyBorder="1" applyAlignment="1">
      <alignment horizontal="center" vertical="center" wrapText="1"/>
    </xf>
    <xf numFmtId="168" fontId="12" fillId="2" borderId="1" xfId="7" applyNumberFormat="1" applyFont="1" applyFill="1" applyBorder="1" applyAlignment="1">
      <alignment horizontal="center" vertical="center" wrapText="1"/>
    </xf>
    <xf numFmtId="168" fontId="88" fillId="2" borderId="1" xfId="7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left" vertical="top" wrapText="1"/>
    </xf>
    <xf numFmtId="2" fontId="12" fillId="2" borderId="1" xfId="0" applyNumberFormat="1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 wrapText="1"/>
    </xf>
    <xf numFmtId="172" fontId="14" fillId="2" borderId="1" xfId="7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left" vertical="center" wrapText="1"/>
    </xf>
    <xf numFmtId="167" fontId="15" fillId="0" borderId="1" xfId="8" applyNumberFormat="1" applyFont="1" applyFill="1" applyBorder="1" applyAlignment="1">
      <alignment horizontal="center" vertical="center" wrapText="1"/>
    </xf>
    <xf numFmtId="172" fontId="14" fillId="0" borderId="1" xfId="0" applyNumberFormat="1" applyFont="1" applyFill="1" applyBorder="1" applyAlignment="1">
      <alignment horizontal="center" vertical="center"/>
    </xf>
    <xf numFmtId="167" fontId="20" fillId="0" borderId="1" xfId="8" applyNumberFormat="1" applyFont="1" applyFill="1" applyBorder="1" applyAlignment="1">
      <alignment horizontal="center" vertical="center" wrapText="1"/>
    </xf>
    <xf numFmtId="171" fontId="14" fillId="0" borderId="1" xfId="0" applyNumberFormat="1" applyFont="1" applyFill="1" applyBorder="1" applyAlignment="1">
      <alignment horizontal="center" vertical="center"/>
    </xf>
    <xf numFmtId="0" fontId="84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left" vertical="top" wrapText="1"/>
    </xf>
    <xf numFmtId="167" fontId="20" fillId="0" borderId="1" xfId="6" applyNumberFormat="1" applyFont="1" applyFill="1" applyBorder="1" applyAlignment="1">
      <alignment horizontal="center" vertical="center"/>
    </xf>
    <xf numFmtId="0" fontId="84" fillId="0" borderId="1" xfId="0" applyFont="1" applyBorder="1" applyAlignment="1">
      <alignment horizontal="center" wrapText="1"/>
    </xf>
    <xf numFmtId="167" fontId="15" fillId="0" borderId="1" xfId="6" applyNumberFormat="1" applyFont="1" applyBorder="1" applyAlignment="1">
      <alignment horizontal="right" vertical="center"/>
    </xf>
    <xf numFmtId="2" fontId="20" fillId="0" borderId="1" xfId="0" applyNumberFormat="1" applyFont="1" applyBorder="1" applyAlignment="1">
      <alignment horizontal="left" vertical="top" wrapText="1"/>
    </xf>
    <xf numFmtId="168" fontId="84" fillId="0" borderId="1" xfId="0" applyNumberFormat="1" applyFont="1" applyBorder="1" applyAlignment="1">
      <alignment horizontal="center" vertical="top" wrapText="1"/>
    </xf>
    <xf numFmtId="0" fontId="84" fillId="0" borderId="1" xfId="0" applyFont="1" applyBorder="1" applyAlignment="1">
      <alignment horizontal="center" vertical="center" wrapText="1"/>
    </xf>
    <xf numFmtId="0" fontId="15" fillId="2" borderId="1" xfId="165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49" fontId="20" fillId="0" borderId="1" xfId="0" applyNumberFormat="1" applyFont="1" applyBorder="1" applyAlignment="1">
      <alignment horizontal="left" vertical="top" wrapText="1"/>
    </xf>
    <xf numFmtId="0" fontId="21" fillId="56" borderId="32" xfId="0" applyFont="1" applyFill="1" applyBorder="1" applyAlignment="1">
      <alignment horizontal="center" vertical="center" wrapText="1"/>
    </xf>
    <xf numFmtId="0" fontId="20" fillId="0" borderId="41" xfId="8" applyFont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84" fillId="0" borderId="32" xfId="0" applyFont="1" applyFill="1" applyBorder="1" applyAlignment="1">
      <alignment horizontal="center" vertical="top" wrapText="1"/>
    </xf>
    <xf numFmtId="0" fontId="84" fillId="0" borderId="2" xfId="0" applyFont="1" applyFill="1" applyBorder="1" applyAlignment="1">
      <alignment horizontal="center" vertical="top" wrapText="1"/>
    </xf>
    <xf numFmtId="0" fontId="84" fillId="0" borderId="3" xfId="0" applyFont="1" applyFill="1" applyBorder="1" applyAlignment="1">
      <alignment horizontal="center" vertical="top" wrapText="1"/>
    </xf>
    <xf numFmtId="0" fontId="23" fillId="0" borderId="31" xfId="0" applyFont="1" applyBorder="1" applyAlignment="1">
      <alignment horizontal="left" vertical="top" wrapText="1"/>
    </xf>
    <xf numFmtId="0" fontId="21" fillId="0" borderId="31" xfId="0" applyFont="1" applyBorder="1" applyAlignment="1">
      <alignment wrapText="1"/>
    </xf>
    <xf numFmtId="0" fontId="21" fillId="0" borderId="31" xfId="0" applyFont="1" applyBorder="1" applyAlignment="1">
      <alignment horizontal="center" vertical="center" wrapText="1"/>
    </xf>
    <xf numFmtId="0" fontId="84" fillId="0" borderId="32" xfId="0" applyFont="1" applyBorder="1" applyAlignment="1">
      <alignment horizontal="center" vertical="top" wrapText="1"/>
    </xf>
    <xf numFmtId="0" fontId="84" fillId="0" borderId="2" xfId="0" applyFont="1" applyBorder="1" applyAlignment="1">
      <alignment horizontal="center" vertical="top" wrapText="1"/>
    </xf>
    <xf numFmtId="0" fontId="84" fillId="0" borderId="3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left" vertical="center" wrapText="1"/>
    </xf>
    <xf numFmtId="0" fontId="84" fillId="0" borderId="41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0" fillId="0" borderId="35" xfId="8" applyFont="1" applyFill="1" applyBorder="1" applyAlignment="1">
      <alignment horizontal="center" vertical="top" wrapText="1"/>
    </xf>
    <xf numFmtId="0" fontId="20" fillId="0" borderId="29" xfId="8" applyFont="1" applyFill="1" applyBorder="1" applyAlignment="1">
      <alignment horizontal="center" vertical="top" wrapText="1"/>
    </xf>
    <xf numFmtId="0" fontId="20" fillId="0" borderId="30" xfId="8" applyFont="1" applyFill="1" applyBorder="1" applyAlignment="1">
      <alignment horizontal="center" vertical="top" wrapText="1"/>
    </xf>
    <xf numFmtId="0" fontId="15" fillId="0" borderId="32" xfId="8" applyFont="1" applyFill="1" applyBorder="1" applyAlignment="1">
      <alignment horizontal="center" vertical="top" wrapText="1"/>
    </xf>
    <xf numFmtId="0" fontId="15" fillId="0" borderId="2" xfId="8" applyFont="1" applyFill="1" applyBorder="1" applyAlignment="1">
      <alignment horizontal="center" vertical="top" wrapText="1"/>
    </xf>
    <xf numFmtId="0" fontId="15" fillId="0" borderId="3" xfId="8" applyFont="1" applyFill="1" applyBorder="1" applyAlignment="1">
      <alignment horizontal="center" vertical="top" wrapText="1"/>
    </xf>
    <xf numFmtId="0" fontId="23" fillId="0" borderId="32" xfId="8" applyFont="1" applyFill="1" applyBorder="1" applyAlignment="1">
      <alignment horizontal="center" vertical="top" wrapText="1"/>
    </xf>
    <xf numFmtId="0" fontId="23" fillId="0" borderId="2" xfId="8" applyFont="1" applyFill="1" applyBorder="1" applyAlignment="1">
      <alignment horizontal="center" vertical="top" wrapText="1"/>
    </xf>
    <xf numFmtId="0" fontId="23" fillId="0" borderId="3" xfId="8" applyFont="1" applyFill="1" applyBorder="1" applyAlignment="1">
      <alignment horizontal="center" vertical="top" wrapText="1"/>
    </xf>
    <xf numFmtId="0" fontId="84" fillId="0" borderId="43" xfId="0" applyFont="1" applyBorder="1" applyAlignment="1">
      <alignment horizontal="left" wrapText="1"/>
    </xf>
    <xf numFmtId="0" fontId="84" fillId="0" borderId="34" xfId="0" applyFont="1" applyBorder="1" applyAlignment="1">
      <alignment horizontal="left" wrapText="1"/>
    </xf>
    <xf numFmtId="0" fontId="15" fillId="0" borderId="29" xfId="8" applyFont="1" applyFill="1" applyBorder="1" applyAlignment="1">
      <alignment horizontal="center" vertical="top" wrapText="1"/>
    </xf>
    <xf numFmtId="0" fontId="15" fillId="0" borderId="35" xfId="8" applyFont="1" applyFill="1" applyBorder="1" applyAlignment="1">
      <alignment horizontal="center" vertical="top" wrapText="1"/>
    </xf>
    <xf numFmtId="0" fontId="84" fillId="2" borderId="35" xfId="0" applyFont="1" applyFill="1" applyBorder="1" applyAlignment="1">
      <alignment horizontal="center" wrapText="1"/>
    </xf>
    <xf numFmtId="0" fontId="84" fillId="2" borderId="29" xfId="0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4" fillId="0" borderId="3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49" fontId="14" fillId="2" borderId="32" xfId="0" applyNumberFormat="1" applyFont="1" applyFill="1" applyBorder="1" applyAlignment="1">
      <alignment horizontal="center" vertical="top" wrapText="1"/>
    </xf>
    <xf numFmtId="49" fontId="14" fillId="2" borderId="2" xfId="0" applyNumberFormat="1" applyFont="1" applyFill="1" applyBorder="1" applyAlignment="1">
      <alignment horizontal="center" vertical="top" wrapText="1"/>
    </xf>
    <xf numFmtId="49" fontId="14" fillId="2" borderId="3" xfId="0" applyNumberFormat="1" applyFont="1" applyFill="1" applyBorder="1" applyAlignment="1">
      <alignment horizontal="center" vertical="top" wrapText="1"/>
    </xf>
    <xf numFmtId="49" fontId="15" fillId="2" borderId="31" xfId="0" applyNumberFormat="1" applyFont="1" applyFill="1" applyBorder="1" applyAlignment="1">
      <alignment horizontal="center" vertical="top" wrapText="1"/>
    </xf>
    <xf numFmtId="49" fontId="15" fillId="2" borderId="41" xfId="0" applyNumberFormat="1" applyFont="1" applyFill="1" applyBorder="1" applyAlignment="1">
      <alignment horizontal="center" vertical="top" wrapText="1"/>
    </xf>
    <xf numFmtId="0" fontId="12" fillId="2" borderId="31" xfId="0" applyFont="1" applyFill="1" applyBorder="1" applyAlignment="1">
      <alignment horizontal="center" vertical="top" wrapText="1"/>
    </xf>
    <xf numFmtId="0" fontId="84" fillId="0" borderId="42" xfId="0" applyFont="1" applyBorder="1" applyAlignment="1">
      <alignment horizontal="left" wrapText="1"/>
    </xf>
    <xf numFmtId="0" fontId="84" fillId="0" borderId="31" xfId="0" applyFont="1" applyBorder="1" applyAlignment="1">
      <alignment horizontal="left" wrapText="1"/>
    </xf>
    <xf numFmtId="0" fontId="84" fillId="2" borderId="32" xfId="0" applyFont="1" applyFill="1" applyBorder="1" applyAlignment="1">
      <alignment horizontal="center" wrapText="1"/>
    </xf>
    <xf numFmtId="0" fontId="84" fillId="2" borderId="3" xfId="0" applyFont="1" applyFill="1" applyBorder="1" applyAlignment="1">
      <alignment horizont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49" fontId="15" fillId="2" borderId="32" xfId="0" applyNumberFormat="1" applyFont="1" applyFill="1" applyBorder="1" applyAlignment="1">
      <alignment horizontal="center" vertical="top" wrapText="1"/>
    </xf>
    <xf numFmtId="49" fontId="15" fillId="2" borderId="2" xfId="0" applyNumberFormat="1" applyFont="1" applyFill="1" applyBorder="1" applyAlignment="1">
      <alignment horizontal="center" vertical="top" wrapText="1"/>
    </xf>
    <xf numFmtId="49" fontId="15" fillId="2" borderId="3" xfId="0" applyNumberFormat="1" applyFont="1" applyFill="1" applyBorder="1" applyAlignment="1">
      <alignment horizontal="center" vertical="top" wrapText="1"/>
    </xf>
    <xf numFmtId="0" fontId="84" fillId="0" borderId="31" xfId="0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2" fillId="0" borderId="31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top" wrapText="1"/>
    </xf>
    <xf numFmtId="0" fontId="20" fillId="2" borderId="41" xfId="0" applyFont="1" applyFill="1" applyBorder="1" applyAlignment="1">
      <alignment horizontal="center" vertical="top" wrapText="1"/>
    </xf>
    <xf numFmtId="0" fontId="15" fillId="0" borderId="4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top" wrapText="1"/>
    </xf>
    <xf numFmtId="0" fontId="15" fillId="0" borderId="41" xfId="0" applyFont="1" applyBorder="1" applyAlignment="1">
      <alignment horizontal="center" vertical="top" wrapText="1"/>
    </xf>
    <xf numFmtId="0" fontId="23" fillId="0" borderId="41" xfId="0" applyFont="1" applyBorder="1" applyAlignment="1">
      <alignment horizontal="left" wrapText="1"/>
    </xf>
    <xf numFmtId="0" fontId="23" fillId="2" borderId="41" xfId="0" applyFont="1" applyFill="1" applyBorder="1" applyAlignment="1">
      <alignment horizontal="center" wrapText="1"/>
    </xf>
    <xf numFmtId="0" fontId="21" fillId="2" borderId="32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172" fontId="20" fillId="2" borderId="0" xfId="96" applyNumberFormat="1" applyFont="1" applyFill="1" applyAlignment="1">
      <alignment horizontal="center" wrapText="1"/>
    </xf>
    <xf numFmtId="172" fontId="20" fillId="2" borderId="0" xfId="96" applyNumberFormat="1" applyFont="1" applyFill="1" applyAlignment="1">
      <alignment horizontal="center" vertical="center" wrapText="1"/>
    </xf>
    <xf numFmtId="49" fontId="25" fillId="2" borderId="0" xfId="96" applyNumberFormat="1" applyFont="1" applyFill="1" applyBorder="1" applyAlignment="1">
      <alignment horizontal="center" vertical="center" wrapText="1"/>
    </xf>
    <xf numFmtId="0" fontId="92" fillId="2" borderId="0" xfId="0" applyFont="1" applyFill="1" applyBorder="1" applyAlignment="1">
      <alignment vertical="center" wrapText="1"/>
    </xf>
    <xf numFmtId="49" fontId="15" fillId="2" borderId="33" xfId="96" applyNumberFormat="1" applyFont="1" applyFill="1" applyBorder="1" applyAlignment="1">
      <alignment horizontal="center" vertical="center" wrapText="1"/>
    </xf>
    <xf numFmtId="49" fontId="15" fillId="2" borderId="35" xfId="96" applyNumberFormat="1" applyFont="1" applyFill="1" applyBorder="1" applyAlignment="1">
      <alignment horizontal="center" vertical="center" wrapText="1"/>
    </xf>
    <xf numFmtId="171" fontId="15" fillId="2" borderId="32" xfId="96" applyNumberFormat="1" applyFont="1" applyFill="1" applyBorder="1" applyAlignment="1">
      <alignment horizontal="center" vertical="center" wrapText="1"/>
    </xf>
    <xf numFmtId="171" fontId="15" fillId="2" borderId="3" xfId="96" applyNumberFormat="1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5" fillId="2" borderId="32" xfId="96" applyNumberFormat="1" applyFont="1" applyFill="1" applyBorder="1" applyAlignment="1">
      <alignment horizontal="center" vertical="center" wrapText="1"/>
    </xf>
    <xf numFmtId="0" fontId="15" fillId="2" borderId="3" xfId="96" applyNumberFormat="1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right"/>
    </xf>
    <xf numFmtId="0" fontId="23" fillId="2" borderId="0" xfId="0" applyFont="1" applyFill="1" applyAlignment="1">
      <alignment horizontal="center" vertical="center" wrapText="1"/>
    </xf>
    <xf numFmtId="0" fontId="23" fillId="2" borderId="33" xfId="96" applyNumberFormat="1" applyFont="1" applyFill="1" applyBorder="1" applyAlignment="1">
      <alignment horizontal="center" vertical="center" wrapText="1"/>
    </xf>
    <xf numFmtId="0" fontId="23" fillId="2" borderId="6" xfId="96" applyNumberFormat="1" applyFont="1" applyFill="1" applyBorder="1" applyAlignment="1">
      <alignment horizontal="center" vertical="center" wrapText="1"/>
    </xf>
    <xf numFmtId="0" fontId="23" fillId="2" borderId="10" xfId="96" applyNumberFormat="1" applyFont="1" applyFill="1" applyBorder="1" applyAlignment="1">
      <alignment horizontal="center" vertical="center" wrapText="1"/>
    </xf>
    <xf numFmtId="49" fontId="23" fillId="2" borderId="33" xfId="96" applyNumberFormat="1" applyFont="1" applyFill="1" applyBorder="1" applyAlignment="1">
      <alignment horizontal="center" vertical="center" wrapText="1"/>
    </xf>
    <xf numFmtId="49" fontId="23" fillId="2" borderId="35" xfId="96" applyNumberFormat="1" applyFont="1" applyFill="1" applyBorder="1" applyAlignment="1">
      <alignment horizontal="center" vertical="center" wrapText="1"/>
    </xf>
    <xf numFmtId="49" fontId="23" fillId="2" borderId="10" xfId="96" applyNumberFormat="1" applyFont="1" applyFill="1" applyBorder="1" applyAlignment="1">
      <alignment horizontal="center" vertical="center" wrapText="1"/>
    </xf>
    <xf numFmtId="49" fontId="23" fillId="2" borderId="30" xfId="96" applyNumberFormat="1" applyFont="1" applyFill="1" applyBorder="1" applyAlignment="1">
      <alignment horizontal="center" vertical="center" wrapText="1"/>
    </xf>
    <xf numFmtId="0" fontId="23" fillId="2" borderId="41" xfId="96" applyNumberFormat="1" applyFont="1" applyFill="1" applyBorder="1" applyAlignment="1">
      <alignment horizontal="center" vertical="center" wrapText="1"/>
    </xf>
    <xf numFmtId="0" fontId="90" fillId="2" borderId="44" xfId="96" applyNumberFormat="1" applyFont="1" applyFill="1" applyBorder="1" applyAlignment="1">
      <alignment horizontal="center" vertical="center" wrapText="1"/>
    </xf>
    <xf numFmtId="0" fontId="0" fillId="0" borderId="43" xfId="0" applyBorder="1"/>
    <xf numFmtId="0" fontId="0" fillId="0" borderId="42" xfId="0" applyBorder="1"/>
    <xf numFmtId="0" fontId="14" fillId="0" borderId="9" xfId="0" applyFont="1" applyFill="1" applyBorder="1" applyAlignment="1">
      <alignment horizontal="right" wrapText="1"/>
    </xf>
    <xf numFmtId="0" fontId="17" fillId="0" borderId="44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20" fillId="0" borderId="41" xfId="8" applyFont="1" applyBorder="1" applyAlignment="1">
      <alignment horizontal="center" vertical="center" wrapText="1"/>
    </xf>
    <xf numFmtId="0" fontId="20" fillId="0" borderId="33" xfId="8" applyFont="1" applyBorder="1" applyAlignment="1">
      <alignment horizontal="center" vertical="center" wrapText="1"/>
    </xf>
    <xf numFmtId="0" fontId="20" fillId="0" borderId="35" xfId="8" applyFont="1" applyBorder="1" applyAlignment="1">
      <alignment horizontal="center" vertical="center" wrapText="1"/>
    </xf>
    <xf numFmtId="0" fontId="20" fillId="0" borderId="10" xfId="8" applyFont="1" applyBorder="1" applyAlignment="1">
      <alignment horizontal="center" vertical="center" wrapText="1"/>
    </xf>
    <xf numFmtId="0" fontId="20" fillId="0" borderId="30" xfId="8" applyFont="1" applyBorder="1" applyAlignment="1">
      <alignment horizontal="center" vertical="center" wrapText="1"/>
    </xf>
    <xf numFmtId="0" fontId="20" fillId="0" borderId="32" xfId="8" applyFont="1" applyBorder="1" applyAlignment="1">
      <alignment horizontal="center" vertical="center" wrapText="1"/>
    </xf>
    <xf numFmtId="0" fontId="20" fillId="0" borderId="3" xfId="8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top" wrapText="1"/>
    </xf>
    <xf numFmtId="0" fontId="15" fillId="0" borderId="43" xfId="0" applyFont="1" applyBorder="1" applyAlignment="1">
      <alignment horizontal="center" vertical="top" wrapText="1"/>
    </xf>
    <xf numFmtId="0" fontId="15" fillId="0" borderId="42" xfId="0" applyFont="1" applyBorder="1" applyAlignment="1">
      <alignment horizontal="center" vertical="top" wrapText="1"/>
    </xf>
    <xf numFmtId="0" fontId="15" fillId="0" borderId="44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4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12" fillId="0" borderId="0" xfId="0" applyFont="1" applyAlignment="1">
      <alignment horizontal="right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top"/>
    </xf>
    <xf numFmtId="0" fontId="12" fillId="2" borderId="38" xfId="0" applyFont="1" applyFill="1" applyBorder="1" applyAlignment="1">
      <alignment horizontal="center" vertical="top"/>
    </xf>
    <xf numFmtId="0" fontId="12" fillId="2" borderId="34" xfId="0" applyFont="1" applyFill="1" applyBorder="1" applyAlignment="1">
      <alignment horizontal="center" vertical="top"/>
    </xf>
    <xf numFmtId="0" fontId="20" fillId="0" borderId="37" xfId="0" applyFont="1" applyFill="1" applyBorder="1" applyAlignment="1">
      <alignment horizontal="center" vertical="top" wrapText="1"/>
    </xf>
    <xf numFmtId="0" fontId="20" fillId="0" borderId="38" xfId="0" applyFont="1" applyFill="1" applyBorder="1" applyAlignment="1">
      <alignment horizontal="center" vertical="top" wrapText="1"/>
    </xf>
    <xf numFmtId="0" fontId="20" fillId="0" borderId="34" xfId="0" applyFont="1" applyFill="1" applyBorder="1" applyAlignment="1">
      <alignment horizontal="center" vertical="top" wrapText="1"/>
    </xf>
    <xf numFmtId="0" fontId="20" fillId="0" borderId="32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top" wrapText="1"/>
    </xf>
    <xf numFmtId="0" fontId="88" fillId="2" borderId="37" xfId="0" applyFont="1" applyFill="1" applyBorder="1" applyAlignment="1">
      <alignment horizontal="left" vertical="top" wrapText="1"/>
    </xf>
    <xf numFmtId="0" fontId="88" fillId="2" borderId="34" xfId="0" applyFont="1" applyFill="1" applyBorder="1" applyAlignment="1">
      <alignment horizontal="left" vertical="top" wrapText="1"/>
    </xf>
    <xf numFmtId="0" fontId="12" fillId="2" borderId="37" xfId="0" applyFont="1" applyFill="1" applyBorder="1" applyAlignment="1">
      <alignment horizontal="left" vertical="top" wrapText="1"/>
    </xf>
    <xf numFmtId="0" fontId="12" fillId="2" borderId="34" xfId="0" applyFont="1" applyFill="1" applyBorder="1" applyAlignment="1">
      <alignment horizontal="left" vertical="top" wrapText="1"/>
    </xf>
    <xf numFmtId="0" fontId="16" fillId="0" borderId="33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58" fillId="0" borderId="5" xfId="0" applyFont="1" applyBorder="1" applyAlignment="1">
      <alignment vertical="center" wrapText="1"/>
    </xf>
    <xf numFmtId="0" fontId="12" fillId="2" borderId="3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49" fontId="14" fillId="2" borderId="32" xfId="0" applyNumberFormat="1" applyFont="1" applyFill="1" applyBorder="1" applyAlignment="1">
      <alignment horizontal="center"/>
    </xf>
    <xf numFmtId="49" fontId="14" fillId="2" borderId="2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 vertical="top" wrapText="1"/>
    </xf>
    <xf numFmtId="0" fontId="12" fillId="2" borderId="34" xfId="0" applyFont="1" applyFill="1" applyBorder="1" applyAlignment="1">
      <alignment horizontal="center" vertical="top" wrapText="1"/>
    </xf>
    <xf numFmtId="0" fontId="15" fillId="0" borderId="41" xfId="0" applyFont="1" applyBorder="1" applyAlignment="1">
      <alignment horizontal="left" vertical="center" wrapText="1"/>
    </xf>
    <xf numFmtId="0" fontId="58" fillId="0" borderId="41" xfId="0" applyFont="1" applyBorder="1" applyAlignment="1">
      <alignment vertical="center" wrapText="1"/>
    </xf>
    <xf numFmtId="0" fontId="16" fillId="0" borderId="41" xfId="0" applyFont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left" vertical="center"/>
    </xf>
    <xf numFmtId="0" fontId="88" fillId="2" borderId="33" xfId="0" applyFont="1" applyFill="1" applyBorder="1" applyAlignment="1">
      <alignment horizontal="left" vertical="top" wrapText="1"/>
    </xf>
    <xf numFmtId="0" fontId="88" fillId="2" borderId="35" xfId="0" applyFont="1" applyFill="1" applyBorder="1" applyAlignment="1">
      <alignment horizontal="left" vertical="top" wrapText="1"/>
    </xf>
    <xf numFmtId="0" fontId="12" fillId="2" borderId="41" xfId="0" applyFont="1" applyFill="1" applyBorder="1" applyAlignment="1">
      <alignment horizontal="left" vertical="top" wrapText="1"/>
    </xf>
    <xf numFmtId="0" fontId="91" fillId="0" borderId="0" xfId="0" applyFont="1" applyBorder="1" applyAlignment="1">
      <alignment horizontal="right" vertical="top" wrapText="1"/>
    </xf>
    <xf numFmtId="0" fontId="12" fillId="2" borderId="3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22" fillId="0" borderId="4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21" fillId="56" borderId="31" xfId="0" applyFont="1" applyFill="1" applyBorder="1" applyAlignment="1">
      <alignment horizontal="center" vertical="center" wrapText="1"/>
    </xf>
    <xf numFmtId="0" fontId="90" fillId="2" borderId="4" xfId="0" applyFont="1" applyFill="1" applyBorder="1" applyAlignment="1">
      <alignment horizontal="left" vertical="top" wrapText="1"/>
    </xf>
    <xf numFmtId="0" fontId="90" fillId="2" borderId="7" xfId="0" applyFont="1" applyFill="1" applyBorder="1" applyAlignment="1">
      <alignment horizontal="left" vertical="top" wrapText="1"/>
    </xf>
    <xf numFmtId="0" fontId="90" fillId="2" borderId="5" xfId="0" applyFont="1" applyFill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22" fillId="2" borderId="4" xfId="0" applyFont="1" applyFill="1" applyBorder="1" applyAlignment="1">
      <alignment horizontal="left" vertical="top" wrapText="1"/>
    </xf>
    <xf numFmtId="0" fontId="22" fillId="2" borderId="7" xfId="0" applyFont="1" applyFill="1" applyBorder="1" applyAlignment="1">
      <alignment horizontal="left" vertical="top" wrapText="1"/>
    </xf>
    <xf numFmtId="0" fontId="22" fillId="2" borderId="5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90" fillId="2" borderId="44" xfId="8" applyFont="1" applyFill="1" applyBorder="1" applyAlignment="1">
      <alignment horizontal="center" vertical="center" wrapText="1"/>
    </xf>
    <xf numFmtId="0" fontId="90" fillId="2" borderId="42" xfId="8" applyFont="1" applyFill="1" applyBorder="1" applyAlignment="1">
      <alignment horizontal="center" vertical="center" wrapText="1"/>
    </xf>
    <xf numFmtId="0" fontId="90" fillId="0" borderId="31" xfId="0" applyFont="1" applyFill="1" applyBorder="1" applyAlignment="1">
      <alignment horizontal="left" vertical="top" wrapText="1"/>
    </xf>
    <xf numFmtId="0" fontId="21" fillId="56" borderId="33" xfId="0" applyFont="1" applyFill="1" applyBorder="1" applyAlignment="1">
      <alignment horizontal="center" vertical="center" wrapText="1"/>
    </xf>
    <xf numFmtId="0" fontId="21" fillId="56" borderId="36" xfId="0" applyFont="1" applyFill="1" applyBorder="1" applyAlignment="1">
      <alignment horizontal="center" vertical="center" wrapText="1"/>
    </xf>
    <xf numFmtId="0" fontId="21" fillId="56" borderId="35" xfId="0" applyFont="1" applyFill="1" applyBorder="1" applyAlignment="1">
      <alignment horizontal="center" vertical="center" wrapText="1"/>
    </xf>
    <xf numFmtId="0" fontId="21" fillId="56" borderId="10" xfId="0" applyFont="1" applyFill="1" applyBorder="1" applyAlignment="1">
      <alignment horizontal="center" vertical="center" wrapText="1"/>
    </xf>
    <xf numFmtId="0" fontId="21" fillId="56" borderId="9" xfId="0" applyFont="1" applyFill="1" applyBorder="1" applyAlignment="1">
      <alignment horizontal="center" vertical="center" wrapText="1"/>
    </xf>
    <xf numFmtId="0" fontId="21" fillId="56" borderId="30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left" vertical="center" wrapText="1"/>
    </xf>
    <xf numFmtId="0" fontId="21" fillId="0" borderId="38" xfId="0" applyFont="1" applyFill="1" applyBorder="1" applyAlignment="1">
      <alignment horizontal="left" vertical="center" wrapText="1"/>
    </xf>
    <xf numFmtId="0" fontId="21" fillId="0" borderId="34" xfId="0" applyFont="1" applyFill="1" applyBorder="1" applyAlignment="1">
      <alignment horizontal="left" vertical="center" wrapText="1"/>
    </xf>
    <xf numFmtId="0" fontId="12" fillId="56" borderId="31" xfId="0" applyFont="1" applyFill="1" applyBorder="1" applyAlignment="1">
      <alignment horizontal="center" wrapText="1"/>
    </xf>
    <xf numFmtId="0" fontId="84" fillId="0" borderId="31" xfId="0" applyFont="1" applyFill="1" applyBorder="1" applyAlignment="1">
      <alignment wrapText="1"/>
    </xf>
    <xf numFmtId="0" fontId="12" fillId="56" borderId="37" xfId="0" applyFont="1" applyFill="1" applyBorder="1" applyAlignment="1">
      <alignment horizontal="center" wrapText="1"/>
    </xf>
    <xf numFmtId="0" fontId="12" fillId="56" borderId="38" xfId="0" applyFont="1" applyFill="1" applyBorder="1" applyAlignment="1">
      <alignment horizontal="center" wrapText="1"/>
    </xf>
    <xf numFmtId="0" fontId="12" fillId="56" borderId="34" xfId="0" applyFont="1" applyFill="1" applyBorder="1" applyAlignment="1">
      <alignment horizontal="center" wrapText="1"/>
    </xf>
    <xf numFmtId="49" fontId="15" fillId="0" borderId="1" xfId="8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0" fontId="84" fillId="0" borderId="1" xfId="0" applyFont="1" applyBorder="1" applyAlignment="1">
      <alignment horizontal="center" vertical="top" wrapText="1"/>
    </xf>
    <xf numFmtId="0" fontId="84" fillId="0" borderId="1" xfId="0" applyFont="1" applyBorder="1" applyAlignment="1">
      <alignment horizontal="left" wrapText="1"/>
    </xf>
    <xf numFmtId="0" fontId="84" fillId="0" borderId="1" xfId="0" applyFont="1" applyBorder="1" applyAlignment="1">
      <alignment horizontal="center" wrapText="1"/>
    </xf>
    <xf numFmtId="0" fontId="15" fillId="0" borderId="1" xfId="8" applyFont="1" applyFill="1" applyBorder="1" applyAlignment="1">
      <alignment horizontal="center" vertical="top" wrapText="1"/>
    </xf>
    <xf numFmtId="0" fontId="84" fillId="0" borderId="1" xfId="0" applyFont="1" applyBorder="1" applyAlignment="1">
      <alignment horizontal="left" vertical="center" wrapText="1"/>
    </xf>
    <xf numFmtId="0" fontId="20" fillId="0" borderId="1" xfId="8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172" fontId="20" fillId="0" borderId="0" xfId="8" applyNumberFormat="1" applyFont="1">
      <alignment horizontal="left" vertical="top" wrapText="1"/>
    </xf>
  </cellXfs>
  <cellStyles count="298">
    <cellStyle name="20% - Accent1" xfId="29" builtinId="30" customBuiltin="1"/>
    <cellStyle name="20% - Accent1 2" xfId="69"/>
    <cellStyle name="20% - Accent1 2 2" xfId="108"/>
    <cellStyle name="20% - Accent1 3" xfId="167"/>
    <cellStyle name="20% - Accent1 4" xfId="191"/>
    <cellStyle name="20% - Accent2" xfId="33" builtinId="34" customBuiltin="1"/>
    <cellStyle name="20% - Accent2 2" xfId="72"/>
    <cellStyle name="20% - Accent2 2 2" xfId="109"/>
    <cellStyle name="20% - Accent2 3" xfId="169"/>
    <cellStyle name="20% - Accent2 4" xfId="193"/>
    <cellStyle name="20% - Accent3" xfId="37" builtinId="38" customBuiltin="1"/>
    <cellStyle name="20% - Accent3 2" xfId="71"/>
    <cellStyle name="20% - Accent3 2 2" xfId="110"/>
    <cellStyle name="20% - Accent3 3" xfId="171"/>
    <cellStyle name="20% - Accent3 4" xfId="195"/>
    <cellStyle name="20% - Accent4" xfId="41" builtinId="42" customBuiltin="1"/>
    <cellStyle name="20% - Accent4 2" xfId="88"/>
    <cellStyle name="20% - Accent4 2 2" xfId="111"/>
    <cellStyle name="20% - Accent4 3" xfId="173"/>
    <cellStyle name="20% - Accent4 4" xfId="197"/>
    <cellStyle name="20% - Accent5" xfId="45" builtinId="46" customBuiltin="1"/>
    <cellStyle name="20% - Accent5 2" xfId="91"/>
    <cellStyle name="20% - Accent5 2 2" xfId="112"/>
    <cellStyle name="20% - Accent5 3" xfId="175"/>
    <cellStyle name="20% - Accent5 4" xfId="199"/>
    <cellStyle name="20% - Accent6" xfId="49" builtinId="50" customBuiltin="1"/>
    <cellStyle name="20% - Accent6 2" xfId="59"/>
    <cellStyle name="20% - Accent6 2 2" xfId="113"/>
    <cellStyle name="20% - Accent6 3" xfId="177"/>
    <cellStyle name="20% - Accent6 4" xfId="201"/>
    <cellStyle name="40% - Accent1" xfId="30" builtinId="31" customBuiltin="1"/>
    <cellStyle name="40% - Accent1 2" xfId="93"/>
    <cellStyle name="40% - Accent1 2 2" xfId="114"/>
    <cellStyle name="40% - Accent1 3" xfId="168"/>
    <cellStyle name="40% - Accent1 4" xfId="192"/>
    <cellStyle name="40% - Accent2" xfId="34" builtinId="35" customBuiltin="1"/>
    <cellStyle name="40% - Accent2 2" xfId="61"/>
    <cellStyle name="40% - Accent2 2 2" xfId="115"/>
    <cellStyle name="40% - Accent2 3" xfId="170"/>
    <cellStyle name="40% - Accent2 4" xfId="194"/>
    <cellStyle name="40% - Accent3" xfId="38" builtinId="39" customBuiltin="1"/>
    <cellStyle name="40% - Accent3 2" xfId="87"/>
    <cellStyle name="40% - Accent3 2 2" xfId="116"/>
    <cellStyle name="40% - Accent3 3" xfId="172"/>
    <cellStyle name="40% - Accent3 4" xfId="196"/>
    <cellStyle name="40% - Accent4" xfId="42" builtinId="43" customBuiltin="1"/>
    <cellStyle name="40% - Accent4 2" xfId="78"/>
    <cellStyle name="40% - Accent4 2 2" xfId="117"/>
    <cellStyle name="40% - Accent4 3" xfId="174"/>
    <cellStyle name="40% - Accent4 4" xfId="198"/>
    <cellStyle name="40% - Accent5" xfId="46" builtinId="47" customBuiltin="1"/>
    <cellStyle name="40% - Accent5 2" xfId="77"/>
    <cellStyle name="40% - Accent5 2 2" xfId="118"/>
    <cellStyle name="40% - Accent5 3" xfId="176"/>
    <cellStyle name="40% - Accent5 4" xfId="200"/>
    <cellStyle name="40% - Accent6" xfId="50" builtinId="51" customBuiltin="1"/>
    <cellStyle name="40% - Accent6 2" xfId="60"/>
    <cellStyle name="40% - Accent6 2 2" xfId="119"/>
    <cellStyle name="40% - Accent6 3" xfId="178"/>
    <cellStyle name="40% - Accent6 4" xfId="202"/>
    <cellStyle name="60% - Accent1" xfId="31" builtinId="32" customBuiltin="1"/>
    <cellStyle name="60% - Accent1 2" xfId="64"/>
    <cellStyle name="60% - Accent1 2 2" xfId="120"/>
    <cellStyle name="60% - Accent2" xfId="35" builtinId="36" customBuiltin="1"/>
    <cellStyle name="60% - Accent2 2" xfId="62"/>
    <cellStyle name="60% - Accent2 2 2" xfId="121"/>
    <cellStyle name="60% - Accent3" xfId="39" builtinId="40" customBuiltin="1"/>
    <cellStyle name="60% - Accent3 2" xfId="56"/>
    <cellStyle name="60% - Accent3 2 2" xfId="122"/>
    <cellStyle name="60% - Accent4" xfId="43" builtinId="44" customBuiltin="1"/>
    <cellStyle name="60% - Accent4 2" xfId="66"/>
    <cellStyle name="60% - Accent4 2 2" xfId="123"/>
    <cellStyle name="60% - Accent5" xfId="47" builtinId="48" customBuiltin="1"/>
    <cellStyle name="60% - Accent5 2" xfId="73"/>
    <cellStyle name="60% - Accent5 2 2" xfId="124"/>
    <cellStyle name="60% - Accent6" xfId="51" builtinId="52" customBuiltin="1"/>
    <cellStyle name="60% - Accent6 2" xfId="55"/>
    <cellStyle name="60% - Accent6 2 2" xfId="125"/>
    <cellStyle name="Accent1" xfId="28" builtinId="29" customBuiltin="1"/>
    <cellStyle name="Accent1 2" xfId="57"/>
    <cellStyle name="Accent1 2 2" xfId="126"/>
    <cellStyle name="Accent2" xfId="32" builtinId="33" customBuiltin="1"/>
    <cellStyle name="Accent2 2" xfId="53"/>
    <cellStyle name="Accent2 2 2" xfId="127"/>
    <cellStyle name="Accent3" xfId="36" builtinId="37" customBuiltin="1"/>
    <cellStyle name="Accent3 2" xfId="90"/>
    <cellStyle name="Accent3 2 2" xfId="128"/>
    <cellStyle name="Accent4" xfId="40" builtinId="41" customBuiltin="1"/>
    <cellStyle name="Accent4 2" xfId="75"/>
    <cellStyle name="Accent4 2 2" xfId="129"/>
    <cellStyle name="Accent5" xfId="44" builtinId="45" customBuiltin="1"/>
    <cellStyle name="Accent5 2" xfId="85"/>
    <cellStyle name="Accent5 2 2" xfId="130"/>
    <cellStyle name="Accent6" xfId="48" builtinId="49" customBuiltin="1"/>
    <cellStyle name="Accent6 2" xfId="58"/>
    <cellStyle name="Accent6 2 2" xfId="131"/>
    <cellStyle name="Bad" xfId="17" builtinId="27" customBuiltin="1"/>
    <cellStyle name="Bad 2" xfId="92"/>
    <cellStyle name="Bad 2 2" xfId="132"/>
    <cellStyle name="Calculation" xfId="21" builtinId="22" customBuiltin="1"/>
    <cellStyle name="Calculation 2" xfId="79"/>
    <cellStyle name="Calculation 2 2" xfId="133"/>
    <cellStyle name="Check Cell" xfId="23" builtinId="23" customBuiltin="1"/>
    <cellStyle name="Check Cell 2" xfId="86"/>
    <cellStyle name="Check Cell 2 2" xfId="134"/>
    <cellStyle name="Comma" xfId="7" builtinId="3"/>
    <cellStyle name="Comma 10" xfId="217"/>
    <cellStyle name="Comma 2" xfId="10"/>
    <cellStyle name="Comma 2 2" xfId="100"/>
    <cellStyle name="Comma 2 2 2" xfId="135"/>
    <cellStyle name="Comma 2 2 2 2" xfId="218"/>
    <cellStyle name="Comma 2 2 3" xfId="219"/>
    <cellStyle name="Comma 2 3" xfId="103"/>
    <cellStyle name="Comma 2 3 2" xfId="220"/>
    <cellStyle name="Comma 2 3 3" xfId="221"/>
    <cellStyle name="Comma 2 4" xfId="222"/>
    <cellStyle name="Comma 2 5" xfId="223"/>
    <cellStyle name="Comma 3" xfId="99"/>
    <cellStyle name="Comma 3 2" xfId="136"/>
    <cellStyle name="Comma 3 2 2" xfId="188"/>
    <cellStyle name="Comma 3 2 2 2" xfId="211"/>
    <cellStyle name="Comma 3 2 3" xfId="181"/>
    <cellStyle name="Comma 3 2 4" xfId="205"/>
    <cellStyle name="Comma 3 3" xfId="224"/>
    <cellStyle name="Comma 4" xfId="102"/>
    <cellStyle name="Comma 4 2" xfId="225"/>
    <cellStyle name="Comma 4 3" xfId="226"/>
    <cellStyle name="Comma 5" xfId="95"/>
    <cellStyle name="Comma 5 2" xfId="180"/>
    <cellStyle name="Comma 5 3" xfId="204"/>
    <cellStyle name="Comma 6" xfId="187"/>
    <cellStyle name="Comma 6 2" xfId="210"/>
    <cellStyle name="Comma 6 3" xfId="227"/>
    <cellStyle name="Comma 7" xfId="228"/>
    <cellStyle name="Comma 7 2" xfId="229"/>
    <cellStyle name="Comma 7 2 2" xfId="230"/>
    <cellStyle name="Comma 7 3" xfId="231"/>
    <cellStyle name="Comma 8" xfId="232"/>
    <cellStyle name="Comma 9" xfId="233"/>
    <cellStyle name="Explanatory Text" xfId="26" builtinId="53" customBuiltin="1"/>
    <cellStyle name="Explanatory Text 2" xfId="74"/>
    <cellStyle name="Explanatory Text 2 2" xfId="137"/>
    <cellStyle name="Good" xfId="16" builtinId="26" customBuiltin="1"/>
    <cellStyle name="Good 2" xfId="80"/>
    <cellStyle name="Good 2 2" xfId="138"/>
    <cellStyle name="Heading 1" xfId="12" builtinId="16" customBuiltin="1"/>
    <cellStyle name="Heading 1 2" xfId="65"/>
    <cellStyle name="Heading 1 2 2" xfId="139"/>
    <cellStyle name="Heading 2" xfId="13" builtinId="17" customBuiltin="1"/>
    <cellStyle name="Heading 2 2" xfId="83"/>
    <cellStyle name="Heading 2 2 2" xfId="140"/>
    <cellStyle name="Heading 3" xfId="14" builtinId="18" customBuiltin="1"/>
    <cellStyle name="Heading 3 2" xfId="67"/>
    <cellStyle name="Heading 3 2 2" xfId="141"/>
    <cellStyle name="Heading 4" xfId="15" builtinId="19" customBuiltin="1"/>
    <cellStyle name="Heading 4 2" xfId="63"/>
    <cellStyle name="Heading 4 2 2" xfId="142"/>
    <cellStyle name="Input" xfId="19" builtinId="20" customBuiltin="1"/>
    <cellStyle name="Input 2" xfId="82"/>
    <cellStyle name="Input 2 2" xfId="143"/>
    <cellStyle name="KPMG Heading 1" xfId="234"/>
    <cellStyle name="KPMG Heading 2" xfId="235"/>
    <cellStyle name="KPMG Heading 3" xfId="236"/>
    <cellStyle name="KPMG Heading 4" xfId="237"/>
    <cellStyle name="KPMG Normal" xfId="238"/>
    <cellStyle name="KPMG Normal Text" xfId="239"/>
    <cellStyle name="KPMG Normal_123" xfId="240"/>
    <cellStyle name="Linked Cell" xfId="22" builtinId="24" customBuiltin="1"/>
    <cellStyle name="Linked Cell 2" xfId="70"/>
    <cellStyle name="Linked Cell 2 2" xfId="144"/>
    <cellStyle name="Neutral" xfId="18" builtinId="28" customBuiltin="1"/>
    <cellStyle name="Neutral 2" xfId="76"/>
    <cellStyle name="Neutral 2 2" xfId="105"/>
    <cellStyle name="Neutral 3" xfId="145"/>
    <cellStyle name="Normal" xfId="0" builtinId="0"/>
    <cellStyle name="Normal 10" xfId="4"/>
    <cellStyle name="Normal 10 2" xfId="185"/>
    <cellStyle name="Normal 10 3" xfId="208"/>
    <cellStyle name="Normal 11" xfId="164"/>
    <cellStyle name="Normal 11 2" xfId="186"/>
    <cellStyle name="Normal 11 3" xfId="209"/>
    <cellStyle name="Normal 12" xfId="165"/>
    <cellStyle name="Normal 12 2" xfId="241"/>
    <cellStyle name="Normal 13" xfId="242"/>
    <cellStyle name="Normal 14" xfId="243"/>
    <cellStyle name="Normal 14 2" xfId="244"/>
    <cellStyle name="Normal 15" xfId="245"/>
    <cellStyle name="Normal 16" xfId="246"/>
    <cellStyle name="Normal 17" xfId="247"/>
    <cellStyle name="Normal 2" xfId="1"/>
    <cellStyle name="Normal 2 2" xfId="146"/>
    <cellStyle name="Normal 2 2 2" xfId="163"/>
    <cellStyle name="Normal 2 2 3" xfId="248"/>
    <cellStyle name="Normal 2 3" xfId="147"/>
    <cellStyle name="Normal 2 3 2" xfId="249"/>
    <cellStyle name="Normal 2 3 3" xfId="250"/>
    <cellStyle name="Normal 2 4" xfId="96"/>
    <cellStyle name="Normal 2 4 2" xfId="251"/>
    <cellStyle name="Normal 2 5" xfId="252"/>
    <cellStyle name="Normal 2 6" xfId="253"/>
    <cellStyle name="Normal 3" xfId="3"/>
    <cellStyle name="Normal 3 2" xfId="104"/>
    <cellStyle name="Normal 3 2 2" xfId="148"/>
    <cellStyle name="Normal 3 2 3" xfId="254"/>
    <cellStyle name="Normal 3 3" xfId="98"/>
    <cellStyle name="Normal 3 4" xfId="255"/>
    <cellStyle name="Normal 3 5" xfId="256"/>
    <cellStyle name="Normal 3_HavelvacN2axjusakN3" xfId="106"/>
    <cellStyle name="Normal 4" xfId="5"/>
    <cellStyle name="Normal 4 2" xfId="9"/>
    <cellStyle name="Normal 4 3" xfId="101"/>
    <cellStyle name="Normal 5" xfId="107"/>
    <cellStyle name="Normal 5 2" xfId="149"/>
    <cellStyle name="Normal 5 2 2" xfId="189"/>
    <cellStyle name="Normal 5 2 2 2" xfId="212"/>
    <cellStyle name="Normal 5 2 3" xfId="182"/>
    <cellStyle name="Normal 5 2 4" xfId="206"/>
    <cellStyle name="Normal 5 3" xfId="257"/>
    <cellStyle name="Normal 6" xfId="150"/>
    <cellStyle name="Normal 6 2" xfId="213"/>
    <cellStyle name="Normal 6 3" xfId="258"/>
    <cellStyle name="Normal 7" xfId="151"/>
    <cellStyle name="Normal 7 2" xfId="259"/>
    <cellStyle name="Normal 8" xfId="8"/>
    <cellStyle name="Normal 8 2" xfId="162"/>
    <cellStyle name="Normal 8 3" xfId="179"/>
    <cellStyle name="Normal 8 4" xfId="203"/>
    <cellStyle name="Normal 9" xfId="94"/>
    <cellStyle name="Normal 9 2" xfId="184"/>
    <cellStyle name="Normal 9 3" xfId="207"/>
    <cellStyle name="Note" xfId="25" builtinId="10" customBuiltin="1"/>
    <cellStyle name="Note 2" xfId="54"/>
    <cellStyle name="Note 2 2" xfId="152"/>
    <cellStyle name="Note 2 3" xfId="260"/>
    <cellStyle name="Note 3" xfId="166"/>
    <cellStyle name="Note 4" xfId="190"/>
    <cellStyle name="Output" xfId="20" builtinId="21" customBuiltin="1"/>
    <cellStyle name="Output 2" xfId="81"/>
    <cellStyle name="Output 2 2" xfId="153"/>
    <cellStyle name="Percent 2" xfId="2"/>
    <cellStyle name="Percent 2 2" xfId="97"/>
    <cellStyle name="Percent 2 2 2" xfId="261"/>
    <cellStyle name="Percent 2 3" xfId="262"/>
    <cellStyle name="Percent 2 4" xfId="263"/>
    <cellStyle name="Percent 3" xfId="264"/>
    <cellStyle name="Percent 3 2" xfId="265"/>
    <cellStyle name="Percent 4" xfId="266"/>
    <cellStyle name="Percent 4 2" xfId="267"/>
    <cellStyle name="Percent 5" xfId="268"/>
    <cellStyle name="Percent 5 2" xfId="269"/>
    <cellStyle name="Percent 5 2 2" xfId="270"/>
    <cellStyle name="Percent 5 3" xfId="271"/>
    <cellStyle name="SN_241" xfId="6"/>
    <cellStyle name="Style 1" xfId="154"/>
    <cellStyle name="Style 1 2" xfId="155"/>
    <cellStyle name="Style 1 2 2" xfId="183"/>
    <cellStyle name="Style 1_verchnakan_ax21-25_2018" xfId="156"/>
    <cellStyle name="Title 2" xfId="52"/>
    <cellStyle name="Title 2 2" xfId="157"/>
    <cellStyle name="Title 3" xfId="84"/>
    <cellStyle name="Total" xfId="27" builtinId="25" customBuiltin="1"/>
    <cellStyle name="Total 2" xfId="89"/>
    <cellStyle name="Total 2 2" xfId="158"/>
    <cellStyle name="Warning Text" xfId="24" builtinId="11" customBuiltin="1"/>
    <cellStyle name="Warning Text 2" xfId="68"/>
    <cellStyle name="Warning Text 2 2" xfId="159"/>
    <cellStyle name="Беззащитный" xfId="272"/>
    <cellStyle name="Защитный" xfId="273"/>
    <cellStyle name="Обычный 2" xfId="11"/>
    <cellStyle name="Обычный 2 10" xfId="274"/>
    <cellStyle name="Обычный 2 11" xfId="275"/>
    <cellStyle name="Обычный 2 12" xfId="276"/>
    <cellStyle name="Обычный 2 13" xfId="277"/>
    <cellStyle name="Обычный 2 14" xfId="278"/>
    <cellStyle name="Обычный 2 2" xfId="161"/>
    <cellStyle name="Обычный 2 2 2" xfId="279"/>
    <cellStyle name="Обычный 2 2 3" xfId="280"/>
    <cellStyle name="Обычный 2 3" xfId="160"/>
    <cellStyle name="Обычный 2 4" xfId="281"/>
    <cellStyle name="Обычный 2 4 2" xfId="282"/>
    <cellStyle name="Обычный 2 5" xfId="283"/>
    <cellStyle name="Обычный 2 5 2" xfId="284"/>
    <cellStyle name="Обычный 2 6" xfId="285"/>
    <cellStyle name="Обычный 2 6 2" xfId="286"/>
    <cellStyle name="Обычный 2 7" xfId="287"/>
    <cellStyle name="Обычный 2 7 2" xfId="288"/>
    <cellStyle name="Обычный 2 8" xfId="289"/>
    <cellStyle name="Обычный 2 8 2" xfId="290"/>
    <cellStyle name="Обычный 2 9" xfId="291"/>
    <cellStyle name="Обычный 2_900005052015" xfId="292"/>
    <cellStyle name="Обычный 3" xfId="293"/>
    <cellStyle name="Обычный 3 2" xfId="294"/>
    <cellStyle name="Стиль 1" xfId="295"/>
    <cellStyle name="Финансовый 2" xfId="214"/>
    <cellStyle name="Финансовый 2 2" xfId="215"/>
    <cellStyle name="Финансовый 3" xfId="216"/>
    <cellStyle name="Финансовый 4" xfId="296"/>
    <cellStyle name="Финансовый 4 2" xfId="2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view="pageBreakPreview" zoomScale="60" zoomScaleNormal="70" workbookViewId="0">
      <selection activeCell="A5" sqref="A5:F5"/>
    </sheetView>
  </sheetViews>
  <sheetFormatPr defaultColWidth="9.140625" defaultRowHeight="16.5" x14ac:dyDescent="0.3"/>
  <cols>
    <col min="1" max="1" width="9.85546875" style="9" customWidth="1"/>
    <col min="2" max="2" width="24.85546875" style="9" customWidth="1"/>
    <col min="3" max="3" width="62.140625" style="9" customWidth="1"/>
    <col min="4" max="5" width="14.85546875" style="9" customWidth="1"/>
    <col min="6" max="6" width="14.85546875" style="83" customWidth="1"/>
    <col min="7" max="8" width="15.85546875" style="9" customWidth="1"/>
    <col min="9" max="9" width="13.85546875" style="9" customWidth="1"/>
    <col min="10" max="11" width="12.42578125" style="9" customWidth="1"/>
    <col min="12" max="16384" width="9.140625" style="9"/>
  </cols>
  <sheetData>
    <row r="1" spans="1:7" x14ac:dyDescent="0.3">
      <c r="E1" s="220" t="s">
        <v>97</v>
      </c>
      <c r="F1" s="220"/>
      <c r="G1" s="220"/>
    </row>
    <row r="2" spans="1:7" x14ac:dyDescent="0.3">
      <c r="E2" s="220" t="s">
        <v>183</v>
      </c>
      <c r="F2" s="220"/>
      <c r="G2" s="220"/>
    </row>
    <row r="3" spans="1:7" x14ac:dyDescent="0.3">
      <c r="E3" s="220" t="s">
        <v>9</v>
      </c>
      <c r="F3" s="220"/>
      <c r="G3" s="220"/>
    </row>
    <row r="4" spans="1:7" x14ac:dyDescent="0.3">
      <c r="F4" s="9"/>
    </row>
    <row r="5" spans="1:7" ht="83.45" customHeight="1" x14ac:dyDescent="0.3">
      <c r="A5" s="448" t="s">
        <v>186</v>
      </c>
      <c r="B5" s="448"/>
      <c r="C5" s="448"/>
      <c r="D5" s="448"/>
      <c r="E5" s="448"/>
      <c r="F5" s="448"/>
    </row>
    <row r="7" spans="1:7" x14ac:dyDescent="0.3">
      <c r="E7" s="9" t="s">
        <v>25</v>
      </c>
    </row>
    <row r="8" spans="1:7" s="29" customFormat="1" ht="55.5" customHeight="1" x14ac:dyDescent="0.25">
      <c r="A8" s="449" t="s">
        <v>14</v>
      </c>
      <c r="B8" s="450"/>
      <c r="C8" s="451" t="s">
        <v>15</v>
      </c>
      <c r="D8" s="455" t="s">
        <v>164</v>
      </c>
      <c r="E8" s="456"/>
      <c r="F8" s="457"/>
    </row>
    <row r="9" spans="1:7" s="29" customFormat="1" ht="33" x14ac:dyDescent="0.25">
      <c r="A9" s="238" t="s">
        <v>18</v>
      </c>
      <c r="B9" s="239" t="s">
        <v>19</v>
      </c>
      <c r="C9" s="452"/>
      <c r="D9" s="169" t="s">
        <v>134</v>
      </c>
      <c r="E9" s="240" t="s">
        <v>16</v>
      </c>
      <c r="F9" s="241" t="s">
        <v>17</v>
      </c>
    </row>
    <row r="10" spans="1:7" s="29" customFormat="1" ht="29.25" customHeight="1" x14ac:dyDescent="0.25">
      <c r="A10" s="231" t="s">
        <v>51</v>
      </c>
      <c r="B10" s="242"/>
      <c r="C10" s="265" t="s">
        <v>24</v>
      </c>
      <c r="D10" s="289">
        <f>+D12+D64</f>
        <v>0</v>
      </c>
      <c r="E10" s="289">
        <f>+E12+E64</f>
        <v>0</v>
      </c>
      <c r="F10" s="289">
        <f>+F12+F64</f>
        <v>0</v>
      </c>
    </row>
    <row r="11" spans="1:7" s="29" customFormat="1" x14ac:dyDescent="0.25">
      <c r="A11" s="231"/>
      <c r="B11" s="242"/>
      <c r="C11" s="243" t="s">
        <v>41</v>
      </c>
      <c r="D11" s="222"/>
      <c r="E11" s="244"/>
      <c r="F11" s="245"/>
    </row>
    <row r="12" spans="1:7" s="233" customFormat="1" ht="17.25" x14ac:dyDescent="0.25">
      <c r="A12" s="232"/>
      <c r="B12" s="453" t="s">
        <v>48</v>
      </c>
      <c r="C12" s="454"/>
      <c r="D12" s="237">
        <f>+D14+D33+D52</f>
        <v>0</v>
      </c>
      <c r="E12" s="237">
        <f t="shared" ref="E12:F12" si="0">+E14+E33+E52</f>
        <v>0</v>
      </c>
      <c r="F12" s="237">
        <f t="shared" si="0"/>
        <v>0</v>
      </c>
    </row>
    <row r="13" spans="1:7" s="29" customFormat="1" ht="24.75" customHeight="1" x14ac:dyDescent="0.25">
      <c r="A13" s="442">
        <v>1056</v>
      </c>
      <c r="B13" s="439"/>
      <c r="C13" s="224" t="s">
        <v>33</v>
      </c>
      <c r="D13" s="224"/>
      <c r="E13" s="25"/>
      <c r="F13" s="26"/>
    </row>
    <row r="14" spans="1:7" s="29" customFormat="1" ht="24.75" customHeight="1" x14ac:dyDescent="0.25">
      <c r="A14" s="443"/>
      <c r="B14" s="440"/>
      <c r="C14" s="247" t="s">
        <v>198</v>
      </c>
      <c r="D14" s="288">
        <f>+D21+D27</f>
        <v>-100222</v>
      </c>
      <c r="E14" s="288">
        <f t="shared" ref="E14:F14" si="1">+E21+E27</f>
        <v>-195933.6</v>
      </c>
      <c r="F14" s="288">
        <f t="shared" si="1"/>
        <v>-252174</v>
      </c>
      <c r="G14" s="234"/>
    </row>
    <row r="15" spans="1:7" s="29" customFormat="1" x14ac:dyDescent="0.25">
      <c r="A15" s="443"/>
      <c r="B15" s="440"/>
      <c r="C15" s="248" t="s">
        <v>34</v>
      </c>
      <c r="D15" s="248"/>
      <c r="E15" s="25"/>
      <c r="F15" s="26"/>
    </row>
    <row r="16" spans="1:7" s="29" customFormat="1" ht="66" x14ac:dyDescent="0.3">
      <c r="A16" s="443"/>
      <c r="B16" s="440"/>
      <c r="C16" s="249" t="s">
        <v>209</v>
      </c>
      <c r="D16" s="249"/>
      <c r="E16" s="235"/>
      <c r="F16" s="132"/>
    </row>
    <row r="17" spans="1:7" s="29" customFormat="1" x14ac:dyDescent="0.3">
      <c r="A17" s="443"/>
      <c r="B17" s="440"/>
      <c r="C17" s="248" t="s">
        <v>35</v>
      </c>
      <c r="D17" s="248"/>
      <c r="E17" s="235"/>
      <c r="F17" s="132"/>
    </row>
    <row r="18" spans="1:7" s="29" customFormat="1" ht="33" x14ac:dyDescent="0.3">
      <c r="A18" s="443"/>
      <c r="B18" s="440"/>
      <c r="C18" s="249" t="s">
        <v>210</v>
      </c>
      <c r="D18" s="249"/>
      <c r="E18" s="235"/>
      <c r="F18" s="132"/>
    </row>
    <row r="19" spans="1:7" s="29" customFormat="1" ht="18.75" customHeight="1" x14ac:dyDescent="0.3">
      <c r="A19" s="443"/>
      <c r="B19" s="235"/>
      <c r="C19" s="250" t="s">
        <v>50</v>
      </c>
      <c r="D19" s="251"/>
      <c r="E19" s="251"/>
      <c r="F19" s="252"/>
    </row>
    <row r="20" spans="1:7" s="29" customFormat="1" x14ac:dyDescent="0.3">
      <c r="A20" s="443"/>
      <c r="B20" s="441">
        <v>11001</v>
      </c>
      <c r="C20" s="248" t="s">
        <v>36</v>
      </c>
      <c r="D20" s="248"/>
      <c r="E20" s="253"/>
      <c r="F20" s="132"/>
    </row>
    <row r="21" spans="1:7" s="29" customFormat="1" ht="19.5" customHeight="1" x14ac:dyDescent="0.25">
      <c r="A21" s="443"/>
      <c r="B21" s="441"/>
      <c r="C21" s="223" t="s">
        <v>199</v>
      </c>
      <c r="D21" s="253">
        <f>+'Havelvats 2'!G42</f>
        <v>-85695.7</v>
      </c>
      <c r="E21" s="253">
        <f>+'Havelvats 2'!H42</f>
        <v>-167189.9</v>
      </c>
      <c r="F21" s="253">
        <f>+'Havelvats 2'!I42</f>
        <v>-207937</v>
      </c>
      <c r="G21" s="236"/>
    </row>
    <row r="22" spans="1:7" s="29" customFormat="1" x14ac:dyDescent="0.3">
      <c r="A22" s="443"/>
      <c r="B22" s="441"/>
      <c r="C22" s="248" t="s">
        <v>37</v>
      </c>
      <c r="D22" s="248"/>
      <c r="E22" s="235"/>
      <c r="F22" s="132"/>
    </row>
    <row r="23" spans="1:7" s="29" customFormat="1" ht="33" x14ac:dyDescent="0.3">
      <c r="A23" s="443"/>
      <c r="B23" s="441"/>
      <c r="C23" s="249" t="s">
        <v>211</v>
      </c>
      <c r="D23" s="249"/>
      <c r="E23" s="235"/>
      <c r="F23" s="132"/>
    </row>
    <row r="24" spans="1:7" s="29" customFormat="1" x14ac:dyDescent="0.3">
      <c r="A24" s="443"/>
      <c r="B24" s="441"/>
      <c r="C24" s="248" t="s">
        <v>38</v>
      </c>
      <c r="D24" s="248"/>
      <c r="E24" s="235"/>
      <c r="F24" s="132"/>
    </row>
    <row r="25" spans="1:7" s="29" customFormat="1" ht="36.75" customHeight="1" x14ac:dyDescent="0.3">
      <c r="A25" s="443"/>
      <c r="B25" s="441"/>
      <c r="C25" s="249" t="s">
        <v>39</v>
      </c>
      <c r="D25" s="249"/>
      <c r="E25" s="235"/>
      <c r="F25" s="132"/>
    </row>
    <row r="26" spans="1:7" s="29" customFormat="1" ht="15" customHeight="1" x14ac:dyDescent="0.3">
      <c r="A26" s="443"/>
      <c r="B26" s="441">
        <v>11005</v>
      </c>
      <c r="C26" s="248" t="s">
        <v>36</v>
      </c>
      <c r="D26" s="248"/>
      <c r="E26" s="253"/>
      <c r="F26" s="132"/>
    </row>
    <row r="27" spans="1:7" s="29" customFormat="1" ht="15" customHeight="1" x14ac:dyDescent="0.25">
      <c r="A27" s="443"/>
      <c r="B27" s="441"/>
      <c r="C27" s="223" t="s">
        <v>203</v>
      </c>
      <c r="D27" s="253">
        <f>+'Havelvats 2'!G23</f>
        <v>-14526.3</v>
      </c>
      <c r="E27" s="253">
        <f>+'Havelvats 2'!H23</f>
        <v>-28743.7</v>
      </c>
      <c r="F27" s="253">
        <f>+'Havelvats 2'!I23</f>
        <v>-44237</v>
      </c>
      <c r="G27" s="236"/>
    </row>
    <row r="28" spans="1:7" s="29" customFormat="1" ht="15" customHeight="1" x14ac:dyDescent="0.3">
      <c r="A28" s="443"/>
      <c r="B28" s="441"/>
      <c r="C28" s="248" t="s">
        <v>37</v>
      </c>
      <c r="D28" s="248"/>
      <c r="E28" s="235"/>
      <c r="F28" s="132"/>
    </row>
    <row r="29" spans="1:7" s="29" customFormat="1" ht="33" x14ac:dyDescent="0.3">
      <c r="A29" s="443"/>
      <c r="B29" s="441"/>
      <c r="C29" s="249" t="s">
        <v>212</v>
      </c>
      <c r="D29" s="249"/>
      <c r="E29" s="235"/>
      <c r="F29" s="132"/>
    </row>
    <row r="30" spans="1:7" s="29" customFormat="1" x14ac:dyDescent="0.3">
      <c r="A30" s="443"/>
      <c r="B30" s="441"/>
      <c r="C30" s="248" t="s">
        <v>38</v>
      </c>
      <c r="D30" s="248"/>
      <c r="E30" s="235"/>
      <c r="F30" s="132"/>
    </row>
    <row r="31" spans="1:7" s="29" customFormat="1" ht="30.75" customHeight="1" x14ac:dyDescent="0.3">
      <c r="A31" s="444"/>
      <c r="B31" s="441"/>
      <c r="C31" s="249" t="s">
        <v>39</v>
      </c>
      <c r="D31" s="249"/>
      <c r="E31" s="235"/>
      <c r="F31" s="132"/>
    </row>
    <row r="32" spans="1:7" s="29" customFormat="1" ht="24.75" customHeight="1" x14ac:dyDescent="0.25">
      <c r="A32" s="442">
        <v>1075</v>
      </c>
      <c r="B32" s="439"/>
      <c r="C32" s="224" t="s">
        <v>33</v>
      </c>
      <c r="D32" s="224"/>
      <c r="E32" s="25"/>
      <c r="F32" s="26"/>
    </row>
    <row r="33" spans="1:7" s="29" customFormat="1" ht="24.75" customHeight="1" x14ac:dyDescent="0.25">
      <c r="A33" s="443"/>
      <c r="B33" s="440"/>
      <c r="C33" s="221" t="s">
        <v>111</v>
      </c>
      <c r="D33" s="246">
        <f>+D40+D46</f>
        <v>35200.699999999997</v>
      </c>
      <c r="E33" s="246">
        <f t="shared" ref="E33:F33" si="2">+E40+E46</f>
        <v>156175.4</v>
      </c>
      <c r="F33" s="246">
        <f t="shared" si="2"/>
        <v>252174</v>
      </c>
      <c r="G33" s="234"/>
    </row>
    <row r="34" spans="1:7" s="29" customFormat="1" x14ac:dyDescent="0.25">
      <c r="A34" s="443"/>
      <c r="B34" s="440"/>
      <c r="C34" s="248" t="s">
        <v>34</v>
      </c>
      <c r="D34" s="248"/>
      <c r="E34" s="25"/>
      <c r="F34" s="26"/>
    </row>
    <row r="35" spans="1:7" s="29" customFormat="1" ht="33" x14ac:dyDescent="0.3">
      <c r="A35" s="443"/>
      <c r="B35" s="440"/>
      <c r="C35" s="249" t="s">
        <v>112</v>
      </c>
      <c r="D35" s="249"/>
      <c r="E35" s="235"/>
      <c r="F35" s="132"/>
    </row>
    <row r="36" spans="1:7" s="29" customFormat="1" x14ac:dyDescent="0.3">
      <c r="A36" s="443"/>
      <c r="B36" s="440"/>
      <c r="C36" s="248" t="s">
        <v>35</v>
      </c>
      <c r="D36" s="248"/>
      <c r="E36" s="235"/>
      <c r="F36" s="132"/>
    </row>
    <row r="37" spans="1:7" s="29" customFormat="1" ht="33" x14ac:dyDescent="0.3">
      <c r="A37" s="443"/>
      <c r="B37" s="440"/>
      <c r="C37" s="249" t="s">
        <v>113</v>
      </c>
      <c r="D37" s="249"/>
      <c r="E37" s="235"/>
      <c r="F37" s="132"/>
    </row>
    <row r="38" spans="1:7" s="29" customFormat="1" ht="18.75" customHeight="1" x14ac:dyDescent="0.3">
      <c r="A38" s="443"/>
      <c r="B38" s="235"/>
      <c r="C38" s="250" t="s">
        <v>50</v>
      </c>
      <c r="D38" s="251"/>
      <c r="E38" s="251"/>
      <c r="F38" s="252"/>
    </row>
    <row r="39" spans="1:7" s="29" customFormat="1" x14ac:dyDescent="0.3">
      <c r="A39" s="443"/>
      <c r="B39" s="441">
        <v>21001</v>
      </c>
      <c r="C39" s="248" t="s">
        <v>36</v>
      </c>
      <c r="D39" s="248"/>
      <c r="E39" s="253"/>
      <c r="F39" s="132"/>
    </row>
    <row r="40" spans="1:7" s="29" customFormat="1" ht="19.5" customHeight="1" x14ac:dyDescent="0.25">
      <c r="A40" s="443"/>
      <c r="B40" s="441"/>
      <c r="C40" s="223" t="s">
        <v>104</v>
      </c>
      <c r="D40" s="253">
        <f>+'Havelvats 2'!G57</f>
        <v>19823.999999999996</v>
      </c>
      <c r="E40" s="253">
        <f>+'Havelvats 2'!H57</f>
        <v>102356.8</v>
      </c>
      <c r="F40" s="253">
        <f>+'Havelvats 2'!I57</f>
        <v>175290.4</v>
      </c>
      <c r="G40" s="236"/>
    </row>
    <row r="41" spans="1:7" s="29" customFormat="1" x14ac:dyDescent="0.3">
      <c r="A41" s="443"/>
      <c r="B41" s="441"/>
      <c r="C41" s="248" t="s">
        <v>37</v>
      </c>
      <c r="D41" s="248"/>
      <c r="E41" s="235"/>
      <c r="F41" s="132"/>
    </row>
    <row r="42" spans="1:7" s="29" customFormat="1" ht="82.5" x14ac:dyDescent="0.3">
      <c r="A42" s="443"/>
      <c r="B42" s="441"/>
      <c r="C42" s="249" t="s">
        <v>114</v>
      </c>
      <c r="D42" s="249"/>
      <c r="E42" s="235"/>
      <c r="F42" s="132"/>
    </row>
    <row r="43" spans="1:7" s="29" customFormat="1" x14ac:dyDescent="0.3">
      <c r="A43" s="443"/>
      <c r="B43" s="441"/>
      <c r="C43" s="248" t="s">
        <v>38</v>
      </c>
      <c r="D43" s="248"/>
      <c r="E43" s="235"/>
      <c r="F43" s="132"/>
    </row>
    <row r="44" spans="1:7" s="29" customFormat="1" ht="36.75" customHeight="1" x14ac:dyDescent="0.3">
      <c r="A44" s="443"/>
      <c r="B44" s="441"/>
      <c r="C44" s="249" t="s">
        <v>115</v>
      </c>
      <c r="D44" s="249"/>
      <c r="E44" s="235"/>
      <c r="F44" s="132"/>
    </row>
    <row r="45" spans="1:7" s="29" customFormat="1" ht="15" customHeight="1" x14ac:dyDescent="0.3">
      <c r="A45" s="443"/>
      <c r="B45" s="441">
        <v>21004</v>
      </c>
      <c r="C45" s="248" t="s">
        <v>36</v>
      </c>
      <c r="D45" s="248"/>
      <c r="E45" s="253"/>
      <c r="F45" s="132"/>
    </row>
    <row r="46" spans="1:7" s="29" customFormat="1" ht="15" customHeight="1" x14ac:dyDescent="0.25">
      <c r="A46" s="443"/>
      <c r="B46" s="441"/>
      <c r="C46" s="223" t="s">
        <v>138</v>
      </c>
      <c r="D46" s="253">
        <f>+'Havelvats 2'!G68</f>
        <v>15376.7</v>
      </c>
      <c r="E46" s="253">
        <f>+'Havelvats 2'!H68</f>
        <v>53818.6</v>
      </c>
      <c r="F46" s="253">
        <f>+'Havelvats 2'!I68</f>
        <v>76883.599999999991</v>
      </c>
      <c r="G46" s="236"/>
    </row>
    <row r="47" spans="1:7" s="29" customFormat="1" ht="15" customHeight="1" x14ac:dyDescent="0.3">
      <c r="A47" s="443"/>
      <c r="B47" s="441"/>
      <c r="C47" s="248" t="s">
        <v>37</v>
      </c>
      <c r="D47" s="248"/>
      <c r="E47" s="235"/>
      <c r="F47" s="132"/>
    </row>
    <row r="48" spans="1:7" s="29" customFormat="1" ht="33" x14ac:dyDescent="0.3">
      <c r="A48" s="443"/>
      <c r="B48" s="441"/>
      <c r="C48" s="249" t="s">
        <v>139</v>
      </c>
      <c r="D48" s="249"/>
      <c r="E48" s="235"/>
      <c r="F48" s="132"/>
    </row>
    <row r="49" spans="1:7" s="29" customFormat="1" x14ac:dyDescent="0.3">
      <c r="A49" s="443"/>
      <c r="B49" s="441"/>
      <c r="C49" s="248" t="s">
        <v>38</v>
      </c>
      <c r="D49" s="248"/>
      <c r="E49" s="235"/>
      <c r="F49" s="132"/>
    </row>
    <row r="50" spans="1:7" s="29" customFormat="1" ht="30.75" customHeight="1" x14ac:dyDescent="0.3">
      <c r="A50" s="444"/>
      <c r="B50" s="441"/>
      <c r="C50" s="249" t="s">
        <v>116</v>
      </c>
      <c r="D50" s="249"/>
      <c r="E50" s="235"/>
      <c r="F50" s="132"/>
    </row>
    <row r="51" spans="1:7" s="29" customFormat="1" ht="24.75" customHeight="1" x14ac:dyDescent="0.25">
      <c r="A51" s="447">
        <v>1146</v>
      </c>
      <c r="B51" s="439"/>
      <c r="C51" s="224" t="s">
        <v>33</v>
      </c>
      <c r="D51" s="224"/>
      <c r="E51" s="25"/>
      <c r="F51" s="26"/>
    </row>
    <row r="52" spans="1:7" s="29" customFormat="1" ht="24.75" customHeight="1" x14ac:dyDescent="0.25">
      <c r="A52" s="447"/>
      <c r="B52" s="440"/>
      <c r="C52" s="269" t="s">
        <v>252</v>
      </c>
      <c r="D52" s="246">
        <f>+D59+D65</f>
        <v>65021.299999999996</v>
      </c>
      <c r="E52" s="246">
        <f t="shared" ref="E52:F52" si="3">+E59+E65</f>
        <v>39758.199999999997</v>
      </c>
      <c r="F52" s="246">
        <f t="shared" si="3"/>
        <v>0</v>
      </c>
      <c r="G52" s="234"/>
    </row>
    <row r="53" spans="1:7" s="29" customFormat="1" x14ac:dyDescent="0.25">
      <c r="A53" s="447"/>
      <c r="B53" s="440"/>
      <c r="C53" s="248" t="s">
        <v>34</v>
      </c>
      <c r="D53" s="248"/>
      <c r="E53" s="25"/>
      <c r="F53" s="26"/>
    </row>
    <row r="54" spans="1:7" s="29" customFormat="1" x14ac:dyDescent="0.3">
      <c r="A54" s="447"/>
      <c r="B54" s="440"/>
      <c r="C54" s="249" t="s">
        <v>253</v>
      </c>
      <c r="D54" s="249"/>
      <c r="E54" s="235"/>
      <c r="F54" s="132"/>
    </row>
    <row r="55" spans="1:7" s="29" customFormat="1" x14ac:dyDescent="0.3">
      <c r="A55" s="447"/>
      <c r="B55" s="440"/>
      <c r="C55" s="248" t="s">
        <v>35</v>
      </c>
      <c r="D55" s="248"/>
      <c r="E55" s="235"/>
      <c r="F55" s="132"/>
    </row>
    <row r="56" spans="1:7" s="29" customFormat="1" ht="82.5" x14ac:dyDescent="0.3">
      <c r="A56" s="447"/>
      <c r="B56" s="440"/>
      <c r="C56" s="249" t="s">
        <v>254</v>
      </c>
      <c r="D56" s="249"/>
      <c r="E56" s="235"/>
      <c r="F56" s="132"/>
    </row>
    <row r="57" spans="1:7" s="29" customFormat="1" ht="18.75" customHeight="1" x14ac:dyDescent="0.3">
      <c r="A57" s="447"/>
      <c r="B57" s="235"/>
      <c r="C57" s="250" t="s">
        <v>50</v>
      </c>
      <c r="D57" s="251"/>
      <c r="E57" s="251"/>
      <c r="F57" s="252"/>
    </row>
    <row r="58" spans="1:7" s="29" customFormat="1" x14ac:dyDescent="0.3">
      <c r="A58" s="447"/>
      <c r="B58" s="441">
        <v>11003</v>
      </c>
      <c r="C58" s="248" t="s">
        <v>36</v>
      </c>
      <c r="D58" s="248"/>
      <c r="E58" s="253"/>
      <c r="F58" s="132"/>
    </row>
    <row r="59" spans="1:7" s="29" customFormat="1" ht="19.5" customHeight="1" x14ac:dyDescent="0.25">
      <c r="A59" s="447"/>
      <c r="B59" s="441"/>
      <c r="C59" s="223" t="s">
        <v>248</v>
      </c>
      <c r="D59" s="253">
        <f>+'Havelvats 2'!G87</f>
        <v>65021.299999999996</v>
      </c>
      <c r="E59" s="253">
        <f>+'Havelvats 2'!H87</f>
        <v>39758.199999999997</v>
      </c>
      <c r="F59" s="253">
        <f>+'Havelvats 2'!I87</f>
        <v>0</v>
      </c>
      <c r="G59" s="236"/>
    </row>
    <row r="60" spans="1:7" s="29" customFormat="1" x14ac:dyDescent="0.3">
      <c r="A60" s="447"/>
      <c r="B60" s="441"/>
      <c r="C60" s="248" t="s">
        <v>37</v>
      </c>
      <c r="D60" s="248"/>
      <c r="E60" s="235"/>
      <c r="F60" s="132"/>
    </row>
    <row r="61" spans="1:7" s="29" customFormat="1" ht="49.5" x14ac:dyDescent="0.3">
      <c r="A61" s="447"/>
      <c r="B61" s="441"/>
      <c r="C61" s="249" t="s">
        <v>255</v>
      </c>
      <c r="D61" s="249"/>
      <c r="E61" s="235"/>
      <c r="F61" s="132"/>
    </row>
    <row r="62" spans="1:7" s="29" customFormat="1" x14ac:dyDescent="0.3">
      <c r="A62" s="447"/>
      <c r="B62" s="441"/>
      <c r="C62" s="248" t="s">
        <v>38</v>
      </c>
      <c r="D62" s="248"/>
      <c r="E62" s="235"/>
      <c r="F62" s="132"/>
    </row>
    <row r="63" spans="1:7" s="29" customFormat="1" ht="36.75" customHeight="1" x14ac:dyDescent="0.3">
      <c r="A63" s="447"/>
      <c r="B63" s="441"/>
      <c r="C63" s="249" t="s">
        <v>39</v>
      </c>
      <c r="D63" s="249"/>
      <c r="E63" s="235"/>
      <c r="F63" s="132"/>
    </row>
    <row r="64" spans="1:7" s="233" customFormat="1" ht="33.75" customHeight="1" x14ac:dyDescent="0.25">
      <c r="A64" s="232"/>
      <c r="B64" s="445" t="s">
        <v>140</v>
      </c>
      <c r="C64" s="446" t="s">
        <v>140</v>
      </c>
      <c r="D64" s="264">
        <f>+D66</f>
        <v>0</v>
      </c>
      <c r="E64" s="264">
        <f t="shared" ref="E64:F64" si="4">+E66</f>
        <v>0</v>
      </c>
      <c r="F64" s="264">
        <f t="shared" si="4"/>
        <v>0</v>
      </c>
    </row>
    <row r="65" spans="1:6" ht="35.25" customHeight="1" x14ac:dyDescent="0.3">
      <c r="A65" s="436">
        <v>1139</v>
      </c>
      <c r="B65" s="433"/>
      <c r="C65" s="254" t="s">
        <v>33</v>
      </c>
      <c r="D65" s="255"/>
      <c r="E65" s="255"/>
      <c r="F65" s="255"/>
    </row>
    <row r="66" spans="1:6" s="263" customFormat="1" ht="15" customHeight="1" x14ac:dyDescent="0.3">
      <c r="A66" s="437"/>
      <c r="B66" s="434"/>
      <c r="C66" s="262" t="s">
        <v>141</v>
      </c>
      <c r="D66" s="225">
        <f>+D72+D78</f>
        <v>0</v>
      </c>
      <c r="E66" s="225">
        <f t="shared" ref="E66:F66" si="5">+E72+E78</f>
        <v>0</v>
      </c>
      <c r="F66" s="225">
        <f t="shared" si="5"/>
        <v>0</v>
      </c>
    </row>
    <row r="67" spans="1:6" x14ac:dyDescent="0.3">
      <c r="A67" s="437"/>
      <c r="B67" s="434"/>
      <c r="C67" s="224" t="s">
        <v>34</v>
      </c>
      <c r="D67" s="255"/>
      <c r="E67" s="255"/>
      <c r="F67" s="255"/>
    </row>
    <row r="68" spans="1:6" ht="49.5" x14ac:dyDescent="0.3">
      <c r="A68" s="437"/>
      <c r="B68" s="434"/>
      <c r="C68" s="257" t="s">
        <v>142</v>
      </c>
      <c r="D68" s="255"/>
      <c r="E68" s="255"/>
      <c r="F68" s="255"/>
    </row>
    <row r="69" spans="1:6" ht="15" customHeight="1" x14ac:dyDescent="0.3">
      <c r="A69" s="437"/>
      <c r="B69" s="434"/>
      <c r="C69" s="127" t="s">
        <v>35</v>
      </c>
      <c r="D69" s="255"/>
      <c r="E69" s="255"/>
      <c r="F69" s="255"/>
    </row>
    <row r="70" spans="1:6" ht="15" customHeight="1" x14ac:dyDescent="0.3">
      <c r="A70" s="437"/>
      <c r="B70" s="435"/>
      <c r="C70" s="258" t="s">
        <v>143</v>
      </c>
      <c r="D70" s="255"/>
      <c r="E70" s="255"/>
      <c r="F70" s="255"/>
    </row>
    <row r="71" spans="1:6" x14ac:dyDescent="0.3">
      <c r="A71" s="437"/>
      <c r="B71" s="433" t="s">
        <v>144</v>
      </c>
      <c r="C71" s="224" t="s">
        <v>36</v>
      </c>
      <c r="D71" s="259"/>
      <c r="E71" s="259"/>
      <c r="F71" s="80"/>
    </row>
    <row r="72" spans="1:6" x14ac:dyDescent="0.3">
      <c r="A72" s="437"/>
      <c r="B72" s="434"/>
      <c r="C72" s="256" t="s">
        <v>141</v>
      </c>
      <c r="D72" s="260">
        <f>+'Havelvats 2'!G108</f>
        <v>15376.7</v>
      </c>
      <c r="E72" s="260">
        <f>+'Havelvats 2'!H108</f>
        <v>53818.6</v>
      </c>
      <c r="F72" s="260">
        <f>+'Havelvats 2'!I108</f>
        <v>76883.599999999991</v>
      </c>
    </row>
    <row r="73" spans="1:6" ht="15" customHeight="1" x14ac:dyDescent="0.3">
      <c r="A73" s="437"/>
      <c r="B73" s="434"/>
      <c r="C73" s="224" t="s">
        <v>37</v>
      </c>
      <c r="D73" s="261"/>
      <c r="E73" s="261"/>
      <c r="F73" s="261"/>
    </row>
    <row r="74" spans="1:6" ht="15" customHeight="1" x14ac:dyDescent="0.3">
      <c r="A74" s="437"/>
      <c r="B74" s="434"/>
      <c r="C74" s="257" t="s">
        <v>145</v>
      </c>
      <c r="D74" s="261"/>
      <c r="E74" s="261"/>
      <c r="F74" s="261"/>
    </row>
    <row r="75" spans="1:6" ht="15" customHeight="1" x14ac:dyDescent="0.3">
      <c r="A75" s="437"/>
      <c r="B75" s="434"/>
      <c r="C75" s="224" t="s">
        <v>38</v>
      </c>
      <c r="D75" s="261"/>
      <c r="E75" s="261"/>
      <c r="F75" s="261"/>
    </row>
    <row r="76" spans="1:6" ht="15" customHeight="1" x14ac:dyDescent="0.3">
      <c r="A76" s="437"/>
      <c r="B76" s="435"/>
      <c r="C76" s="257" t="s">
        <v>39</v>
      </c>
      <c r="D76" s="261"/>
      <c r="E76" s="261"/>
      <c r="F76" s="261"/>
    </row>
    <row r="77" spans="1:6" x14ac:dyDescent="0.3">
      <c r="A77" s="437"/>
      <c r="B77" s="433" t="s">
        <v>144</v>
      </c>
      <c r="C77" s="224" t="s">
        <v>36</v>
      </c>
      <c r="D77" s="259"/>
      <c r="E77" s="259"/>
      <c r="F77" s="80"/>
    </row>
    <row r="78" spans="1:6" x14ac:dyDescent="0.3">
      <c r="A78" s="437"/>
      <c r="B78" s="434"/>
      <c r="C78" s="256" t="s">
        <v>141</v>
      </c>
      <c r="D78" s="260">
        <f>-D72</f>
        <v>-15376.7</v>
      </c>
      <c r="E78" s="260">
        <f t="shared" ref="E78:F78" si="6">-E72</f>
        <v>-53818.6</v>
      </c>
      <c r="F78" s="260">
        <f t="shared" si="6"/>
        <v>-76883.599999999991</v>
      </c>
    </row>
    <row r="79" spans="1:6" ht="15" customHeight="1" x14ac:dyDescent="0.3">
      <c r="A79" s="437"/>
      <c r="B79" s="434"/>
      <c r="C79" s="224" t="s">
        <v>37</v>
      </c>
      <c r="D79" s="261"/>
      <c r="E79" s="261"/>
      <c r="F79" s="261"/>
    </row>
    <row r="80" spans="1:6" ht="15" customHeight="1" x14ac:dyDescent="0.3">
      <c r="A80" s="437"/>
      <c r="B80" s="434"/>
      <c r="C80" s="257" t="s">
        <v>145</v>
      </c>
      <c r="D80" s="261"/>
      <c r="E80" s="261"/>
      <c r="F80" s="261"/>
    </row>
    <row r="81" spans="1:6" ht="15" customHeight="1" x14ac:dyDescent="0.3">
      <c r="A81" s="437"/>
      <c r="B81" s="434"/>
      <c r="C81" s="224" t="s">
        <v>38</v>
      </c>
      <c r="D81" s="261"/>
      <c r="E81" s="261"/>
      <c r="F81" s="261"/>
    </row>
    <row r="82" spans="1:6" ht="15" customHeight="1" x14ac:dyDescent="0.3">
      <c r="A82" s="438"/>
      <c r="B82" s="435"/>
      <c r="C82" s="257" t="s">
        <v>39</v>
      </c>
      <c r="D82" s="261"/>
      <c r="E82" s="261"/>
      <c r="F82" s="261"/>
    </row>
    <row r="84" spans="1:6" ht="15" customHeight="1" x14ac:dyDescent="0.3"/>
    <row r="85" spans="1:6" ht="15" customHeight="1" x14ac:dyDescent="0.3"/>
    <row r="86" spans="1:6" ht="15" customHeight="1" x14ac:dyDescent="0.3"/>
    <row r="87" spans="1:6" ht="15" customHeight="1" x14ac:dyDescent="0.3"/>
    <row r="88" spans="1:6" ht="15.75" customHeight="1" x14ac:dyDescent="0.3"/>
    <row r="90" spans="1:6" ht="15" customHeight="1" x14ac:dyDescent="0.3"/>
    <row r="91" spans="1:6" x14ac:dyDescent="0.3">
      <c r="F91" s="9"/>
    </row>
    <row r="92" spans="1:6" x14ac:dyDescent="0.3">
      <c r="F92" s="9"/>
    </row>
    <row r="93" spans="1:6" ht="15" customHeight="1" x14ac:dyDescent="0.3">
      <c r="F93" s="9"/>
    </row>
    <row r="94" spans="1:6" ht="15" customHeight="1" x14ac:dyDescent="0.3">
      <c r="F94" s="9"/>
    </row>
    <row r="95" spans="1:6" ht="15" customHeight="1" x14ac:dyDescent="0.3">
      <c r="F95" s="9"/>
    </row>
    <row r="96" spans="1:6" ht="15" customHeight="1" x14ac:dyDescent="0.3">
      <c r="F96" s="9"/>
    </row>
    <row r="97" spans="6:6" ht="15.75" customHeight="1" x14ac:dyDescent="0.3">
      <c r="F97" s="9"/>
    </row>
    <row r="98" spans="6:6" x14ac:dyDescent="0.3">
      <c r="F98" s="9"/>
    </row>
    <row r="99" spans="6:6" x14ac:dyDescent="0.3">
      <c r="F99" s="9"/>
    </row>
    <row r="100" spans="6:6" x14ac:dyDescent="0.3">
      <c r="F100" s="9"/>
    </row>
    <row r="101" spans="6:6" x14ac:dyDescent="0.3">
      <c r="F101" s="9"/>
    </row>
    <row r="102" spans="6:6" x14ac:dyDescent="0.3">
      <c r="F102" s="9"/>
    </row>
    <row r="103" spans="6:6" x14ac:dyDescent="0.3">
      <c r="F103" s="9"/>
    </row>
    <row r="104" spans="6:6" x14ac:dyDescent="0.3">
      <c r="F104" s="9"/>
    </row>
    <row r="105" spans="6:6" x14ac:dyDescent="0.3">
      <c r="F105" s="9"/>
    </row>
    <row r="106" spans="6:6" x14ac:dyDescent="0.3">
      <c r="F106" s="9"/>
    </row>
    <row r="107" spans="6:6" ht="15" customHeight="1" x14ac:dyDescent="0.3">
      <c r="F107" s="9"/>
    </row>
    <row r="108" spans="6:6" x14ac:dyDescent="0.3">
      <c r="F108" s="9"/>
    </row>
    <row r="109" spans="6:6" x14ac:dyDescent="0.3">
      <c r="F109" s="9"/>
    </row>
    <row r="110" spans="6:6" ht="13.5" customHeight="1" x14ac:dyDescent="0.3">
      <c r="F110" s="9"/>
    </row>
    <row r="111" spans="6:6" ht="13.5" customHeight="1" x14ac:dyDescent="0.3">
      <c r="F111" s="9"/>
    </row>
    <row r="112" spans="6:6" x14ac:dyDescent="0.3">
      <c r="F112" s="9"/>
    </row>
    <row r="113" spans="6:6" ht="13.5" customHeight="1" x14ac:dyDescent="0.3">
      <c r="F113" s="9"/>
    </row>
    <row r="114" spans="6:6" ht="13.5" customHeight="1" x14ac:dyDescent="0.3">
      <c r="F114" s="9"/>
    </row>
    <row r="115" spans="6:6" ht="13.5" customHeight="1" x14ac:dyDescent="0.3">
      <c r="F115" s="9"/>
    </row>
    <row r="116" spans="6:6" ht="13.5" customHeight="1" x14ac:dyDescent="0.3">
      <c r="F116" s="9"/>
    </row>
    <row r="117" spans="6:6" x14ac:dyDescent="0.3">
      <c r="F117" s="9"/>
    </row>
    <row r="118" spans="6:6" ht="13.5" customHeight="1" x14ac:dyDescent="0.3">
      <c r="F118" s="9"/>
    </row>
    <row r="119" spans="6:6" ht="13.5" customHeight="1" x14ac:dyDescent="0.3">
      <c r="F119" s="9"/>
    </row>
    <row r="120" spans="6:6" x14ac:dyDescent="0.3">
      <c r="F120" s="9"/>
    </row>
    <row r="121" spans="6:6" ht="13.5" customHeight="1" x14ac:dyDescent="0.3">
      <c r="F121" s="9"/>
    </row>
    <row r="122" spans="6:6" ht="13.5" customHeight="1" x14ac:dyDescent="0.3">
      <c r="F122" s="9"/>
    </row>
    <row r="123" spans="6:6" ht="13.5" customHeight="1" x14ac:dyDescent="0.3">
      <c r="F123" s="9"/>
    </row>
    <row r="124" spans="6:6" ht="14.25" customHeight="1" x14ac:dyDescent="0.3">
      <c r="F124" s="9"/>
    </row>
  </sheetData>
  <mergeCells count="21">
    <mergeCell ref="A5:F5"/>
    <mergeCell ref="A8:B8"/>
    <mergeCell ref="C8:C9"/>
    <mergeCell ref="B12:C12"/>
    <mergeCell ref="D8:F8"/>
    <mergeCell ref="B77:B82"/>
    <mergeCell ref="A65:A82"/>
    <mergeCell ref="B13:B18"/>
    <mergeCell ref="B20:B25"/>
    <mergeCell ref="B26:B31"/>
    <mergeCell ref="A32:A50"/>
    <mergeCell ref="A13:A31"/>
    <mergeCell ref="B32:B37"/>
    <mergeCell ref="B39:B44"/>
    <mergeCell ref="B65:B70"/>
    <mergeCell ref="B71:B76"/>
    <mergeCell ref="B64:C64"/>
    <mergeCell ref="B45:B50"/>
    <mergeCell ref="B51:B56"/>
    <mergeCell ref="B58:B63"/>
    <mergeCell ref="A51:A63"/>
  </mergeCells>
  <pageMargins left="0.7" right="0.7" top="0.75" bottom="0.75" header="0.3" footer="0.3"/>
  <pageSetup paperSize="9" scale="92" fitToHeight="0" orientation="landscape" r:id="rId1"/>
  <rowBreaks count="3" manualBreakCount="3">
    <brk id="19" max="5" man="1"/>
    <brk id="37" max="16383" man="1"/>
    <brk id="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view="pageBreakPreview" topLeftCell="A13" zoomScale="60" zoomScaleNormal="65" workbookViewId="0">
      <selection activeCell="I31" sqref="I31:I32"/>
    </sheetView>
  </sheetViews>
  <sheetFormatPr defaultColWidth="9.140625" defaultRowHeight="13.5" x14ac:dyDescent="0.25"/>
  <cols>
    <col min="1" max="1" width="7.85546875" style="1" customWidth="1"/>
    <col min="2" max="2" width="7.5703125" style="1" customWidth="1"/>
    <col min="3" max="3" width="8" style="1" customWidth="1"/>
    <col min="4" max="4" width="10.42578125" style="1" customWidth="1"/>
    <col min="5" max="5" width="12.42578125" style="1" customWidth="1"/>
    <col min="6" max="6" width="62.140625" style="1" customWidth="1"/>
    <col min="7" max="7" width="14.85546875" style="84" customWidth="1"/>
    <col min="8" max="8" width="14.85546875" style="1" customWidth="1"/>
    <col min="9" max="9" width="16.85546875" style="1" customWidth="1"/>
    <col min="10" max="12" width="10.140625" style="1" customWidth="1"/>
    <col min="13" max="16384" width="9.140625" style="1"/>
  </cols>
  <sheetData>
    <row r="1" spans="1:10" x14ac:dyDescent="0.25">
      <c r="H1" s="137" t="s">
        <v>98</v>
      </c>
      <c r="I1" s="137"/>
      <c r="J1" s="137"/>
    </row>
    <row r="2" spans="1:10" x14ac:dyDescent="0.25">
      <c r="H2" s="175" t="s">
        <v>185</v>
      </c>
      <c r="I2" s="137"/>
      <c r="J2" s="137"/>
    </row>
    <row r="3" spans="1:10" x14ac:dyDescent="0.25">
      <c r="H3" s="137" t="s">
        <v>9</v>
      </c>
      <c r="I3" s="137"/>
      <c r="J3" s="137"/>
    </row>
    <row r="5" spans="1:10" ht="36.75" customHeight="1" x14ac:dyDescent="0.3">
      <c r="A5" s="497" t="s">
        <v>184</v>
      </c>
      <c r="B5" s="497"/>
      <c r="C5" s="497"/>
      <c r="D5" s="497"/>
      <c r="E5" s="497"/>
      <c r="F5" s="497"/>
      <c r="G5" s="497"/>
      <c r="H5" s="497"/>
      <c r="I5" s="497"/>
    </row>
    <row r="7" spans="1:10" x14ac:dyDescent="0.25">
      <c r="H7" s="1" t="s">
        <v>25</v>
      </c>
    </row>
    <row r="8" spans="1:10" s="29" customFormat="1" ht="50.25" customHeight="1" x14ac:dyDescent="0.25">
      <c r="A8" s="498" t="s">
        <v>26</v>
      </c>
      <c r="B8" s="498"/>
      <c r="C8" s="498"/>
      <c r="D8" s="498" t="s">
        <v>14</v>
      </c>
      <c r="E8" s="498"/>
      <c r="F8" s="498" t="s">
        <v>20</v>
      </c>
      <c r="G8" s="499" t="s">
        <v>164</v>
      </c>
      <c r="H8" s="499"/>
      <c r="I8" s="499"/>
    </row>
    <row r="9" spans="1:10" s="29" customFormat="1" ht="27" x14ac:dyDescent="0.25">
      <c r="A9" s="107" t="s">
        <v>28</v>
      </c>
      <c r="B9" s="107" t="s">
        <v>29</v>
      </c>
      <c r="C9" s="107" t="s">
        <v>30</v>
      </c>
      <c r="D9" s="107" t="s">
        <v>18</v>
      </c>
      <c r="E9" s="107" t="s">
        <v>19</v>
      </c>
      <c r="F9" s="498"/>
      <c r="G9" s="203" t="s">
        <v>137</v>
      </c>
      <c r="H9" s="168" t="s">
        <v>16</v>
      </c>
      <c r="I9" s="168" t="s">
        <v>17</v>
      </c>
    </row>
    <row r="10" spans="1:10" s="230" customFormat="1" ht="17.25" x14ac:dyDescent="0.25">
      <c r="A10" s="227"/>
      <c r="B10" s="227"/>
      <c r="C10" s="227"/>
      <c r="D10" s="228"/>
      <c r="E10" s="228"/>
      <c r="F10" s="229" t="s">
        <v>24</v>
      </c>
      <c r="G10" s="365">
        <f>+G12+G97</f>
        <v>0</v>
      </c>
      <c r="H10" s="365">
        <f>+H12+H97</f>
        <v>0</v>
      </c>
      <c r="I10" s="365">
        <f>+I12+I97</f>
        <v>0</v>
      </c>
    </row>
    <row r="11" spans="1:10" s="29" customFormat="1" ht="16.5" x14ac:dyDescent="0.25">
      <c r="A11" s="127"/>
      <c r="B11" s="127"/>
      <c r="C11" s="127"/>
      <c r="D11" s="168"/>
      <c r="E11" s="168"/>
      <c r="F11" s="77" t="s">
        <v>41</v>
      </c>
      <c r="G11" s="367"/>
      <c r="H11" s="366"/>
      <c r="I11" s="366"/>
    </row>
    <row r="12" spans="1:10" s="230" customFormat="1" ht="34.5" x14ac:dyDescent="0.25">
      <c r="A12" s="227"/>
      <c r="B12" s="227"/>
      <c r="C12" s="227"/>
      <c r="D12" s="228"/>
      <c r="E12" s="228"/>
      <c r="F12" s="229" t="s">
        <v>48</v>
      </c>
      <c r="G12" s="365">
        <f>+G13+G77</f>
        <v>0</v>
      </c>
      <c r="H12" s="365">
        <f t="shared" ref="H12:I12" si="0">+H13+H77</f>
        <v>0</v>
      </c>
      <c r="I12" s="365">
        <f t="shared" si="0"/>
        <v>0</v>
      </c>
    </row>
    <row r="13" spans="1:10" s="29" customFormat="1" ht="31.5" customHeight="1" x14ac:dyDescent="0.25">
      <c r="A13" s="482" t="s">
        <v>42</v>
      </c>
      <c r="B13" s="484"/>
      <c r="C13" s="484"/>
      <c r="D13" s="489"/>
      <c r="E13" s="473"/>
      <c r="F13" s="208" t="s">
        <v>43</v>
      </c>
      <c r="G13" s="128">
        <f t="shared" ref="G13:I13" si="1">G15</f>
        <v>-65021.3</v>
      </c>
      <c r="H13" s="128">
        <f t="shared" si="1"/>
        <v>-39758.200000000012</v>
      </c>
      <c r="I13" s="28">
        <f t="shared" si="1"/>
        <v>0</v>
      </c>
      <c r="J13" s="138"/>
    </row>
    <row r="14" spans="1:10" s="29" customFormat="1" ht="18.75" customHeight="1" x14ac:dyDescent="0.25">
      <c r="A14" s="482"/>
      <c r="B14" s="484"/>
      <c r="C14" s="484"/>
      <c r="D14" s="490"/>
      <c r="E14" s="474"/>
      <c r="F14" s="209" t="s">
        <v>21</v>
      </c>
      <c r="G14" s="28"/>
      <c r="H14" s="28"/>
      <c r="I14" s="28"/>
    </row>
    <row r="15" spans="1:10" s="29" customFormat="1" ht="16.5" x14ac:dyDescent="0.25">
      <c r="A15" s="482"/>
      <c r="B15" s="482" t="s">
        <v>32</v>
      </c>
      <c r="C15" s="484"/>
      <c r="D15" s="490"/>
      <c r="E15" s="474"/>
      <c r="F15" s="208" t="s">
        <v>44</v>
      </c>
      <c r="G15" s="28">
        <f>+G17+G36+G51</f>
        <v>-65021.3</v>
      </c>
      <c r="H15" s="28">
        <f t="shared" ref="H15:I15" si="2">+H17+H36+H51</f>
        <v>-39758.200000000012</v>
      </c>
      <c r="I15" s="28">
        <f t="shared" si="2"/>
        <v>0</v>
      </c>
      <c r="J15" s="138"/>
    </row>
    <row r="16" spans="1:10" s="29" customFormat="1" ht="16.5" x14ac:dyDescent="0.25">
      <c r="A16" s="482"/>
      <c r="B16" s="482"/>
      <c r="C16" s="484"/>
      <c r="D16" s="490"/>
      <c r="E16" s="474"/>
      <c r="F16" s="77" t="s">
        <v>21</v>
      </c>
      <c r="G16" s="210"/>
      <c r="H16" s="210"/>
      <c r="I16" s="210"/>
    </row>
    <row r="17" spans="1:9" s="29" customFormat="1" ht="16.5" x14ac:dyDescent="0.25">
      <c r="A17" s="482"/>
      <c r="B17" s="482"/>
      <c r="C17" s="479" t="s">
        <v>197</v>
      </c>
      <c r="D17" s="490"/>
      <c r="E17" s="474"/>
      <c r="F17" s="170" t="s">
        <v>196</v>
      </c>
      <c r="G17" s="28">
        <f>+G19</f>
        <v>-14526.3</v>
      </c>
      <c r="H17" s="28">
        <f>+H19</f>
        <v>-28743.7</v>
      </c>
      <c r="I17" s="28">
        <f>+I19</f>
        <v>-44237</v>
      </c>
    </row>
    <row r="18" spans="1:9" s="29" customFormat="1" ht="16.5" x14ac:dyDescent="0.25">
      <c r="A18" s="483"/>
      <c r="B18" s="483"/>
      <c r="C18" s="480"/>
      <c r="D18" s="490"/>
      <c r="E18" s="474"/>
      <c r="F18" s="77" t="s">
        <v>21</v>
      </c>
      <c r="G18" s="211"/>
      <c r="H18" s="211"/>
      <c r="I18" s="211"/>
    </row>
    <row r="19" spans="1:9" s="29" customFormat="1" ht="16.5" x14ac:dyDescent="0.25">
      <c r="A19" s="483"/>
      <c r="B19" s="483"/>
      <c r="C19" s="480"/>
      <c r="D19" s="490"/>
      <c r="E19" s="474"/>
      <c r="F19" s="77" t="s">
        <v>49</v>
      </c>
      <c r="G19" s="211">
        <f>+G21</f>
        <v>-14526.3</v>
      </c>
      <c r="H19" s="211">
        <f>+H21</f>
        <v>-28743.7</v>
      </c>
      <c r="I19" s="211">
        <f>+I21</f>
        <v>-44237</v>
      </c>
    </row>
    <row r="20" spans="1:9" s="29" customFormat="1" ht="16.5" x14ac:dyDescent="0.25">
      <c r="A20" s="483"/>
      <c r="B20" s="483"/>
      <c r="C20" s="480"/>
      <c r="D20" s="491"/>
      <c r="E20" s="478"/>
      <c r="F20" s="274" t="s">
        <v>21</v>
      </c>
      <c r="G20" s="28"/>
      <c r="H20" s="28"/>
      <c r="I20" s="28"/>
    </row>
    <row r="21" spans="1:9" s="29" customFormat="1" ht="16.350000000000001" customHeight="1" x14ac:dyDescent="0.3">
      <c r="A21" s="483"/>
      <c r="B21" s="483"/>
      <c r="C21" s="480"/>
      <c r="D21" s="475">
        <v>1056</v>
      </c>
      <c r="E21" s="485" t="s">
        <v>198</v>
      </c>
      <c r="F21" s="486"/>
      <c r="G21" s="272">
        <f>+G23</f>
        <v>-14526.3</v>
      </c>
      <c r="H21" s="272">
        <f t="shared" ref="H21:I21" si="3">+H23</f>
        <v>-28743.7</v>
      </c>
      <c r="I21" s="272">
        <f t="shared" si="3"/>
        <v>-44237</v>
      </c>
    </row>
    <row r="22" spans="1:9" s="29" customFormat="1" ht="16.5" x14ac:dyDescent="0.25">
      <c r="A22" s="483"/>
      <c r="B22" s="483"/>
      <c r="C22" s="480"/>
      <c r="D22" s="476"/>
      <c r="E22" s="471">
        <v>11005</v>
      </c>
      <c r="F22" s="276" t="s">
        <v>21</v>
      </c>
      <c r="G22" s="141"/>
      <c r="H22" s="141"/>
      <c r="I22" s="141"/>
    </row>
    <row r="23" spans="1:9" s="29" customFormat="1" ht="16.5" x14ac:dyDescent="0.25">
      <c r="A23" s="483"/>
      <c r="B23" s="483"/>
      <c r="C23" s="480"/>
      <c r="D23" s="476"/>
      <c r="E23" s="472"/>
      <c r="F23" s="27" t="s">
        <v>203</v>
      </c>
      <c r="G23" s="28">
        <f>G25</f>
        <v>-14526.3</v>
      </c>
      <c r="H23" s="28">
        <f>H25</f>
        <v>-28743.7</v>
      </c>
      <c r="I23" s="28">
        <f>I25</f>
        <v>-44237</v>
      </c>
    </row>
    <row r="24" spans="1:9" x14ac:dyDescent="0.25">
      <c r="A24" s="483"/>
      <c r="B24" s="483"/>
      <c r="C24" s="480"/>
      <c r="D24" s="476"/>
      <c r="E24" s="473"/>
      <c r="F24" s="277" t="s">
        <v>45</v>
      </c>
      <c r="G24" s="135"/>
      <c r="H24" s="135"/>
      <c r="I24" s="135"/>
    </row>
    <row r="25" spans="1:9" s="30" customFormat="1" ht="16.5" x14ac:dyDescent="0.25">
      <c r="A25" s="483"/>
      <c r="B25" s="483"/>
      <c r="C25" s="480"/>
      <c r="D25" s="476"/>
      <c r="E25" s="474"/>
      <c r="F25" s="278" t="s">
        <v>49</v>
      </c>
      <c r="G25" s="214">
        <f t="shared" ref="G25:I25" si="4">G27</f>
        <v>-14526.3</v>
      </c>
      <c r="H25" s="214">
        <f t="shared" si="4"/>
        <v>-28743.7</v>
      </c>
      <c r="I25" s="214">
        <f t="shared" si="4"/>
        <v>-44237</v>
      </c>
    </row>
    <row r="26" spans="1:9" ht="27" x14ac:dyDescent="0.25">
      <c r="A26" s="483"/>
      <c r="B26" s="483"/>
      <c r="C26" s="480"/>
      <c r="D26" s="476"/>
      <c r="E26" s="474"/>
      <c r="F26" s="277" t="s">
        <v>46</v>
      </c>
      <c r="G26" s="135"/>
      <c r="H26" s="135"/>
      <c r="I26" s="135"/>
    </row>
    <row r="27" spans="1:9" x14ac:dyDescent="0.25">
      <c r="A27" s="483"/>
      <c r="B27" s="483"/>
      <c r="C27" s="480"/>
      <c r="D27" s="476"/>
      <c r="E27" s="474"/>
      <c r="F27" s="279" t="s">
        <v>22</v>
      </c>
      <c r="G27" s="135">
        <f>G28</f>
        <v>-14526.3</v>
      </c>
      <c r="H27" s="135">
        <f t="shared" ref="H27:I27" si="5">H28</f>
        <v>-28743.7</v>
      </c>
      <c r="I27" s="135">
        <f t="shared" si="5"/>
        <v>-44237</v>
      </c>
    </row>
    <row r="28" spans="1:9" x14ac:dyDescent="0.25">
      <c r="A28" s="483"/>
      <c r="B28" s="483"/>
      <c r="C28" s="480"/>
      <c r="D28" s="476"/>
      <c r="E28" s="474"/>
      <c r="F28" s="279" t="s">
        <v>23</v>
      </c>
      <c r="G28" s="273">
        <f>+G29+G33</f>
        <v>-14526.3</v>
      </c>
      <c r="H28" s="273">
        <f t="shared" ref="H28:I28" si="6">+H29+H33</f>
        <v>-28743.7</v>
      </c>
      <c r="I28" s="273">
        <f t="shared" si="6"/>
        <v>-44237</v>
      </c>
    </row>
    <row r="29" spans="1:9" x14ac:dyDescent="0.25">
      <c r="A29" s="483"/>
      <c r="B29" s="483"/>
      <c r="C29" s="480"/>
      <c r="D29" s="476"/>
      <c r="E29" s="474"/>
      <c r="F29" s="280" t="s">
        <v>200</v>
      </c>
      <c r="G29" s="273">
        <f>+G30</f>
        <v>-14202.5</v>
      </c>
      <c r="H29" s="273">
        <f t="shared" ref="H29:I29" si="7">+H30</f>
        <v>-27818</v>
      </c>
      <c r="I29" s="273">
        <f t="shared" si="7"/>
        <v>-42587.1</v>
      </c>
    </row>
    <row r="30" spans="1:9" ht="27" x14ac:dyDescent="0.25">
      <c r="A30" s="483"/>
      <c r="B30" s="483"/>
      <c r="C30" s="480"/>
      <c r="D30" s="476"/>
      <c r="E30" s="474"/>
      <c r="F30" s="279" t="s">
        <v>201</v>
      </c>
      <c r="G30" s="273">
        <f>+G31+G32</f>
        <v>-14202.5</v>
      </c>
      <c r="H30" s="273">
        <f t="shared" ref="H30:I30" si="8">+H31+H32</f>
        <v>-27818</v>
      </c>
      <c r="I30" s="273">
        <f t="shared" si="8"/>
        <v>-42587.1</v>
      </c>
    </row>
    <row r="31" spans="1:9" ht="27" x14ac:dyDescent="0.25">
      <c r="A31" s="483"/>
      <c r="B31" s="483"/>
      <c r="C31" s="480"/>
      <c r="D31" s="476"/>
      <c r="E31" s="474"/>
      <c r="F31" s="327" t="s">
        <v>202</v>
      </c>
      <c r="G31" s="329">
        <v>-2666</v>
      </c>
      <c r="H31" s="329">
        <v>-6281.5</v>
      </c>
      <c r="I31" s="329">
        <v>-9258.1</v>
      </c>
    </row>
    <row r="32" spans="1:9" x14ac:dyDescent="0.25">
      <c r="A32" s="483"/>
      <c r="B32" s="483"/>
      <c r="C32" s="480"/>
      <c r="D32" s="476"/>
      <c r="E32" s="474"/>
      <c r="F32" s="327" t="s">
        <v>204</v>
      </c>
      <c r="G32" s="330">
        <v>-11536.5</v>
      </c>
      <c r="H32" s="330">
        <v>-21536.5</v>
      </c>
      <c r="I32" s="330">
        <v>-33329</v>
      </c>
    </row>
    <row r="33" spans="1:10" x14ac:dyDescent="0.25">
      <c r="A33" s="483"/>
      <c r="B33" s="483"/>
      <c r="C33" s="480"/>
      <c r="D33" s="476"/>
      <c r="E33" s="474"/>
      <c r="F33" s="327" t="s">
        <v>205</v>
      </c>
      <c r="G33" s="328">
        <f>+G34</f>
        <v>-323.8</v>
      </c>
      <c r="H33" s="328">
        <f t="shared" ref="H33:I33" si="9">+H34</f>
        <v>-925.7</v>
      </c>
      <c r="I33" s="328">
        <f t="shared" si="9"/>
        <v>-1649.9</v>
      </c>
    </row>
    <row r="34" spans="1:10" ht="14.65" customHeight="1" x14ac:dyDescent="0.25">
      <c r="A34" s="483"/>
      <c r="B34" s="483"/>
      <c r="C34" s="480"/>
      <c r="D34" s="476"/>
      <c r="E34" s="474"/>
      <c r="F34" s="327" t="s">
        <v>206</v>
      </c>
      <c r="G34" s="328">
        <f>+G35</f>
        <v>-323.8</v>
      </c>
      <c r="H34" s="328">
        <f t="shared" ref="H34:I34" si="10">+H35</f>
        <v>-925.7</v>
      </c>
      <c r="I34" s="328">
        <f t="shared" si="10"/>
        <v>-1649.9</v>
      </c>
      <c r="J34" s="364"/>
    </row>
    <row r="35" spans="1:10" x14ac:dyDescent="0.25">
      <c r="A35" s="483"/>
      <c r="B35" s="483"/>
      <c r="C35" s="481"/>
      <c r="D35" s="477"/>
      <c r="E35" s="478"/>
      <c r="F35" s="327" t="s">
        <v>207</v>
      </c>
      <c r="G35" s="330">
        <v>-323.8</v>
      </c>
      <c r="H35" s="330">
        <v>-925.7</v>
      </c>
      <c r="I35" s="330">
        <v>-1649.9</v>
      </c>
      <c r="J35" s="364"/>
    </row>
    <row r="36" spans="1:10" s="29" customFormat="1" ht="16.5" x14ac:dyDescent="0.25">
      <c r="A36" s="483"/>
      <c r="B36" s="483"/>
      <c r="C36" s="479" t="s">
        <v>195</v>
      </c>
      <c r="D36" s="475"/>
      <c r="E36" s="473"/>
      <c r="F36" s="170" t="s">
        <v>208</v>
      </c>
      <c r="G36" s="28">
        <f>+G38</f>
        <v>-85695.7</v>
      </c>
      <c r="H36" s="28">
        <f>+H38</f>
        <v>-167189.9</v>
      </c>
      <c r="I36" s="28">
        <f>+I38</f>
        <v>-207937</v>
      </c>
    </row>
    <row r="37" spans="1:10" s="29" customFormat="1" ht="16.5" x14ac:dyDescent="0.25">
      <c r="A37" s="483"/>
      <c r="B37" s="483"/>
      <c r="C37" s="480"/>
      <c r="D37" s="476"/>
      <c r="E37" s="474"/>
      <c r="F37" s="77" t="s">
        <v>21</v>
      </c>
      <c r="G37" s="211"/>
      <c r="H37" s="211"/>
      <c r="I37" s="211"/>
    </row>
    <row r="38" spans="1:10" s="29" customFormat="1" ht="16.5" x14ac:dyDescent="0.25">
      <c r="A38" s="483"/>
      <c r="B38" s="483"/>
      <c r="C38" s="480"/>
      <c r="D38" s="476"/>
      <c r="E38" s="474"/>
      <c r="F38" s="77" t="s">
        <v>49</v>
      </c>
      <c r="G38" s="211">
        <f>+G40</f>
        <v>-85695.7</v>
      </c>
      <c r="H38" s="211">
        <f>+H40</f>
        <v>-167189.9</v>
      </c>
      <c r="I38" s="211">
        <f>+I40</f>
        <v>-207937</v>
      </c>
    </row>
    <row r="39" spans="1:10" s="29" customFormat="1" ht="16.5" x14ac:dyDescent="0.25">
      <c r="A39" s="483"/>
      <c r="B39" s="483"/>
      <c r="C39" s="480"/>
      <c r="D39" s="477"/>
      <c r="E39" s="478"/>
      <c r="F39" s="274" t="s">
        <v>21</v>
      </c>
      <c r="G39" s="367"/>
      <c r="H39" s="28"/>
      <c r="I39" s="28"/>
    </row>
    <row r="40" spans="1:10" s="29" customFormat="1" ht="16.350000000000001" customHeight="1" x14ac:dyDescent="0.3">
      <c r="A40" s="483"/>
      <c r="B40" s="483"/>
      <c r="C40" s="480"/>
      <c r="D40" s="475">
        <v>1056</v>
      </c>
      <c r="E40" s="485" t="s">
        <v>198</v>
      </c>
      <c r="F40" s="486"/>
      <c r="G40" s="272">
        <f>+G42</f>
        <v>-85695.7</v>
      </c>
      <c r="H40" s="272">
        <f t="shared" ref="H40:I40" si="11">+H42</f>
        <v>-167189.9</v>
      </c>
      <c r="I40" s="272">
        <f t="shared" si="11"/>
        <v>-207937</v>
      </c>
    </row>
    <row r="41" spans="1:10" s="29" customFormat="1" ht="16.5" x14ac:dyDescent="0.25">
      <c r="A41" s="483"/>
      <c r="B41" s="483"/>
      <c r="C41" s="480"/>
      <c r="D41" s="476"/>
      <c r="E41" s="471">
        <v>11001</v>
      </c>
      <c r="F41" s="276" t="s">
        <v>21</v>
      </c>
      <c r="G41" s="141"/>
      <c r="H41" s="141"/>
      <c r="I41" s="141"/>
    </row>
    <row r="42" spans="1:10" s="29" customFormat="1" ht="16.5" x14ac:dyDescent="0.25">
      <c r="A42" s="483"/>
      <c r="B42" s="483"/>
      <c r="C42" s="480"/>
      <c r="D42" s="476"/>
      <c r="E42" s="472"/>
      <c r="F42" s="27" t="s">
        <v>199</v>
      </c>
      <c r="G42" s="28">
        <f>G44</f>
        <v>-85695.7</v>
      </c>
      <c r="H42" s="28">
        <f>H44</f>
        <v>-167189.9</v>
      </c>
      <c r="I42" s="28">
        <f>I44</f>
        <v>-207937</v>
      </c>
    </row>
    <row r="43" spans="1:10" x14ac:dyDescent="0.25">
      <c r="A43" s="483"/>
      <c r="B43" s="483"/>
      <c r="C43" s="480"/>
      <c r="D43" s="492"/>
      <c r="E43" s="473"/>
      <c r="F43" s="277" t="s">
        <v>45</v>
      </c>
      <c r="G43" s="369"/>
      <c r="H43" s="135"/>
      <c r="I43" s="135"/>
    </row>
    <row r="44" spans="1:10" s="30" customFormat="1" ht="16.5" x14ac:dyDescent="0.25">
      <c r="A44" s="483"/>
      <c r="B44" s="483"/>
      <c r="C44" s="480"/>
      <c r="D44" s="492"/>
      <c r="E44" s="474"/>
      <c r="F44" s="278" t="s">
        <v>49</v>
      </c>
      <c r="G44" s="214">
        <f t="shared" ref="G44:I44" si="12">G46</f>
        <v>-85695.7</v>
      </c>
      <c r="H44" s="214">
        <f t="shared" si="12"/>
        <v>-167189.9</v>
      </c>
      <c r="I44" s="214">
        <f t="shared" si="12"/>
        <v>-207937</v>
      </c>
    </row>
    <row r="45" spans="1:10" ht="27" x14ac:dyDescent="0.25">
      <c r="A45" s="483"/>
      <c r="B45" s="483"/>
      <c r="C45" s="480"/>
      <c r="D45" s="492"/>
      <c r="E45" s="474"/>
      <c r="F45" s="277" t="s">
        <v>46</v>
      </c>
      <c r="G45" s="135"/>
      <c r="H45" s="135"/>
      <c r="I45" s="135"/>
    </row>
    <row r="46" spans="1:10" x14ac:dyDescent="0.25">
      <c r="A46" s="483"/>
      <c r="B46" s="483"/>
      <c r="C46" s="480"/>
      <c r="D46" s="492"/>
      <c r="E46" s="474"/>
      <c r="F46" s="279" t="s">
        <v>22</v>
      </c>
      <c r="G46" s="135">
        <f>G47</f>
        <v>-85695.7</v>
      </c>
      <c r="H46" s="135">
        <f t="shared" ref="H46:I47" si="13">H47</f>
        <v>-167189.9</v>
      </c>
      <c r="I46" s="135">
        <f t="shared" si="13"/>
        <v>-207937</v>
      </c>
    </row>
    <row r="47" spans="1:10" x14ac:dyDescent="0.25">
      <c r="A47" s="483"/>
      <c r="B47" s="483"/>
      <c r="C47" s="480"/>
      <c r="D47" s="492"/>
      <c r="E47" s="474"/>
      <c r="F47" s="279" t="s">
        <v>23</v>
      </c>
      <c r="G47" s="135">
        <f>G48</f>
        <v>-85695.7</v>
      </c>
      <c r="H47" s="135">
        <f t="shared" si="13"/>
        <v>-167189.9</v>
      </c>
      <c r="I47" s="135">
        <f t="shared" si="13"/>
        <v>-207937</v>
      </c>
    </row>
    <row r="48" spans="1:10" x14ac:dyDescent="0.25">
      <c r="A48" s="483"/>
      <c r="B48" s="483"/>
      <c r="C48" s="480"/>
      <c r="D48" s="492"/>
      <c r="E48" s="474"/>
      <c r="F48" s="280" t="s">
        <v>200</v>
      </c>
      <c r="G48" s="273">
        <f>+G49</f>
        <v>-85695.7</v>
      </c>
      <c r="H48" s="273">
        <f t="shared" ref="H48:H49" si="14">+H49</f>
        <v>-167189.9</v>
      </c>
      <c r="I48" s="273">
        <f t="shared" ref="I48:I49" si="15">+I49</f>
        <v>-207937</v>
      </c>
    </row>
    <row r="49" spans="1:11" ht="27" x14ac:dyDescent="0.25">
      <c r="A49" s="483"/>
      <c r="B49" s="483"/>
      <c r="C49" s="480"/>
      <c r="D49" s="492"/>
      <c r="E49" s="474"/>
      <c r="F49" s="279" t="s">
        <v>201</v>
      </c>
      <c r="G49" s="273">
        <f>+G50</f>
        <v>-85695.7</v>
      </c>
      <c r="H49" s="273">
        <f t="shared" si="14"/>
        <v>-167189.9</v>
      </c>
      <c r="I49" s="273">
        <f t="shared" si="15"/>
        <v>-207937</v>
      </c>
    </row>
    <row r="50" spans="1:11" ht="27" x14ac:dyDescent="0.25">
      <c r="A50" s="483"/>
      <c r="B50" s="483"/>
      <c r="C50" s="481"/>
      <c r="D50" s="492"/>
      <c r="E50" s="474"/>
      <c r="F50" s="281" t="s">
        <v>202</v>
      </c>
      <c r="G50" s="370">
        <v>-85695.7</v>
      </c>
      <c r="H50" s="85">
        <v>-167189.9</v>
      </c>
      <c r="I50" s="85">
        <v>-207937</v>
      </c>
    </row>
    <row r="51" spans="1:11" s="29" customFormat="1" ht="28.5" x14ac:dyDescent="0.25">
      <c r="A51" s="482"/>
      <c r="B51" s="482"/>
      <c r="C51" s="493" t="s">
        <v>118</v>
      </c>
      <c r="D51" s="489"/>
      <c r="E51" s="473"/>
      <c r="F51" s="275" t="s">
        <v>119</v>
      </c>
      <c r="G51" s="366">
        <f>+G53</f>
        <v>35200.699999999997</v>
      </c>
      <c r="H51" s="28">
        <f>+H53</f>
        <v>156175.4</v>
      </c>
      <c r="I51" s="28">
        <f>+I53</f>
        <v>252174</v>
      </c>
    </row>
    <row r="52" spans="1:11" s="29" customFormat="1" ht="16.5" x14ac:dyDescent="0.25">
      <c r="A52" s="482"/>
      <c r="B52" s="482"/>
      <c r="C52" s="494"/>
      <c r="D52" s="490"/>
      <c r="E52" s="474"/>
      <c r="F52" s="77" t="s">
        <v>21</v>
      </c>
      <c r="G52" s="368"/>
      <c r="H52" s="211"/>
      <c r="I52" s="211"/>
    </row>
    <row r="53" spans="1:11" s="29" customFormat="1" ht="16.5" x14ac:dyDescent="0.25">
      <c r="A53" s="482"/>
      <c r="B53" s="482"/>
      <c r="C53" s="494"/>
      <c r="D53" s="490"/>
      <c r="E53" s="474"/>
      <c r="F53" s="77" t="s">
        <v>49</v>
      </c>
      <c r="G53" s="368">
        <f>+G55</f>
        <v>35200.699999999997</v>
      </c>
      <c r="H53" s="211">
        <f>+H55</f>
        <v>156175.4</v>
      </c>
      <c r="I53" s="211">
        <f>+I55</f>
        <v>252174</v>
      </c>
    </row>
    <row r="54" spans="1:11" s="29" customFormat="1" ht="16.5" x14ac:dyDescent="0.25">
      <c r="A54" s="482"/>
      <c r="B54" s="482"/>
      <c r="C54" s="494"/>
      <c r="D54" s="491"/>
      <c r="E54" s="478"/>
      <c r="F54" s="77" t="s">
        <v>21</v>
      </c>
      <c r="G54" s="367"/>
      <c r="H54" s="28"/>
      <c r="I54" s="28"/>
    </row>
    <row r="55" spans="1:11" s="29" customFormat="1" ht="16.5" x14ac:dyDescent="0.3">
      <c r="A55" s="482"/>
      <c r="B55" s="482"/>
      <c r="C55" s="494"/>
      <c r="D55" s="496">
        <v>1075</v>
      </c>
      <c r="E55" s="486" t="s">
        <v>111</v>
      </c>
      <c r="F55" s="486"/>
      <c r="G55" s="371">
        <f>+G57+G68</f>
        <v>35200.699999999997</v>
      </c>
      <c r="H55" s="212">
        <f t="shared" ref="H55:I55" si="16">+H57+H68</f>
        <v>156175.4</v>
      </c>
      <c r="I55" s="212">
        <f t="shared" si="16"/>
        <v>252174</v>
      </c>
    </row>
    <row r="56" spans="1:11" s="29" customFormat="1" ht="16.5" x14ac:dyDescent="0.25">
      <c r="A56" s="482"/>
      <c r="B56" s="482"/>
      <c r="C56" s="494"/>
      <c r="D56" s="496"/>
      <c r="E56" s="487">
        <v>21001</v>
      </c>
      <c r="F56" s="204" t="s">
        <v>21</v>
      </c>
      <c r="G56" s="372"/>
      <c r="H56" s="141"/>
      <c r="I56" s="141"/>
    </row>
    <row r="57" spans="1:11" s="29" customFormat="1" ht="16.5" x14ac:dyDescent="0.25">
      <c r="A57" s="482"/>
      <c r="B57" s="482"/>
      <c r="C57" s="494"/>
      <c r="D57" s="496"/>
      <c r="E57" s="488"/>
      <c r="F57" s="27" t="s">
        <v>104</v>
      </c>
      <c r="G57" s="366">
        <f>G59</f>
        <v>19823.999999999996</v>
      </c>
      <c r="H57" s="28">
        <f>H59</f>
        <v>102356.8</v>
      </c>
      <c r="I57" s="28">
        <f>I59</f>
        <v>175290.4</v>
      </c>
    </row>
    <row r="58" spans="1:11" x14ac:dyDescent="0.25">
      <c r="A58" s="482"/>
      <c r="B58" s="482"/>
      <c r="C58" s="494"/>
      <c r="D58" s="496"/>
      <c r="E58" s="500"/>
      <c r="F58" s="106" t="s">
        <v>45</v>
      </c>
      <c r="G58" s="373"/>
      <c r="H58" s="135"/>
      <c r="I58" s="135"/>
    </row>
    <row r="59" spans="1:11" s="30" customFormat="1" ht="16.5" x14ac:dyDescent="0.25">
      <c r="A59" s="482"/>
      <c r="B59" s="482"/>
      <c r="C59" s="494"/>
      <c r="D59" s="496"/>
      <c r="E59" s="500"/>
      <c r="F59" s="24" t="s">
        <v>49</v>
      </c>
      <c r="G59" s="374">
        <f t="shared" ref="G59:I59" si="17">G61</f>
        <v>19823.999999999996</v>
      </c>
      <c r="H59" s="214">
        <f t="shared" si="17"/>
        <v>102356.8</v>
      </c>
      <c r="I59" s="214">
        <f t="shared" si="17"/>
        <v>175290.4</v>
      </c>
    </row>
    <row r="60" spans="1:11" ht="27" x14ac:dyDescent="0.25">
      <c r="A60" s="482"/>
      <c r="B60" s="482"/>
      <c r="C60" s="494"/>
      <c r="D60" s="496"/>
      <c r="E60" s="500"/>
      <c r="F60" s="106" t="s">
        <v>46</v>
      </c>
      <c r="G60" s="373"/>
      <c r="H60" s="135"/>
      <c r="I60" s="135"/>
    </row>
    <row r="61" spans="1:11" x14ac:dyDescent="0.25">
      <c r="A61" s="482"/>
      <c r="B61" s="482"/>
      <c r="C61" s="494"/>
      <c r="D61" s="496"/>
      <c r="E61" s="500"/>
      <c r="F61" s="77" t="s">
        <v>22</v>
      </c>
      <c r="G61" s="135">
        <f>G62</f>
        <v>19823.999999999996</v>
      </c>
      <c r="H61" s="135">
        <f t="shared" ref="H61:I62" si="18">H62</f>
        <v>102356.8</v>
      </c>
      <c r="I61" s="135">
        <f t="shared" si="18"/>
        <v>175290.4</v>
      </c>
    </row>
    <row r="62" spans="1:11" x14ac:dyDescent="0.25">
      <c r="A62" s="482"/>
      <c r="B62" s="482"/>
      <c r="C62" s="494"/>
      <c r="D62" s="496"/>
      <c r="E62" s="500"/>
      <c r="F62" s="77" t="s">
        <v>71</v>
      </c>
      <c r="G62" s="135">
        <f>G63</f>
        <v>19823.999999999996</v>
      </c>
      <c r="H62" s="135">
        <f t="shared" si="18"/>
        <v>102356.8</v>
      </c>
      <c r="I62" s="135">
        <f t="shared" si="18"/>
        <v>175290.4</v>
      </c>
    </row>
    <row r="63" spans="1:11" x14ac:dyDescent="0.25">
      <c r="A63" s="482"/>
      <c r="B63" s="482"/>
      <c r="C63" s="494"/>
      <c r="D63" s="496"/>
      <c r="E63" s="500"/>
      <c r="F63" s="209" t="s">
        <v>72</v>
      </c>
      <c r="G63" s="135">
        <f>G64+G66</f>
        <v>19823.999999999996</v>
      </c>
      <c r="H63" s="135">
        <f t="shared" ref="H63:I63" si="19">H64+H66</f>
        <v>102356.8</v>
      </c>
      <c r="I63" s="135">
        <f t="shared" si="19"/>
        <v>175290.4</v>
      </c>
    </row>
    <row r="64" spans="1:11" x14ac:dyDescent="0.25">
      <c r="A64" s="482"/>
      <c r="B64" s="482"/>
      <c r="C64" s="494"/>
      <c r="D64" s="496"/>
      <c r="E64" s="500"/>
      <c r="F64" s="77" t="s">
        <v>73</v>
      </c>
      <c r="G64" s="135">
        <f t="shared" ref="G64:I66" si="20">G65</f>
        <v>6776.8999999999978</v>
      </c>
      <c r="H64" s="135">
        <f t="shared" si="20"/>
        <v>56691.899999999994</v>
      </c>
      <c r="I64" s="135">
        <f t="shared" si="20"/>
        <v>110061.59999999999</v>
      </c>
      <c r="K64" s="326"/>
    </row>
    <row r="65" spans="1:12" x14ac:dyDescent="0.25">
      <c r="A65" s="482"/>
      <c r="B65" s="482"/>
      <c r="C65" s="494"/>
      <c r="D65" s="496"/>
      <c r="E65" s="500"/>
      <c r="F65" s="207" t="s">
        <v>74</v>
      </c>
      <c r="G65" s="85">
        <f>+'Havelvats 4'!D20+'Havelvats 4'!D15</f>
        <v>6776.8999999999978</v>
      </c>
      <c r="H65" s="85">
        <f>+'Havelvats 4'!E20+'Havelvats 4'!E15</f>
        <v>56691.899999999994</v>
      </c>
      <c r="I65" s="85">
        <f>+'Havelvats 4'!F20+'Havelvats 4'!F15</f>
        <v>110061.59999999999</v>
      </c>
    </row>
    <row r="66" spans="1:12" x14ac:dyDescent="0.25">
      <c r="A66" s="482"/>
      <c r="B66" s="482"/>
      <c r="C66" s="494"/>
      <c r="D66" s="496"/>
      <c r="E66" s="500"/>
      <c r="F66" s="106" t="s">
        <v>135</v>
      </c>
      <c r="G66" s="135">
        <f t="shared" si="20"/>
        <v>13047.099999999999</v>
      </c>
      <c r="H66" s="135">
        <f t="shared" si="20"/>
        <v>45664.900000000009</v>
      </c>
      <c r="I66" s="135">
        <f t="shared" si="20"/>
        <v>65228.80000000001</v>
      </c>
      <c r="J66" s="285"/>
      <c r="K66" s="285"/>
      <c r="L66" s="285"/>
    </row>
    <row r="67" spans="1:12" x14ac:dyDescent="0.25">
      <c r="A67" s="482"/>
      <c r="B67" s="482"/>
      <c r="C67" s="494"/>
      <c r="D67" s="496"/>
      <c r="E67" s="500"/>
      <c r="F67" s="207" t="s">
        <v>136</v>
      </c>
      <c r="G67" s="135">
        <f>+'Havelvats 4'!D26</f>
        <v>13047.099999999999</v>
      </c>
      <c r="H67" s="135">
        <f>+'Havelvats 4'!E26</f>
        <v>45664.900000000009</v>
      </c>
      <c r="I67" s="135">
        <f>+'Havelvats 4'!F26</f>
        <v>65228.80000000001</v>
      </c>
    </row>
    <row r="68" spans="1:12" s="87" customFormat="1" ht="28.5" x14ac:dyDescent="0.3">
      <c r="A68" s="482"/>
      <c r="B68" s="482"/>
      <c r="C68" s="494"/>
      <c r="D68" s="496"/>
      <c r="E68" s="213">
        <v>21004</v>
      </c>
      <c r="F68" s="62" t="s">
        <v>138</v>
      </c>
      <c r="G68" s="366">
        <f>+G70</f>
        <v>15376.7</v>
      </c>
      <c r="H68" s="28">
        <f t="shared" ref="H68:I68" si="21">+H70</f>
        <v>53818.6</v>
      </c>
      <c r="I68" s="28">
        <f t="shared" si="21"/>
        <v>76883.599999999991</v>
      </c>
    </row>
    <row r="69" spans="1:12" x14ac:dyDescent="0.25">
      <c r="A69" s="482"/>
      <c r="B69" s="482"/>
      <c r="C69" s="494"/>
      <c r="D69" s="496"/>
      <c r="E69" s="500"/>
      <c r="F69" s="106" t="s">
        <v>45</v>
      </c>
      <c r="G69" s="373"/>
      <c r="H69" s="135"/>
      <c r="I69" s="135"/>
    </row>
    <row r="70" spans="1:12" s="30" customFormat="1" ht="16.5" x14ac:dyDescent="0.25">
      <c r="A70" s="482"/>
      <c r="B70" s="482"/>
      <c r="C70" s="494"/>
      <c r="D70" s="496"/>
      <c r="E70" s="500"/>
      <c r="F70" s="24" t="s">
        <v>49</v>
      </c>
      <c r="G70" s="376">
        <f>+G72</f>
        <v>15376.7</v>
      </c>
      <c r="H70" s="86">
        <f t="shared" ref="H70:I70" si="22">+H72</f>
        <v>53818.6</v>
      </c>
      <c r="I70" s="86">
        <f t="shared" si="22"/>
        <v>76883.599999999991</v>
      </c>
    </row>
    <row r="71" spans="1:12" ht="27" x14ac:dyDescent="0.25">
      <c r="A71" s="482"/>
      <c r="B71" s="482"/>
      <c r="C71" s="494"/>
      <c r="D71" s="496"/>
      <c r="E71" s="500"/>
      <c r="F71" s="106" t="s">
        <v>46</v>
      </c>
      <c r="G71" s="373"/>
      <c r="H71" s="135"/>
      <c r="I71" s="135"/>
    </row>
    <row r="72" spans="1:12" x14ac:dyDescent="0.25">
      <c r="A72" s="482"/>
      <c r="B72" s="482"/>
      <c r="C72" s="494"/>
      <c r="D72" s="496"/>
      <c r="E72" s="500"/>
      <c r="F72" s="206" t="s">
        <v>22</v>
      </c>
      <c r="G72" s="377">
        <f>+G73</f>
        <v>15376.7</v>
      </c>
      <c r="H72" s="135">
        <f t="shared" ref="H72:I72" si="23">+H73</f>
        <v>53818.6</v>
      </c>
      <c r="I72" s="135">
        <f t="shared" si="23"/>
        <v>76883.599999999991</v>
      </c>
    </row>
    <row r="73" spans="1:12" x14ac:dyDescent="0.25">
      <c r="A73" s="482"/>
      <c r="B73" s="482"/>
      <c r="C73" s="494"/>
      <c r="D73" s="496"/>
      <c r="E73" s="500"/>
      <c r="F73" s="77" t="s">
        <v>71</v>
      </c>
      <c r="G73" s="377">
        <f t="shared" ref="G73:I75" si="24">G74</f>
        <v>15376.7</v>
      </c>
      <c r="H73" s="135">
        <f t="shared" si="24"/>
        <v>53818.6</v>
      </c>
      <c r="I73" s="135">
        <f t="shared" si="24"/>
        <v>76883.599999999991</v>
      </c>
    </row>
    <row r="74" spans="1:12" x14ac:dyDescent="0.25">
      <c r="A74" s="482"/>
      <c r="B74" s="482"/>
      <c r="C74" s="494"/>
      <c r="D74" s="496"/>
      <c r="E74" s="500"/>
      <c r="F74" s="77" t="s">
        <v>72</v>
      </c>
      <c r="G74" s="377">
        <f t="shared" si="24"/>
        <v>15376.7</v>
      </c>
      <c r="H74" s="135">
        <f t="shared" si="24"/>
        <v>53818.6</v>
      </c>
      <c r="I74" s="135">
        <f t="shared" si="24"/>
        <v>76883.599999999991</v>
      </c>
    </row>
    <row r="75" spans="1:12" x14ac:dyDescent="0.25">
      <c r="A75" s="482"/>
      <c r="B75" s="482"/>
      <c r="C75" s="494"/>
      <c r="D75" s="496"/>
      <c r="E75" s="500"/>
      <c r="F75" s="77" t="s">
        <v>73</v>
      </c>
      <c r="G75" s="377">
        <f t="shared" si="24"/>
        <v>15376.7</v>
      </c>
      <c r="H75" s="135">
        <f t="shared" si="24"/>
        <v>53818.6</v>
      </c>
      <c r="I75" s="135">
        <f t="shared" si="24"/>
        <v>76883.599999999991</v>
      </c>
    </row>
    <row r="76" spans="1:12" x14ac:dyDescent="0.25">
      <c r="A76" s="482"/>
      <c r="B76" s="482"/>
      <c r="C76" s="495"/>
      <c r="D76" s="496"/>
      <c r="E76" s="500"/>
      <c r="F76" s="207" t="s">
        <v>74</v>
      </c>
      <c r="G76" s="378">
        <f>+'Havelvats 4'!D48</f>
        <v>15376.7</v>
      </c>
      <c r="H76" s="85">
        <f>+'Havelvats 4'!E48</f>
        <v>53818.6</v>
      </c>
      <c r="I76" s="85">
        <f>+'Havelvats 4'!F48</f>
        <v>76883.599999999991</v>
      </c>
    </row>
    <row r="77" spans="1:12" s="332" customFormat="1" ht="31.5" customHeight="1" x14ac:dyDescent="0.25">
      <c r="A77" s="483" t="s">
        <v>243</v>
      </c>
      <c r="B77" s="501"/>
      <c r="C77" s="501"/>
      <c r="D77" s="502"/>
      <c r="E77" s="503"/>
      <c r="F77" s="340" t="s">
        <v>244</v>
      </c>
      <c r="G77" s="379">
        <f t="shared" ref="G77:I77" si="25">G79</f>
        <v>65021.299999999996</v>
      </c>
      <c r="H77" s="341">
        <f t="shared" si="25"/>
        <v>39758.199999999997</v>
      </c>
      <c r="I77" s="341">
        <f t="shared" si="25"/>
        <v>0</v>
      </c>
      <c r="J77" s="331"/>
    </row>
    <row r="78" spans="1:12" s="332" customFormat="1" ht="18.75" customHeight="1" x14ac:dyDescent="0.25">
      <c r="A78" s="483"/>
      <c r="B78" s="501"/>
      <c r="C78" s="501"/>
      <c r="D78" s="502"/>
      <c r="E78" s="503"/>
      <c r="F78" s="342" t="s">
        <v>21</v>
      </c>
      <c r="G78" s="379"/>
      <c r="H78" s="341"/>
      <c r="I78" s="341"/>
    </row>
    <row r="79" spans="1:12" s="332" customFormat="1" ht="16.5" x14ac:dyDescent="0.25">
      <c r="A79" s="483"/>
      <c r="B79" s="483" t="s">
        <v>32</v>
      </c>
      <c r="C79" s="501"/>
      <c r="D79" s="502"/>
      <c r="E79" s="503"/>
      <c r="F79" s="340" t="s">
        <v>245</v>
      </c>
      <c r="G79" s="379">
        <f>+G81</f>
        <v>65021.299999999996</v>
      </c>
      <c r="H79" s="341">
        <f t="shared" ref="H79:I79" si="26">+H81</f>
        <v>39758.199999999997</v>
      </c>
      <c r="I79" s="341">
        <f t="shared" si="26"/>
        <v>0</v>
      </c>
      <c r="J79" s="331"/>
    </row>
    <row r="80" spans="1:12" s="332" customFormat="1" ht="16.5" x14ac:dyDescent="0.25">
      <c r="A80" s="483"/>
      <c r="B80" s="483"/>
      <c r="C80" s="501"/>
      <c r="D80" s="502"/>
      <c r="E80" s="503"/>
      <c r="F80" s="271" t="s">
        <v>21</v>
      </c>
      <c r="G80" s="380"/>
      <c r="H80" s="343"/>
      <c r="I80" s="343"/>
    </row>
    <row r="81" spans="1:9" s="332" customFormat="1" ht="16.5" x14ac:dyDescent="0.25">
      <c r="A81" s="483"/>
      <c r="B81" s="483"/>
      <c r="C81" s="483" t="s">
        <v>32</v>
      </c>
      <c r="D81" s="502"/>
      <c r="E81" s="503"/>
      <c r="F81" s="344" t="s">
        <v>246</v>
      </c>
      <c r="G81" s="379">
        <f>+G83</f>
        <v>65021.299999999996</v>
      </c>
      <c r="H81" s="341">
        <f>+H83</f>
        <v>39758.199999999997</v>
      </c>
      <c r="I81" s="341">
        <f>+I83</f>
        <v>0</v>
      </c>
    </row>
    <row r="82" spans="1:9" s="332" customFormat="1" ht="16.5" x14ac:dyDescent="0.25">
      <c r="A82" s="483"/>
      <c r="B82" s="483"/>
      <c r="C82" s="483"/>
      <c r="D82" s="502"/>
      <c r="E82" s="503"/>
      <c r="F82" s="271" t="s">
        <v>21</v>
      </c>
      <c r="G82" s="381"/>
      <c r="H82" s="345"/>
      <c r="I82" s="345"/>
    </row>
    <row r="83" spans="1:9" s="332" customFormat="1" ht="16.5" x14ac:dyDescent="0.25">
      <c r="A83" s="483"/>
      <c r="B83" s="483"/>
      <c r="C83" s="483"/>
      <c r="D83" s="502"/>
      <c r="E83" s="503"/>
      <c r="F83" s="271" t="s">
        <v>49</v>
      </c>
      <c r="G83" s="381">
        <f>+G85</f>
        <v>65021.299999999996</v>
      </c>
      <c r="H83" s="345">
        <f>+H85</f>
        <v>39758.199999999997</v>
      </c>
      <c r="I83" s="345">
        <f>+I85</f>
        <v>0</v>
      </c>
    </row>
    <row r="84" spans="1:9" s="332" customFormat="1" ht="16.5" x14ac:dyDescent="0.25">
      <c r="A84" s="483"/>
      <c r="B84" s="483"/>
      <c r="C84" s="483"/>
      <c r="D84" s="502"/>
      <c r="E84" s="503"/>
      <c r="F84" s="271" t="s">
        <v>21</v>
      </c>
      <c r="G84" s="382"/>
      <c r="H84" s="341"/>
      <c r="I84" s="341"/>
    </row>
    <row r="85" spans="1:9" s="332" customFormat="1" ht="16.350000000000001" customHeight="1" x14ac:dyDescent="0.3">
      <c r="A85" s="483"/>
      <c r="B85" s="483"/>
      <c r="C85" s="483"/>
      <c r="D85" s="504">
        <v>1146</v>
      </c>
      <c r="E85" s="505" t="s">
        <v>247</v>
      </c>
      <c r="F85" s="505"/>
      <c r="G85" s="383">
        <f>+G87</f>
        <v>65021.299999999996</v>
      </c>
      <c r="H85" s="346">
        <f t="shared" ref="H85:I85" si="27">+H87</f>
        <v>39758.199999999997</v>
      </c>
      <c r="I85" s="346">
        <f t="shared" si="27"/>
        <v>0</v>
      </c>
    </row>
    <row r="86" spans="1:9" s="332" customFormat="1" ht="16.5" x14ac:dyDescent="0.25">
      <c r="A86" s="483"/>
      <c r="B86" s="483"/>
      <c r="C86" s="483"/>
      <c r="D86" s="504"/>
      <c r="E86" s="506">
        <v>11003</v>
      </c>
      <c r="F86" s="342" t="s">
        <v>21</v>
      </c>
      <c r="G86" s="384"/>
      <c r="H86" s="347"/>
      <c r="I86" s="347"/>
    </row>
    <row r="87" spans="1:9" s="332" customFormat="1" ht="16.5" x14ac:dyDescent="0.25">
      <c r="A87" s="483"/>
      <c r="B87" s="483"/>
      <c r="C87" s="483"/>
      <c r="D87" s="504"/>
      <c r="E87" s="506"/>
      <c r="F87" s="348" t="s">
        <v>248</v>
      </c>
      <c r="G87" s="379">
        <f>G89</f>
        <v>65021.299999999996</v>
      </c>
      <c r="H87" s="341">
        <f>H89</f>
        <v>39758.199999999997</v>
      </c>
      <c r="I87" s="341">
        <f>I89</f>
        <v>0</v>
      </c>
    </row>
    <row r="88" spans="1:9" s="333" customFormat="1" x14ac:dyDescent="0.25">
      <c r="A88" s="483"/>
      <c r="B88" s="483"/>
      <c r="C88" s="483"/>
      <c r="D88" s="504"/>
      <c r="E88" s="503"/>
      <c r="F88" s="271" t="s">
        <v>45</v>
      </c>
      <c r="G88" s="382"/>
      <c r="H88" s="349"/>
      <c r="I88" s="349"/>
    </row>
    <row r="89" spans="1:9" s="334" customFormat="1" ht="16.5" x14ac:dyDescent="0.25">
      <c r="A89" s="483"/>
      <c r="B89" s="483"/>
      <c r="C89" s="483"/>
      <c r="D89" s="504"/>
      <c r="E89" s="503"/>
      <c r="F89" s="350" t="s">
        <v>49</v>
      </c>
      <c r="G89" s="385">
        <f t="shared" ref="G89:I89" si="28">G91</f>
        <v>65021.299999999996</v>
      </c>
      <c r="H89" s="351">
        <f t="shared" si="28"/>
        <v>39758.199999999997</v>
      </c>
      <c r="I89" s="351">
        <f t="shared" si="28"/>
        <v>0</v>
      </c>
    </row>
    <row r="90" spans="1:9" s="333" customFormat="1" ht="27" x14ac:dyDescent="0.25">
      <c r="A90" s="483"/>
      <c r="B90" s="483"/>
      <c r="C90" s="483"/>
      <c r="D90" s="504"/>
      <c r="E90" s="503"/>
      <c r="F90" s="271" t="s">
        <v>46</v>
      </c>
      <c r="G90" s="382"/>
      <c r="H90" s="349"/>
      <c r="I90" s="349"/>
    </row>
    <row r="91" spans="1:9" s="333" customFormat="1" x14ac:dyDescent="0.25">
      <c r="A91" s="483"/>
      <c r="B91" s="483"/>
      <c r="C91" s="483"/>
      <c r="D91" s="504"/>
      <c r="E91" s="503"/>
      <c r="F91" s="271" t="s">
        <v>22</v>
      </c>
      <c r="G91" s="386">
        <f>G92</f>
        <v>65021.299999999996</v>
      </c>
      <c r="H91" s="349">
        <f t="shared" ref="H91:I92" si="29">H92</f>
        <v>39758.199999999997</v>
      </c>
      <c r="I91" s="349">
        <f t="shared" si="29"/>
        <v>0</v>
      </c>
    </row>
    <row r="92" spans="1:9" s="333" customFormat="1" x14ac:dyDescent="0.25">
      <c r="A92" s="483"/>
      <c r="B92" s="483"/>
      <c r="C92" s="483"/>
      <c r="D92" s="504"/>
      <c r="E92" s="503"/>
      <c r="F92" s="271" t="s">
        <v>23</v>
      </c>
      <c r="G92" s="386">
        <f>G93</f>
        <v>65021.299999999996</v>
      </c>
      <c r="H92" s="349">
        <f t="shared" si="29"/>
        <v>39758.199999999997</v>
      </c>
      <c r="I92" s="349">
        <f t="shared" si="29"/>
        <v>0</v>
      </c>
    </row>
    <row r="93" spans="1:9" s="333" customFormat="1" x14ac:dyDescent="0.25">
      <c r="A93" s="483"/>
      <c r="B93" s="483"/>
      <c r="C93" s="483"/>
      <c r="D93" s="504"/>
      <c r="E93" s="503"/>
      <c r="F93" s="342" t="s">
        <v>249</v>
      </c>
      <c r="G93" s="386">
        <f>+G94</f>
        <v>65021.299999999996</v>
      </c>
      <c r="H93" s="349">
        <f t="shared" ref="H93:I94" si="30">+H94</f>
        <v>39758.199999999997</v>
      </c>
      <c r="I93" s="349">
        <f t="shared" si="30"/>
        <v>0</v>
      </c>
    </row>
    <row r="94" spans="1:9" s="333" customFormat="1" x14ac:dyDescent="0.25">
      <c r="A94" s="483"/>
      <c r="B94" s="483"/>
      <c r="C94" s="483"/>
      <c r="D94" s="504"/>
      <c r="E94" s="503"/>
      <c r="F94" s="271" t="s">
        <v>250</v>
      </c>
      <c r="G94" s="386">
        <f>+G95</f>
        <v>65021.299999999996</v>
      </c>
      <c r="H94" s="349">
        <f t="shared" si="30"/>
        <v>39758.199999999997</v>
      </c>
      <c r="I94" s="349">
        <f t="shared" si="30"/>
        <v>0</v>
      </c>
    </row>
    <row r="95" spans="1:9" s="333" customFormat="1" ht="27" x14ac:dyDescent="0.25">
      <c r="A95" s="483"/>
      <c r="B95" s="483"/>
      <c r="C95" s="483"/>
      <c r="D95" s="504"/>
      <c r="E95" s="503"/>
      <c r="F95" s="352" t="s">
        <v>251</v>
      </c>
      <c r="G95" s="387">
        <f>63738.7+1282.6</f>
        <v>65021.299999999996</v>
      </c>
      <c r="H95" s="330">
        <v>39758.199999999997</v>
      </c>
      <c r="I95" s="330">
        <v>0</v>
      </c>
    </row>
    <row r="96" spans="1:9" s="333" customFormat="1" ht="14.25" x14ac:dyDescent="0.25">
      <c r="A96" s="335"/>
      <c r="B96" s="335"/>
      <c r="C96" s="335"/>
      <c r="D96" s="336"/>
      <c r="E96" s="337"/>
      <c r="F96" s="338"/>
      <c r="G96" s="339"/>
      <c r="H96" s="339"/>
      <c r="I96" s="339"/>
    </row>
    <row r="97" spans="1:9" s="226" customFormat="1" ht="32.1" customHeight="1" x14ac:dyDescent="0.3">
      <c r="A97" s="353"/>
      <c r="B97" s="353"/>
      <c r="C97" s="353"/>
      <c r="D97" s="354"/>
      <c r="E97" s="354"/>
      <c r="F97" s="355" t="s">
        <v>140</v>
      </c>
      <c r="G97" s="356">
        <f>+G98</f>
        <v>0</v>
      </c>
      <c r="H97" s="356">
        <f>+H98</f>
        <v>0</v>
      </c>
      <c r="I97" s="356">
        <f>+I98</f>
        <v>0</v>
      </c>
    </row>
    <row r="98" spans="1:9" ht="33" x14ac:dyDescent="0.25">
      <c r="A98" s="461" t="s">
        <v>146</v>
      </c>
      <c r="B98" s="470"/>
      <c r="C98" s="461"/>
      <c r="D98" s="461"/>
      <c r="E98" s="461"/>
      <c r="F98" s="104" t="s">
        <v>147</v>
      </c>
      <c r="G98" s="217">
        <f t="shared" ref="G98:I98" si="31">+G100</f>
        <v>0</v>
      </c>
      <c r="H98" s="217">
        <f t="shared" si="31"/>
        <v>0</v>
      </c>
      <c r="I98" s="129">
        <f t="shared" si="31"/>
        <v>0</v>
      </c>
    </row>
    <row r="99" spans="1:9" ht="14.25" x14ac:dyDescent="0.25">
      <c r="A99" s="462"/>
      <c r="B99" s="469"/>
      <c r="C99" s="462"/>
      <c r="D99" s="462"/>
      <c r="E99" s="462"/>
      <c r="F99" s="77" t="s">
        <v>21</v>
      </c>
      <c r="G99" s="218"/>
      <c r="H99" s="218"/>
      <c r="I99" s="219"/>
    </row>
    <row r="100" spans="1:9" ht="33" x14ac:dyDescent="0.25">
      <c r="A100" s="462"/>
      <c r="B100" s="461" t="s">
        <v>31</v>
      </c>
      <c r="C100" s="469"/>
      <c r="D100" s="462"/>
      <c r="E100" s="462"/>
      <c r="F100" s="104" t="s">
        <v>148</v>
      </c>
      <c r="G100" s="217">
        <f t="shared" ref="G100:I100" si="32">+G102</f>
        <v>0</v>
      </c>
      <c r="H100" s="217">
        <f t="shared" si="32"/>
        <v>0</v>
      </c>
      <c r="I100" s="129">
        <f t="shared" si="32"/>
        <v>0</v>
      </c>
    </row>
    <row r="101" spans="1:9" ht="14.25" x14ac:dyDescent="0.25">
      <c r="A101" s="462"/>
      <c r="B101" s="462"/>
      <c r="C101" s="469"/>
      <c r="D101" s="462"/>
      <c r="E101" s="462"/>
      <c r="F101" s="77" t="s">
        <v>21</v>
      </c>
      <c r="G101" s="218"/>
      <c r="H101" s="218"/>
      <c r="I101" s="219"/>
    </row>
    <row r="102" spans="1:9" ht="14.25" x14ac:dyDescent="0.25">
      <c r="A102" s="462"/>
      <c r="B102" s="462"/>
      <c r="C102" s="461" t="s">
        <v>31</v>
      </c>
      <c r="D102" s="469"/>
      <c r="E102" s="462"/>
      <c r="F102" s="170" t="s">
        <v>141</v>
      </c>
      <c r="G102" s="217">
        <f>+G104</f>
        <v>0</v>
      </c>
      <c r="H102" s="217">
        <f t="shared" ref="H102:I102" si="33">+H104</f>
        <v>0</v>
      </c>
      <c r="I102" s="129">
        <f t="shared" si="33"/>
        <v>0</v>
      </c>
    </row>
    <row r="103" spans="1:9" x14ac:dyDescent="0.25">
      <c r="A103" s="462"/>
      <c r="B103" s="462"/>
      <c r="C103" s="462"/>
      <c r="D103" s="469"/>
      <c r="E103" s="462"/>
      <c r="F103" s="77" t="s">
        <v>21</v>
      </c>
      <c r="G103" s="105"/>
      <c r="H103" s="105"/>
      <c r="I103" s="105"/>
    </row>
    <row r="104" spans="1:9" x14ac:dyDescent="0.25">
      <c r="A104" s="462"/>
      <c r="B104" s="462"/>
      <c r="C104" s="462"/>
      <c r="D104" s="469"/>
      <c r="E104" s="462"/>
      <c r="F104" s="77" t="s">
        <v>149</v>
      </c>
      <c r="G104" s="216">
        <f t="shared" ref="G104:I104" si="34">+G106</f>
        <v>0</v>
      </c>
      <c r="H104" s="216">
        <f t="shared" si="34"/>
        <v>0</v>
      </c>
      <c r="I104" s="216">
        <f t="shared" si="34"/>
        <v>0</v>
      </c>
    </row>
    <row r="105" spans="1:9" ht="14.25" x14ac:dyDescent="0.25">
      <c r="A105" s="462"/>
      <c r="B105" s="462"/>
      <c r="C105" s="462"/>
      <c r="D105" s="469"/>
      <c r="E105" s="463"/>
      <c r="F105" s="77" t="s">
        <v>21</v>
      </c>
      <c r="G105" s="102"/>
      <c r="H105" s="102"/>
      <c r="I105" s="102"/>
    </row>
    <row r="106" spans="1:9" ht="15" customHeight="1" x14ac:dyDescent="0.3">
      <c r="A106" s="462"/>
      <c r="B106" s="462"/>
      <c r="C106" s="462"/>
      <c r="D106" s="464" t="s">
        <v>150</v>
      </c>
      <c r="E106" s="467" t="s">
        <v>151</v>
      </c>
      <c r="F106" s="468"/>
      <c r="G106" s="129">
        <f>+G108+G116</f>
        <v>0</v>
      </c>
      <c r="H106" s="129">
        <f t="shared" ref="H106:I106" si="35">+H108+H116</f>
        <v>0</v>
      </c>
      <c r="I106" s="129">
        <f t="shared" si="35"/>
        <v>0</v>
      </c>
    </row>
    <row r="107" spans="1:9" ht="16.5" x14ac:dyDescent="0.3">
      <c r="A107" s="462"/>
      <c r="B107" s="462"/>
      <c r="C107" s="462"/>
      <c r="D107" s="465"/>
      <c r="E107" s="286"/>
      <c r="F107" s="204" t="s">
        <v>21</v>
      </c>
      <c r="G107" s="126"/>
      <c r="H107" s="126"/>
      <c r="I107" s="126"/>
    </row>
    <row r="108" spans="1:9" ht="16.5" x14ac:dyDescent="0.3">
      <c r="A108" s="462"/>
      <c r="B108" s="462"/>
      <c r="C108" s="462"/>
      <c r="D108" s="465"/>
      <c r="E108" s="287" t="s">
        <v>144</v>
      </c>
      <c r="F108" s="170" t="s">
        <v>141</v>
      </c>
      <c r="G108" s="108">
        <f t="shared" ref="G108:I108" si="36">+G110</f>
        <v>15376.7</v>
      </c>
      <c r="H108" s="108">
        <f t="shared" si="36"/>
        <v>53818.6</v>
      </c>
      <c r="I108" s="108">
        <f t="shared" si="36"/>
        <v>76883.599999999991</v>
      </c>
    </row>
    <row r="109" spans="1:9" ht="14.65" customHeight="1" x14ac:dyDescent="0.25">
      <c r="A109" s="462"/>
      <c r="B109" s="462"/>
      <c r="C109" s="462"/>
      <c r="D109" s="465"/>
      <c r="E109" s="458"/>
      <c r="F109" s="106" t="s">
        <v>59</v>
      </c>
      <c r="G109" s="85"/>
      <c r="H109" s="85"/>
      <c r="I109" s="85"/>
    </row>
    <row r="110" spans="1:9" ht="14.65" customHeight="1" x14ac:dyDescent="0.25">
      <c r="A110" s="462"/>
      <c r="B110" s="462"/>
      <c r="C110" s="462"/>
      <c r="D110" s="465"/>
      <c r="E110" s="459"/>
      <c r="F110" s="24" t="s">
        <v>149</v>
      </c>
      <c r="G110" s="109">
        <f t="shared" ref="G110:I110" si="37">+G112</f>
        <v>15376.7</v>
      </c>
      <c r="H110" s="109">
        <f t="shared" si="37"/>
        <v>53818.6</v>
      </c>
      <c r="I110" s="109">
        <f t="shared" si="37"/>
        <v>76883.599999999991</v>
      </c>
    </row>
    <row r="111" spans="1:9" ht="27" x14ac:dyDescent="0.25">
      <c r="A111" s="462"/>
      <c r="B111" s="462"/>
      <c r="C111" s="462"/>
      <c r="D111" s="465"/>
      <c r="E111" s="459"/>
      <c r="F111" s="106" t="s">
        <v>152</v>
      </c>
      <c r="G111" s="85"/>
      <c r="H111" s="85"/>
      <c r="I111" s="85"/>
    </row>
    <row r="112" spans="1:9" ht="14.65" customHeight="1" x14ac:dyDescent="0.25">
      <c r="A112" s="462"/>
      <c r="B112" s="462"/>
      <c r="C112" s="462"/>
      <c r="D112" s="465"/>
      <c r="E112" s="459"/>
      <c r="F112" s="107" t="s">
        <v>22</v>
      </c>
      <c r="G112" s="110">
        <f t="shared" ref="G112:I114" si="38">+G113</f>
        <v>15376.7</v>
      </c>
      <c r="H112" s="110">
        <f t="shared" si="38"/>
        <v>53818.6</v>
      </c>
      <c r="I112" s="110">
        <f t="shared" si="38"/>
        <v>76883.599999999991</v>
      </c>
    </row>
    <row r="113" spans="1:9" ht="14.65" customHeight="1" x14ac:dyDescent="0.25">
      <c r="A113" s="462"/>
      <c r="B113" s="462"/>
      <c r="C113" s="462"/>
      <c r="D113" s="465"/>
      <c r="E113" s="459"/>
      <c r="F113" s="106" t="s">
        <v>23</v>
      </c>
      <c r="G113" s="85">
        <f t="shared" si="38"/>
        <v>15376.7</v>
      </c>
      <c r="H113" s="85">
        <f t="shared" si="38"/>
        <v>53818.6</v>
      </c>
      <c r="I113" s="85">
        <f t="shared" si="38"/>
        <v>76883.599999999991</v>
      </c>
    </row>
    <row r="114" spans="1:9" ht="14.65" customHeight="1" x14ac:dyDescent="0.25">
      <c r="A114" s="462"/>
      <c r="B114" s="462"/>
      <c r="C114" s="462"/>
      <c r="D114" s="465"/>
      <c r="E114" s="459"/>
      <c r="F114" s="106" t="s">
        <v>154</v>
      </c>
      <c r="G114" s="85">
        <f t="shared" si="38"/>
        <v>15376.7</v>
      </c>
      <c r="H114" s="85">
        <f t="shared" si="38"/>
        <v>53818.6</v>
      </c>
      <c r="I114" s="85">
        <f t="shared" si="38"/>
        <v>76883.599999999991</v>
      </c>
    </row>
    <row r="115" spans="1:9" ht="14.65" customHeight="1" x14ac:dyDescent="0.25">
      <c r="A115" s="462"/>
      <c r="B115" s="462"/>
      <c r="C115" s="462"/>
      <c r="D115" s="465"/>
      <c r="E115" s="460"/>
      <c r="F115" s="77" t="s">
        <v>153</v>
      </c>
      <c r="G115" s="85">
        <f>+G68</f>
        <v>15376.7</v>
      </c>
      <c r="H115" s="85">
        <f t="shared" ref="H115:I115" si="39">+H68</f>
        <v>53818.6</v>
      </c>
      <c r="I115" s="85">
        <f t="shared" si="39"/>
        <v>76883.599999999991</v>
      </c>
    </row>
    <row r="116" spans="1:9" ht="16.5" x14ac:dyDescent="0.3">
      <c r="A116" s="462"/>
      <c r="B116" s="462"/>
      <c r="C116" s="462"/>
      <c r="D116" s="465"/>
      <c r="E116" s="287" t="s">
        <v>144</v>
      </c>
      <c r="F116" s="170" t="s">
        <v>141</v>
      </c>
      <c r="G116" s="108">
        <f t="shared" ref="G116:I116" si="40">+G118</f>
        <v>-15376.7</v>
      </c>
      <c r="H116" s="108">
        <f t="shared" si="40"/>
        <v>-53818.6</v>
      </c>
      <c r="I116" s="108">
        <f t="shared" si="40"/>
        <v>-76883.599999999991</v>
      </c>
    </row>
    <row r="117" spans="1:9" ht="14.65" customHeight="1" x14ac:dyDescent="0.25">
      <c r="A117" s="462"/>
      <c r="B117" s="462"/>
      <c r="C117" s="462"/>
      <c r="D117" s="465"/>
      <c r="E117" s="458"/>
      <c r="F117" s="106" t="s">
        <v>59</v>
      </c>
      <c r="G117" s="85"/>
      <c r="H117" s="85"/>
      <c r="I117" s="85"/>
    </row>
    <row r="118" spans="1:9" ht="14.65" customHeight="1" x14ac:dyDescent="0.25">
      <c r="A118" s="462"/>
      <c r="B118" s="462"/>
      <c r="C118" s="462"/>
      <c r="D118" s="465"/>
      <c r="E118" s="459"/>
      <c r="F118" s="24" t="s">
        <v>149</v>
      </c>
      <c r="G118" s="109">
        <f t="shared" ref="G118:I118" si="41">+G120</f>
        <v>-15376.7</v>
      </c>
      <c r="H118" s="109">
        <f t="shared" si="41"/>
        <v>-53818.6</v>
      </c>
      <c r="I118" s="109">
        <f t="shared" si="41"/>
        <v>-76883.599999999991</v>
      </c>
    </row>
    <row r="119" spans="1:9" ht="27" x14ac:dyDescent="0.25">
      <c r="A119" s="462"/>
      <c r="B119" s="462"/>
      <c r="C119" s="462"/>
      <c r="D119" s="465"/>
      <c r="E119" s="459"/>
      <c r="F119" s="106" t="s">
        <v>152</v>
      </c>
      <c r="G119" s="85"/>
      <c r="H119" s="85"/>
      <c r="I119" s="85"/>
    </row>
    <row r="120" spans="1:9" ht="14.65" customHeight="1" x14ac:dyDescent="0.25">
      <c r="A120" s="462"/>
      <c r="B120" s="462"/>
      <c r="C120" s="462"/>
      <c r="D120" s="465"/>
      <c r="E120" s="459"/>
      <c r="F120" s="205" t="s">
        <v>22</v>
      </c>
      <c r="G120" s="110">
        <f t="shared" ref="G120:I122" si="42">+G121</f>
        <v>-15376.7</v>
      </c>
      <c r="H120" s="110">
        <f t="shared" si="42"/>
        <v>-53818.6</v>
      </c>
      <c r="I120" s="110">
        <f t="shared" si="42"/>
        <v>-76883.599999999991</v>
      </c>
    </row>
    <row r="121" spans="1:9" ht="14.65" customHeight="1" x14ac:dyDescent="0.25">
      <c r="A121" s="462"/>
      <c r="B121" s="462"/>
      <c r="C121" s="462"/>
      <c r="D121" s="465"/>
      <c r="E121" s="459"/>
      <c r="F121" s="106" t="s">
        <v>23</v>
      </c>
      <c r="G121" s="85">
        <f t="shared" si="42"/>
        <v>-15376.7</v>
      </c>
      <c r="H121" s="85">
        <f t="shared" si="42"/>
        <v>-53818.6</v>
      </c>
      <c r="I121" s="85">
        <f t="shared" si="42"/>
        <v>-76883.599999999991</v>
      </c>
    </row>
    <row r="122" spans="1:9" ht="14.65" customHeight="1" x14ac:dyDescent="0.25">
      <c r="A122" s="462"/>
      <c r="B122" s="462"/>
      <c r="C122" s="462"/>
      <c r="D122" s="465"/>
      <c r="E122" s="459"/>
      <c r="F122" s="106" t="s">
        <v>154</v>
      </c>
      <c r="G122" s="85">
        <f t="shared" si="42"/>
        <v>-15376.7</v>
      </c>
      <c r="H122" s="85">
        <f t="shared" si="42"/>
        <v>-53818.6</v>
      </c>
      <c r="I122" s="85">
        <f t="shared" si="42"/>
        <v>-76883.599999999991</v>
      </c>
    </row>
    <row r="123" spans="1:9" ht="14.65" customHeight="1" x14ac:dyDescent="0.25">
      <c r="A123" s="463"/>
      <c r="B123" s="463"/>
      <c r="C123" s="463"/>
      <c r="D123" s="466"/>
      <c r="E123" s="460"/>
      <c r="F123" s="77" t="s">
        <v>153</v>
      </c>
      <c r="G123" s="85">
        <f>-G115</f>
        <v>-15376.7</v>
      </c>
      <c r="H123" s="85">
        <f t="shared" ref="H123:I123" si="43">-H115</f>
        <v>-53818.6</v>
      </c>
      <c r="I123" s="85">
        <f t="shared" si="43"/>
        <v>-76883.599999999991</v>
      </c>
    </row>
  </sheetData>
  <mergeCells count="53">
    <mergeCell ref="A77:A95"/>
    <mergeCell ref="B77:B78"/>
    <mergeCell ref="C77:C80"/>
    <mergeCell ref="D77:D84"/>
    <mergeCell ref="E77:E84"/>
    <mergeCell ref="C81:C95"/>
    <mergeCell ref="D85:D95"/>
    <mergeCell ref="E85:F85"/>
    <mergeCell ref="E86:E87"/>
    <mergeCell ref="E88:E95"/>
    <mergeCell ref="B79:B95"/>
    <mergeCell ref="E55:F55"/>
    <mergeCell ref="E58:E67"/>
    <mergeCell ref="E69:E76"/>
    <mergeCell ref="D98:D105"/>
    <mergeCell ref="E98:E105"/>
    <mergeCell ref="A5:I5"/>
    <mergeCell ref="A8:C8"/>
    <mergeCell ref="D8:E8"/>
    <mergeCell ref="F8:F9"/>
    <mergeCell ref="G8:I8"/>
    <mergeCell ref="A13:A76"/>
    <mergeCell ref="B13:B14"/>
    <mergeCell ref="C13:C16"/>
    <mergeCell ref="E21:F21"/>
    <mergeCell ref="E22:E23"/>
    <mergeCell ref="E56:E57"/>
    <mergeCell ref="E51:E54"/>
    <mergeCell ref="D51:D54"/>
    <mergeCell ref="E13:E20"/>
    <mergeCell ref="D13:D20"/>
    <mergeCell ref="C36:C50"/>
    <mergeCell ref="D40:D50"/>
    <mergeCell ref="E40:F40"/>
    <mergeCell ref="C51:C76"/>
    <mergeCell ref="B15:B76"/>
    <mergeCell ref="D55:D76"/>
    <mergeCell ref="E41:E42"/>
    <mergeCell ref="E43:E50"/>
    <mergeCell ref="D21:D35"/>
    <mergeCell ref="E24:E35"/>
    <mergeCell ref="C17:C35"/>
    <mergeCell ref="E36:E39"/>
    <mergeCell ref="D36:D39"/>
    <mergeCell ref="E117:E123"/>
    <mergeCell ref="A98:A123"/>
    <mergeCell ref="B100:B123"/>
    <mergeCell ref="C102:C123"/>
    <mergeCell ref="D106:D123"/>
    <mergeCell ref="E106:F106"/>
    <mergeCell ref="E109:E115"/>
    <mergeCell ref="C98:C101"/>
    <mergeCell ref="B98:B99"/>
  </mergeCells>
  <pageMargins left="0.35433070866141736" right="0.70866141732283472" top="0.35433070866141736" bottom="0.35433070866141736" header="0.31496062992125984" footer="0.31496062992125984"/>
  <pageSetup paperSize="9" scale="60" orientation="landscape" verticalDpi="0" r:id="rId1"/>
  <rowBreaks count="1" manualBreakCount="1">
    <brk id="5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view="pageBreakPreview" zoomScale="60" zoomScaleNormal="55" workbookViewId="0">
      <selection activeCell="E23" sqref="E23"/>
    </sheetView>
  </sheetViews>
  <sheetFormatPr defaultColWidth="8.85546875" defaultRowHeight="15" x14ac:dyDescent="0.25"/>
  <cols>
    <col min="1" max="2" width="8.85546875" style="76"/>
    <col min="3" max="3" width="54.140625" style="76" customWidth="1"/>
    <col min="4" max="4" width="23.85546875" style="76" customWidth="1"/>
    <col min="5" max="5" width="16.5703125" style="76" customWidth="1"/>
    <col min="6" max="6" width="24.85546875" style="76" customWidth="1"/>
    <col min="7" max="7" width="22.85546875" style="76" customWidth="1"/>
    <col min="8" max="8" width="15.85546875" style="76" customWidth="1"/>
    <col min="9" max="9" width="11.140625" style="76" bestFit="1" customWidth="1"/>
    <col min="10" max="10" width="17.140625" style="76" customWidth="1"/>
    <col min="11" max="16384" width="8.85546875" style="76"/>
  </cols>
  <sheetData>
    <row r="1" spans="1:10" ht="37.5" customHeight="1" x14ac:dyDescent="0.25">
      <c r="B1" s="142"/>
      <c r="C1" s="142"/>
      <c r="D1" s="142"/>
      <c r="E1" s="142"/>
      <c r="F1" s="510" t="s">
        <v>100</v>
      </c>
      <c r="G1" s="510"/>
      <c r="H1" s="510"/>
    </row>
    <row r="2" spans="1:10" ht="14.25" customHeight="1" x14ac:dyDescent="0.25">
      <c r="A2" s="142"/>
      <c r="B2" s="142"/>
      <c r="C2" s="142"/>
      <c r="D2" s="142"/>
      <c r="E2" s="142"/>
      <c r="F2" s="511" t="s">
        <v>182</v>
      </c>
      <c r="G2" s="511"/>
      <c r="H2" s="511"/>
    </row>
    <row r="3" spans="1:10" ht="14.25" customHeight="1" x14ac:dyDescent="0.25">
      <c r="A3" s="142"/>
      <c r="B3" s="142"/>
      <c r="C3" s="142"/>
      <c r="D3" s="142"/>
      <c r="E3" s="142"/>
      <c r="F3" s="511" t="s">
        <v>99</v>
      </c>
      <c r="G3" s="511"/>
      <c r="H3" s="511"/>
    </row>
    <row r="4" spans="1:10" ht="14.25" customHeight="1" x14ac:dyDescent="0.25">
      <c r="A4" s="143"/>
      <c r="B4" s="143"/>
      <c r="C4" s="144"/>
      <c r="E4" s="145"/>
      <c r="F4" s="145"/>
      <c r="G4" s="145"/>
      <c r="H4" s="145"/>
    </row>
    <row r="5" spans="1:10" x14ac:dyDescent="0.25">
      <c r="A5" s="512" t="s">
        <v>268</v>
      </c>
      <c r="B5" s="513"/>
      <c r="C5" s="513"/>
      <c r="D5" s="513"/>
      <c r="E5" s="513"/>
      <c r="F5" s="513"/>
      <c r="G5" s="513"/>
      <c r="H5" s="513"/>
    </row>
    <row r="6" spans="1:10" ht="33.75" customHeight="1" x14ac:dyDescent="0.25">
      <c r="A6" s="513"/>
      <c r="B6" s="513"/>
      <c r="C6" s="513"/>
      <c r="D6" s="513"/>
      <c r="E6" s="513"/>
      <c r="F6" s="513"/>
      <c r="G6" s="513"/>
      <c r="H6" s="513"/>
    </row>
    <row r="7" spans="1:10" s="4" customFormat="1" ht="13.5" x14ac:dyDescent="0.25"/>
    <row r="8" spans="1:10" s="4" customFormat="1" ht="13.5" x14ac:dyDescent="0.25">
      <c r="G8" s="78" t="s">
        <v>25</v>
      </c>
    </row>
    <row r="9" spans="1:10" s="4" customFormat="1" ht="47.25" customHeight="1" x14ac:dyDescent="0.25">
      <c r="A9" s="514" t="s">
        <v>52</v>
      </c>
      <c r="B9" s="515"/>
      <c r="C9" s="521" t="s">
        <v>62</v>
      </c>
      <c r="D9" s="516" t="s">
        <v>63</v>
      </c>
      <c r="E9" s="518" t="s">
        <v>282</v>
      </c>
      <c r="F9" s="519"/>
      <c r="G9" s="519"/>
      <c r="H9" s="520"/>
    </row>
    <row r="10" spans="1:10" ht="90" customHeight="1" x14ac:dyDescent="0.25">
      <c r="A10" s="146" t="s">
        <v>56</v>
      </c>
      <c r="B10" s="146" t="s">
        <v>57</v>
      </c>
      <c r="C10" s="522"/>
      <c r="D10" s="517"/>
      <c r="E10" s="147" t="s">
        <v>64</v>
      </c>
      <c r="F10" s="147" t="s">
        <v>65</v>
      </c>
      <c r="G10" s="147" t="s">
        <v>66</v>
      </c>
      <c r="H10" s="147" t="s">
        <v>67</v>
      </c>
    </row>
    <row r="11" spans="1:10" ht="17.25" x14ac:dyDescent="0.25">
      <c r="A11" s="148"/>
      <c r="B11" s="148"/>
      <c r="C11" s="149" t="s">
        <v>68</v>
      </c>
      <c r="D11" s="150">
        <f>SUM(E11:H11)</f>
        <v>252174</v>
      </c>
      <c r="E11" s="150">
        <f t="shared" ref="E11:H11" si="0">+E13</f>
        <v>0</v>
      </c>
      <c r="F11" s="150">
        <f t="shared" si="0"/>
        <v>186945.19999999998</v>
      </c>
      <c r="G11" s="150">
        <f t="shared" si="0"/>
        <v>65228.80000000001</v>
      </c>
      <c r="H11" s="150">
        <f t="shared" si="0"/>
        <v>0</v>
      </c>
      <c r="I11" s="151"/>
      <c r="J11" s="151"/>
    </row>
    <row r="12" spans="1:10" ht="17.25" x14ac:dyDescent="0.25">
      <c r="A12" s="148"/>
      <c r="B12" s="148"/>
      <c r="C12" s="149" t="s">
        <v>69</v>
      </c>
      <c r="D12" s="150"/>
      <c r="E12" s="150"/>
      <c r="F12" s="150"/>
      <c r="G12" s="150"/>
      <c r="H12" s="150"/>
    </row>
    <row r="13" spans="1:10" ht="51.75" x14ac:dyDescent="0.25">
      <c r="A13" s="15"/>
      <c r="B13" s="16"/>
      <c r="C13" s="16" t="s">
        <v>60</v>
      </c>
      <c r="D13" s="150">
        <f>SUM(E13:H13)</f>
        <v>252174</v>
      </c>
      <c r="E13" s="150">
        <f>+E15+E16+E46</f>
        <v>0</v>
      </c>
      <c r="F13" s="150">
        <f t="shared" ref="F13:H13" si="1">+F15+F16+F46</f>
        <v>186945.19999999998</v>
      </c>
      <c r="G13" s="150">
        <f t="shared" si="1"/>
        <v>65228.80000000001</v>
      </c>
      <c r="H13" s="150">
        <f t="shared" si="1"/>
        <v>0</v>
      </c>
      <c r="I13" s="152"/>
    </row>
    <row r="14" spans="1:10" ht="17.25" x14ac:dyDescent="0.25">
      <c r="A14" s="15"/>
      <c r="B14" s="15"/>
      <c r="C14" s="15" t="s">
        <v>70</v>
      </c>
      <c r="D14" s="17"/>
      <c r="E14" s="17"/>
      <c r="F14" s="17"/>
      <c r="G14" s="17"/>
      <c r="H14" s="17"/>
    </row>
    <row r="15" spans="1:10" ht="34.5" x14ac:dyDescent="0.25">
      <c r="A15" s="153">
        <v>1075</v>
      </c>
      <c r="B15" s="153">
        <v>21001</v>
      </c>
      <c r="C15" s="130" t="s">
        <v>104</v>
      </c>
      <c r="D15" s="150">
        <f>SUM(E15:H15)</f>
        <v>-70063.3</v>
      </c>
      <c r="E15" s="181">
        <v>0</v>
      </c>
      <c r="F15" s="150">
        <v>-70063.3</v>
      </c>
      <c r="G15" s="181">
        <v>0</v>
      </c>
      <c r="H15" s="181">
        <v>0</v>
      </c>
    </row>
    <row r="16" spans="1:10" ht="34.5" x14ac:dyDescent="0.25">
      <c r="A16" s="153">
        <v>1075</v>
      </c>
      <c r="B16" s="153">
        <v>21001</v>
      </c>
      <c r="C16" s="130" t="s">
        <v>104</v>
      </c>
      <c r="D16" s="150">
        <f>SUM(E16:H16)</f>
        <v>245353.7</v>
      </c>
      <c r="E16" s="150">
        <f>+E18+E24</f>
        <v>0</v>
      </c>
      <c r="F16" s="150">
        <f t="shared" ref="F16:H16" si="2">+F18+F24</f>
        <v>180124.9</v>
      </c>
      <c r="G16" s="150">
        <f t="shared" si="2"/>
        <v>65228.80000000001</v>
      </c>
      <c r="H16" s="150">
        <f t="shared" si="2"/>
        <v>0</v>
      </c>
      <c r="I16" s="154"/>
    </row>
    <row r="17" spans="1:9" ht="16.5" x14ac:dyDescent="0.3">
      <c r="A17" s="155"/>
      <c r="B17" s="155"/>
      <c r="C17" s="156" t="s">
        <v>21</v>
      </c>
      <c r="D17" s="157"/>
      <c r="E17" s="157"/>
      <c r="F17" s="157"/>
      <c r="G17" s="157"/>
      <c r="H17" s="157"/>
    </row>
    <row r="18" spans="1:9" ht="17.25" x14ac:dyDescent="0.3">
      <c r="A18" s="132"/>
      <c r="B18" s="132"/>
      <c r="C18" s="133" t="s">
        <v>161</v>
      </c>
      <c r="D18" s="159">
        <f>SUM(E18:H18)</f>
        <v>180124.9</v>
      </c>
      <c r="E18" s="159">
        <f>+E20+E22</f>
        <v>0</v>
      </c>
      <c r="F18" s="159">
        <f t="shared" ref="F18:H18" si="3">+F20+F22</f>
        <v>180124.9</v>
      </c>
      <c r="G18" s="159">
        <f t="shared" si="3"/>
        <v>0</v>
      </c>
      <c r="H18" s="159">
        <f t="shared" si="3"/>
        <v>0</v>
      </c>
    </row>
    <row r="19" spans="1:9" ht="17.25" x14ac:dyDescent="0.3">
      <c r="A19" s="158"/>
      <c r="B19" s="158"/>
      <c r="C19" s="131" t="s">
        <v>160</v>
      </c>
      <c r="D19" s="80"/>
      <c r="E19" s="80"/>
      <c r="F19" s="80"/>
      <c r="G19" s="80"/>
      <c r="H19" s="80"/>
    </row>
    <row r="20" spans="1:9" s="162" customFormat="1" ht="17.25" x14ac:dyDescent="0.3">
      <c r="A20" s="158"/>
      <c r="B20" s="158"/>
      <c r="C20" s="160" t="s">
        <v>76</v>
      </c>
      <c r="D20" s="161">
        <f>SUM(E20:H20)</f>
        <v>175297.3</v>
      </c>
      <c r="E20" s="161">
        <f>+E21</f>
        <v>0</v>
      </c>
      <c r="F20" s="161">
        <f t="shared" ref="F20:H20" si="4">+F21</f>
        <v>175297.3</v>
      </c>
      <c r="G20" s="161">
        <f t="shared" si="4"/>
        <v>0</v>
      </c>
      <c r="H20" s="161">
        <f t="shared" si="4"/>
        <v>0</v>
      </c>
      <c r="I20" s="375"/>
    </row>
    <row r="21" spans="1:9" ht="49.5" x14ac:dyDescent="0.3">
      <c r="A21" s="158"/>
      <c r="B21" s="158"/>
      <c r="C21" s="23" t="s">
        <v>109</v>
      </c>
      <c r="D21" s="22">
        <f t="shared" ref="D21" si="5">+E21+F21+G21+H21</f>
        <v>175297.3</v>
      </c>
      <c r="E21" s="22"/>
      <c r="F21" s="22">
        <f>+'Havelvats 8'!J18+'Havelvats 8'!J16+'Havelvats 8'!J38+'Havelvats 8'!J39</f>
        <v>175297.3</v>
      </c>
      <c r="G21" s="22"/>
      <c r="H21" s="163"/>
    </row>
    <row r="22" spans="1:9" s="162" customFormat="1" ht="17.25" x14ac:dyDescent="0.3">
      <c r="A22" s="158"/>
      <c r="B22" s="158"/>
      <c r="C22" s="160" t="s">
        <v>169</v>
      </c>
      <c r="D22" s="161">
        <f>SUM(D23)</f>
        <v>4827.6000000000004</v>
      </c>
      <c r="E22" s="161">
        <f t="shared" ref="E22:H22" si="6">SUM(E23)</f>
        <v>0</v>
      </c>
      <c r="F22" s="161">
        <f t="shared" si="6"/>
        <v>4827.6000000000004</v>
      </c>
      <c r="G22" s="161">
        <f t="shared" si="6"/>
        <v>0</v>
      </c>
      <c r="H22" s="161">
        <f t="shared" si="6"/>
        <v>0</v>
      </c>
    </row>
    <row r="23" spans="1:9" ht="16.5" x14ac:dyDescent="0.3">
      <c r="A23" s="158"/>
      <c r="B23" s="158"/>
      <c r="C23" s="23" t="s">
        <v>170</v>
      </c>
      <c r="D23" s="22">
        <f>SUM(E23:H23)</f>
        <v>4827.6000000000004</v>
      </c>
      <c r="E23" s="22"/>
      <c r="F23" s="22">
        <v>4827.6000000000004</v>
      </c>
      <c r="G23" s="22"/>
      <c r="H23" s="163"/>
    </row>
    <row r="24" spans="1:9" ht="86.25" x14ac:dyDescent="0.3">
      <c r="A24" s="132"/>
      <c r="B24" s="177"/>
      <c r="C24" s="166" t="s">
        <v>163</v>
      </c>
      <c r="D24" s="159">
        <f>SUM(E24:H24)</f>
        <v>65228.80000000001</v>
      </c>
      <c r="E24" s="159">
        <f>+E26+E30+E32+E36+E38+E40+E43</f>
        <v>0</v>
      </c>
      <c r="F24" s="159">
        <f t="shared" ref="F24:H24" si="7">+F26+F30+F32+F36+F38+F40+F43</f>
        <v>0</v>
      </c>
      <c r="G24" s="159">
        <f t="shared" si="7"/>
        <v>65228.80000000001</v>
      </c>
      <c r="H24" s="159">
        <f t="shared" si="7"/>
        <v>0</v>
      </c>
    </row>
    <row r="25" spans="1:9" ht="17.25" x14ac:dyDescent="0.3">
      <c r="A25" s="173"/>
      <c r="B25" s="165"/>
      <c r="C25" s="131" t="s">
        <v>160</v>
      </c>
      <c r="D25" s="80"/>
      <c r="E25" s="80"/>
      <c r="F25" s="80"/>
      <c r="G25" s="80"/>
      <c r="H25" s="80"/>
    </row>
    <row r="26" spans="1:9" s="162" customFormat="1" ht="17.25" x14ac:dyDescent="0.3">
      <c r="A26" s="172"/>
      <c r="B26" s="172"/>
      <c r="C26" s="160" t="s">
        <v>77</v>
      </c>
      <c r="D26" s="161">
        <f t="shared" ref="D26:D46" si="8">SUM(E26:H26)</f>
        <v>34426.400000000001</v>
      </c>
      <c r="E26" s="161">
        <f>SUM(E27:E29)</f>
        <v>0</v>
      </c>
      <c r="F26" s="161">
        <f t="shared" ref="F26:H26" si="9">SUM(F27:F29)</f>
        <v>0</v>
      </c>
      <c r="G26" s="161">
        <f t="shared" si="9"/>
        <v>34426.400000000001</v>
      </c>
      <c r="H26" s="161">
        <f t="shared" si="9"/>
        <v>0</v>
      </c>
    </row>
    <row r="27" spans="1:9" s="20" customFormat="1" ht="49.5" x14ac:dyDescent="0.3">
      <c r="A27" s="173"/>
      <c r="B27" s="173"/>
      <c r="C27" s="23" t="s">
        <v>106</v>
      </c>
      <c r="D27" s="22">
        <f t="shared" si="8"/>
        <v>4812</v>
      </c>
      <c r="E27" s="22"/>
      <c r="F27" s="22"/>
      <c r="G27" s="22">
        <f>4375+437</f>
        <v>4812</v>
      </c>
      <c r="H27" s="21"/>
    </row>
    <row r="28" spans="1:9" s="20" customFormat="1" ht="66" x14ac:dyDescent="0.3">
      <c r="A28" s="173"/>
      <c r="B28" s="173"/>
      <c r="C28" s="23" t="s">
        <v>171</v>
      </c>
      <c r="D28" s="22">
        <f t="shared" si="8"/>
        <v>16486</v>
      </c>
      <c r="E28" s="22"/>
      <c r="F28" s="22"/>
      <c r="G28" s="22">
        <f>16098.8+387.2</f>
        <v>16486</v>
      </c>
      <c r="H28" s="21"/>
    </row>
    <row r="29" spans="1:9" s="20" customFormat="1" ht="49.5" x14ac:dyDescent="0.3">
      <c r="A29" s="173"/>
      <c r="B29" s="173"/>
      <c r="C29" s="23" t="s">
        <v>172</v>
      </c>
      <c r="D29" s="22">
        <f t="shared" si="8"/>
        <v>13128.400000000001</v>
      </c>
      <c r="E29" s="22"/>
      <c r="F29" s="22"/>
      <c r="G29" s="22">
        <f>12800.2+328.2</f>
        <v>13128.400000000001</v>
      </c>
      <c r="H29" s="21"/>
    </row>
    <row r="30" spans="1:9" s="162" customFormat="1" ht="17.25" x14ac:dyDescent="0.3">
      <c r="A30" s="173"/>
      <c r="B30" s="173"/>
      <c r="C30" s="160" t="s">
        <v>173</v>
      </c>
      <c r="D30" s="161">
        <f t="shared" si="8"/>
        <v>649</v>
      </c>
      <c r="E30" s="161">
        <f>+E31</f>
        <v>0</v>
      </c>
      <c r="F30" s="161">
        <f t="shared" ref="F30:H30" si="10">+F31</f>
        <v>0</v>
      </c>
      <c r="G30" s="161">
        <f t="shared" si="10"/>
        <v>649</v>
      </c>
      <c r="H30" s="161">
        <f t="shared" si="10"/>
        <v>0</v>
      </c>
    </row>
    <row r="31" spans="1:9" s="20" customFormat="1" ht="33" x14ac:dyDescent="0.3">
      <c r="A31" s="173"/>
      <c r="B31" s="173"/>
      <c r="C31" s="23" t="s">
        <v>174</v>
      </c>
      <c r="D31" s="22">
        <f t="shared" si="8"/>
        <v>649</v>
      </c>
      <c r="E31" s="22"/>
      <c r="F31" s="22"/>
      <c r="G31" s="22">
        <v>649</v>
      </c>
      <c r="H31" s="21"/>
    </row>
    <row r="32" spans="1:9" s="162" customFormat="1" ht="17.25" x14ac:dyDescent="0.3">
      <c r="A32" s="173"/>
      <c r="B32" s="173"/>
      <c r="C32" s="160" t="s">
        <v>75</v>
      </c>
      <c r="D32" s="161">
        <f t="shared" si="8"/>
        <v>20596.2</v>
      </c>
      <c r="E32" s="161">
        <f>SUM(E33:E35)</f>
        <v>0</v>
      </c>
      <c r="F32" s="161">
        <f t="shared" ref="F32:H32" si="11">SUM(F33:F35)</f>
        <v>0</v>
      </c>
      <c r="G32" s="161">
        <f t="shared" si="11"/>
        <v>20596.2</v>
      </c>
      <c r="H32" s="161">
        <f t="shared" si="11"/>
        <v>0</v>
      </c>
    </row>
    <row r="33" spans="1:8" s="20" customFormat="1" ht="49.5" x14ac:dyDescent="0.3">
      <c r="A33" s="173"/>
      <c r="B33" s="173"/>
      <c r="C33" s="23" t="s">
        <v>175</v>
      </c>
      <c r="D33" s="22">
        <f t="shared" si="8"/>
        <v>19598.2</v>
      </c>
      <c r="E33" s="22"/>
      <c r="F33" s="22"/>
      <c r="G33" s="22">
        <v>19598.2</v>
      </c>
      <c r="H33" s="21"/>
    </row>
    <row r="34" spans="1:8" s="20" customFormat="1" ht="33" x14ac:dyDescent="0.3">
      <c r="A34" s="173"/>
      <c r="B34" s="173"/>
      <c r="C34" s="23" t="s">
        <v>176</v>
      </c>
      <c r="D34" s="22">
        <f t="shared" si="8"/>
        <v>484</v>
      </c>
      <c r="E34" s="22"/>
      <c r="F34" s="22"/>
      <c r="G34" s="22">
        <v>484</v>
      </c>
      <c r="H34" s="21"/>
    </row>
    <row r="35" spans="1:8" s="20" customFormat="1" ht="49.5" x14ac:dyDescent="0.3">
      <c r="A35" s="173"/>
      <c r="B35" s="173"/>
      <c r="C35" s="23" t="s">
        <v>177</v>
      </c>
      <c r="D35" s="22">
        <f t="shared" si="8"/>
        <v>514</v>
      </c>
      <c r="E35" s="22"/>
      <c r="F35" s="22"/>
      <c r="G35" s="22">
        <v>514</v>
      </c>
      <c r="H35" s="21"/>
    </row>
    <row r="36" spans="1:8" s="162" customFormat="1" ht="17.25" x14ac:dyDescent="0.3">
      <c r="A36" s="173"/>
      <c r="B36" s="173"/>
      <c r="C36" s="160" t="s">
        <v>105</v>
      </c>
      <c r="D36" s="161">
        <f t="shared" si="8"/>
        <v>719.8</v>
      </c>
      <c r="E36" s="161">
        <f>+E37</f>
        <v>0</v>
      </c>
      <c r="F36" s="161">
        <f t="shared" ref="F36:H36" si="12">+F37</f>
        <v>0</v>
      </c>
      <c r="G36" s="161">
        <f t="shared" si="12"/>
        <v>719.8</v>
      </c>
      <c r="H36" s="161">
        <f t="shared" si="12"/>
        <v>0</v>
      </c>
    </row>
    <row r="37" spans="1:8" s="20" customFormat="1" ht="49.5" x14ac:dyDescent="0.3">
      <c r="A37" s="173"/>
      <c r="B37" s="173"/>
      <c r="C37" s="23" t="s">
        <v>107</v>
      </c>
      <c r="D37" s="22">
        <f t="shared" si="8"/>
        <v>719.8</v>
      </c>
      <c r="E37" s="22"/>
      <c r="F37" s="22"/>
      <c r="G37" s="22">
        <v>719.8</v>
      </c>
      <c r="H37" s="21"/>
    </row>
    <row r="38" spans="1:8" s="162" customFormat="1" ht="17.25" x14ac:dyDescent="0.3">
      <c r="A38" s="173"/>
      <c r="B38" s="173"/>
      <c r="C38" s="160" t="s">
        <v>169</v>
      </c>
      <c r="D38" s="161">
        <f t="shared" si="8"/>
        <v>484</v>
      </c>
      <c r="E38" s="161">
        <f>+E39</f>
        <v>0</v>
      </c>
      <c r="F38" s="161">
        <f t="shared" ref="F38:H38" si="13">+F39</f>
        <v>0</v>
      </c>
      <c r="G38" s="161">
        <f t="shared" si="13"/>
        <v>484</v>
      </c>
      <c r="H38" s="161">
        <f t="shared" si="13"/>
        <v>0</v>
      </c>
    </row>
    <row r="39" spans="1:8" s="20" customFormat="1" ht="16.5" x14ac:dyDescent="0.3">
      <c r="A39" s="173"/>
      <c r="B39" s="173"/>
      <c r="C39" s="178" t="s">
        <v>178</v>
      </c>
      <c r="D39" s="179">
        <f t="shared" si="8"/>
        <v>484</v>
      </c>
      <c r="E39" s="179"/>
      <c r="F39" s="179"/>
      <c r="G39" s="179">
        <v>484</v>
      </c>
      <c r="H39" s="180"/>
    </row>
    <row r="40" spans="1:8" s="162" customFormat="1" ht="17.25" x14ac:dyDescent="0.3">
      <c r="A40" s="173"/>
      <c r="B40" s="173"/>
      <c r="C40" s="160" t="s">
        <v>78</v>
      </c>
      <c r="D40" s="161">
        <f t="shared" si="8"/>
        <v>7754.4</v>
      </c>
      <c r="E40" s="161">
        <f>+E41+E42</f>
        <v>0</v>
      </c>
      <c r="F40" s="161">
        <f t="shared" ref="F40:H40" si="14">+F41+F42</f>
        <v>0</v>
      </c>
      <c r="G40" s="161">
        <f t="shared" si="14"/>
        <v>7754.4</v>
      </c>
      <c r="H40" s="161">
        <f t="shared" si="14"/>
        <v>0</v>
      </c>
    </row>
    <row r="41" spans="1:8" s="20" customFormat="1" ht="33" x14ac:dyDescent="0.3">
      <c r="A41" s="173"/>
      <c r="B41" s="173"/>
      <c r="C41" s="23" t="s">
        <v>108</v>
      </c>
      <c r="D41" s="22">
        <f t="shared" si="8"/>
        <v>5387.2</v>
      </c>
      <c r="E41" s="22"/>
      <c r="F41" s="22"/>
      <c r="G41" s="22">
        <f>4550+837.2</f>
        <v>5387.2</v>
      </c>
      <c r="H41" s="21"/>
    </row>
    <row r="42" spans="1:8" s="20" customFormat="1" ht="32.65" customHeight="1" x14ac:dyDescent="0.3">
      <c r="A42" s="173"/>
      <c r="B42" s="173"/>
      <c r="C42" s="23" t="s">
        <v>179</v>
      </c>
      <c r="D42" s="22">
        <f t="shared" si="8"/>
        <v>2367.1999999999998</v>
      </c>
      <c r="E42" s="22"/>
      <c r="F42" s="22"/>
      <c r="G42" s="22">
        <f>2130.5+236.7</f>
        <v>2367.1999999999998</v>
      </c>
      <c r="H42" s="21"/>
    </row>
    <row r="43" spans="1:8" s="162" customFormat="1" ht="17.25" x14ac:dyDescent="0.3">
      <c r="A43" s="173"/>
      <c r="B43" s="173"/>
      <c r="C43" s="160" t="s">
        <v>180</v>
      </c>
      <c r="D43" s="161">
        <f t="shared" si="8"/>
        <v>599</v>
      </c>
      <c r="E43" s="161">
        <f>+E44+E45</f>
        <v>0</v>
      </c>
      <c r="F43" s="161">
        <f t="shared" ref="F43:H43" si="15">+F44+F45</f>
        <v>0</v>
      </c>
      <c r="G43" s="161">
        <f t="shared" si="15"/>
        <v>599</v>
      </c>
      <c r="H43" s="161">
        <f t="shared" si="15"/>
        <v>0</v>
      </c>
    </row>
    <row r="44" spans="1:8" s="20" customFormat="1" ht="33" x14ac:dyDescent="0.3">
      <c r="A44" s="173"/>
      <c r="B44" s="173"/>
      <c r="C44" s="23" t="s">
        <v>181</v>
      </c>
      <c r="D44" s="22">
        <f t="shared" si="8"/>
        <v>339</v>
      </c>
      <c r="E44" s="22"/>
      <c r="F44" s="22"/>
      <c r="G44" s="22">
        <v>339</v>
      </c>
      <c r="H44" s="21"/>
    </row>
    <row r="45" spans="1:8" s="20" customFormat="1" ht="115.5" x14ac:dyDescent="0.3">
      <c r="A45" s="174"/>
      <c r="B45" s="174"/>
      <c r="C45" s="23" t="s">
        <v>285</v>
      </c>
      <c r="D45" s="22">
        <f t="shared" si="8"/>
        <v>260</v>
      </c>
      <c r="E45" s="22"/>
      <c r="F45" s="22"/>
      <c r="G45" s="22">
        <v>260</v>
      </c>
      <c r="H45" s="21"/>
    </row>
    <row r="46" spans="1:8" ht="51.75" x14ac:dyDescent="0.25">
      <c r="A46" s="153">
        <v>1075</v>
      </c>
      <c r="B46" s="153">
        <v>21004</v>
      </c>
      <c r="C46" s="130" t="s">
        <v>138</v>
      </c>
      <c r="D46" s="150">
        <f t="shared" si="8"/>
        <v>76883.599999999991</v>
      </c>
      <c r="E46" s="150">
        <f>+E48</f>
        <v>0</v>
      </c>
      <c r="F46" s="150">
        <f t="shared" ref="F46:H46" si="16">+F48</f>
        <v>76883.599999999991</v>
      </c>
      <c r="G46" s="150">
        <f t="shared" si="16"/>
        <v>0</v>
      </c>
      <c r="H46" s="150">
        <f t="shared" si="16"/>
        <v>0</v>
      </c>
    </row>
    <row r="47" spans="1:8" ht="16.5" x14ac:dyDescent="0.3">
      <c r="A47" s="507"/>
      <c r="B47" s="507"/>
      <c r="C47" s="156" t="s">
        <v>21</v>
      </c>
      <c r="D47" s="157"/>
      <c r="E47" s="157"/>
      <c r="F47" s="157"/>
      <c r="G47" s="157"/>
      <c r="H47" s="157"/>
    </row>
    <row r="48" spans="1:8" s="162" customFormat="1" ht="17.25" x14ac:dyDescent="0.3">
      <c r="A48" s="508"/>
      <c r="B48" s="508"/>
      <c r="C48" s="160" t="s">
        <v>76</v>
      </c>
      <c r="D48" s="161">
        <f>SUM(E48:H48)</f>
        <v>76883.599999999991</v>
      </c>
      <c r="E48" s="161">
        <f>+E49</f>
        <v>0</v>
      </c>
      <c r="F48" s="161">
        <f t="shared" ref="F48:H48" si="17">+F49</f>
        <v>76883.599999999991</v>
      </c>
      <c r="G48" s="161">
        <f t="shared" si="17"/>
        <v>0</v>
      </c>
      <c r="H48" s="161">
        <f t="shared" si="17"/>
        <v>0</v>
      </c>
    </row>
    <row r="49" spans="1:8" ht="33" x14ac:dyDescent="0.25">
      <c r="A49" s="509"/>
      <c r="B49" s="509"/>
      <c r="C49" s="23" t="s">
        <v>110</v>
      </c>
      <c r="D49" s="22">
        <f>+E49+F49+G49+H49</f>
        <v>76883.599999999991</v>
      </c>
      <c r="E49" s="22"/>
      <c r="F49" s="22">
        <f>+'Havelvats 8'!J42</f>
        <v>76883.599999999991</v>
      </c>
      <c r="G49" s="22"/>
      <c r="H49" s="163"/>
    </row>
  </sheetData>
  <mergeCells count="10">
    <mergeCell ref="A47:A49"/>
    <mergeCell ref="B47:B49"/>
    <mergeCell ref="F1:H1"/>
    <mergeCell ref="F2:H2"/>
    <mergeCell ref="F3:H3"/>
    <mergeCell ref="A5:H6"/>
    <mergeCell ref="A9:B9"/>
    <mergeCell ref="D9:D10"/>
    <mergeCell ref="E9:H9"/>
    <mergeCell ref="C9:C10"/>
  </mergeCells>
  <pageMargins left="0.70866141732283472" right="0.70866141732283472" top="0.39370078740157483" bottom="0.35433070866141736" header="0.31496062992125984" footer="0.31496062992125984"/>
  <pageSetup paperSize="9" scale="64" fitToHeight="0" orientation="landscape" verticalDpi="0" r:id="rId1"/>
  <rowBreaks count="1" manualBreakCount="1">
    <brk id="2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view="pageBreakPreview" topLeftCell="A13" zoomScale="60" zoomScaleNormal="70" workbookViewId="0">
      <selection activeCell="C47" sqref="C47"/>
    </sheetView>
  </sheetViews>
  <sheetFormatPr defaultColWidth="9.140625" defaultRowHeight="16.5" x14ac:dyDescent="0.3"/>
  <cols>
    <col min="1" max="2" width="9.140625" style="83"/>
    <col min="3" max="3" width="54.140625" style="83" customWidth="1"/>
    <col min="4" max="6" width="17.85546875" style="83" customWidth="1"/>
    <col min="7" max="16384" width="9.140625" style="83"/>
  </cols>
  <sheetData>
    <row r="1" spans="1:6" ht="37.5" customHeight="1" x14ac:dyDescent="0.3">
      <c r="E1" s="187" t="s">
        <v>102</v>
      </c>
      <c r="F1" s="187"/>
    </row>
    <row r="2" spans="1:6" ht="13.5" customHeight="1" x14ac:dyDescent="0.3">
      <c r="E2" s="187" t="s">
        <v>183</v>
      </c>
      <c r="F2" s="187"/>
    </row>
    <row r="3" spans="1:6" ht="13.5" customHeight="1" x14ac:dyDescent="0.3">
      <c r="E3" s="187" t="s">
        <v>9</v>
      </c>
      <c r="F3" s="187"/>
    </row>
    <row r="4" spans="1:6" ht="13.5" customHeight="1" x14ac:dyDescent="0.3">
      <c r="C4" s="79"/>
      <c r="D4" s="79"/>
      <c r="E4" s="79"/>
      <c r="F4" s="79"/>
    </row>
    <row r="5" spans="1:6" ht="66.75" customHeight="1" x14ac:dyDescent="0.3">
      <c r="A5" s="524" t="s">
        <v>269</v>
      </c>
      <c r="B5" s="524"/>
      <c r="C5" s="524"/>
      <c r="D5" s="524"/>
      <c r="E5" s="524"/>
      <c r="F5" s="524"/>
    </row>
    <row r="6" spans="1:6" x14ac:dyDescent="0.3">
      <c r="D6" s="282"/>
      <c r="E6" s="282"/>
      <c r="F6" s="282"/>
    </row>
    <row r="7" spans="1:6" ht="15" customHeight="1" x14ac:dyDescent="0.3">
      <c r="A7" s="523" t="s">
        <v>25</v>
      </c>
      <c r="B7" s="523"/>
      <c r="C7" s="523"/>
      <c r="D7" s="523"/>
      <c r="E7" s="523"/>
      <c r="F7" s="523"/>
    </row>
    <row r="8" spans="1:6" ht="53.1" customHeight="1" x14ac:dyDescent="0.3">
      <c r="A8" s="528" t="s">
        <v>52</v>
      </c>
      <c r="B8" s="529"/>
      <c r="C8" s="525" t="s">
        <v>53</v>
      </c>
      <c r="D8" s="533" t="s">
        <v>282</v>
      </c>
      <c r="E8" s="534"/>
      <c r="F8" s="535"/>
    </row>
    <row r="9" spans="1:6" ht="45" customHeight="1" x14ac:dyDescent="0.3">
      <c r="A9" s="530"/>
      <c r="B9" s="531"/>
      <c r="C9" s="526"/>
      <c r="D9" s="532" t="s">
        <v>137</v>
      </c>
      <c r="E9" s="532" t="s">
        <v>54</v>
      </c>
      <c r="F9" s="532" t="s">
        <v>55</v>
      </c>
    </row>
    <row r="10" spans="1:6" ht="42.75" x14ac:dyDescent="0.3">
      <c r="A10" s="188" t="s">
        <v>56</v>
      </c>
      <c r="B10" s="188" t="s">
        <v>57</v>
      </c>
      <c r="C10" s="527"/>
      <c r="D10" s="532"/>
      <c r="E10" s="532"/>
      <c r="F10" s="532"/>
    </row>
    <row r="11" spans="1:6" ht="51.75" x14ac:dyDescent="0.3">
      <c r="A11" s="189"/>
      <c r="B11" s="189"/>
      <c r="C11" s="14" t="s">
        <v>60</v>
      </c>
      <c r="D11" s="183">
        <f>+D13+D16+D48</f>
        <v>35200.699999999997</v>
      </c>
      <c r="E11" s="183">
        <f t="shared" ref="E11:F11" si="0">+E13+E16+E48</f>
        <v>156175.4</v>
      </c>
      <c r="F11" s="183">
        <f t="shared" si="0"/>
        <v>252174</v>
      </c>
    </row>
    <row r="12" spans="1:6" x14ac:dyDescent="0.3">
      <c r="A12" s="189"/>
      <c r="B12" s="189"/>
      <c r="C12" s="191" t="s">
        <v>61</v>
      </c>
      <c r="D12" s="283"/>
      <c r="E12" s="284"/>
      <c r="F12" s="284"/>
    </row>
    <row r="13" spans="1:6" ht="33" x14ac:dyDescent="0.3">
      <c r="A13" s="192">
        <v>1075</v>
      </c>
      <c r="B13" s="192">
        <v>21001</v>
      </c>
      <c r="C13" s="193" t="s">
        <v>104</v>
      </c>
      <c r="D13" s="190">
        <f>+D15</f>
        <v>-29438.799999999999</v>
      </c>
      <c r="E13" s="190">
        <f t="shared" ref="E13:F13" si="1">+E15</f>
        <v>-70063.3</v>
      </c>
      <c r="F13" s="190">
        <f t="shared" si="1"/>
        <v>-70063.3</v>
      </c>
    </row>
    <row r="14" spans="1:6" x14ac:dyDescent="0.3">
      <c r="A14" s="192"/>
      <c r="B14" s="192"/>
      <c r="C14" s="194" t="s">
        <v>58</v>
      </c>
      <c r="D14" s="195"/>
      <c r="E14" s="195"/>
      <c r="F14" s="196"/>
    </row>
    <row r="15" spans="1:6" ht="33" x14ac:dyDescent="0.3">
      <c r="A15" s="192"/>
      <c r="B15" s="192"/>
      <c r="C15" s="197" t="s">
        <v>49</v>
      </c>
      <c r="D15" s="182">
        <v>-29438.799999999999</v>
      </c>
      <c r="E15" s="182">
        <v>-70063.3</v>
      </c>
      <c r="F15" s="182">
        <v>-70063.3</v>
      </c>
    </row>
    <row r="16" spans="1:6" ht="33" x14ac:dyDescent="0.3">
      <c r="A16" s="192">
        <v>1075</v>
      </c>
      <c r="B16" s="192">
        <v>21001</v>
      </c>
      <c r="C16" s="193" t="s">
        <v>104</v>
      </c>
      <c r="D16" s="198">
        <f>+D18</f>
        <v>49262.799999999996</v>
      </c>
      <c r="E16" s="198">
        <f t="shared" ref="E16:F16" si="2">+E18</f>
        <v>172420.1</v>
      </c>
      <c r="F16" s="198">
        <f t="shared" si="2"/>
        <v>245353.7</v>
      </c>
    </row>
    <row r="17" spans="1:6" x14ac:dyDescent="0.3">
      <c r="A17" s="192"/>
      <c r="B17" s="192"/>
      <c r="C17" s="194" t="s">
        <v>58</v>
      </c>
      <c r="D17" s="195"/>
      <c r="E17" s="195"/>
      <c r="F17" s="196"/>
    </row>
    <row r="18" spans="1:6" ht="33" x14ac:dyDescent="0.3">
      <c r="A18" s="192"/>
      <c r="B18" s="192"/>
      <c r="C18" s="197" t="s">
        <v>49</v>
      </c>
      <c r="D18" s="31">
        <f>+D20+D26</f>
        <v>49262.799999999996</v>
      </c>
      <c r="E18" s="31">
        <f t="shared" ref="E18:F18" si="3">+E20+E26</f>
        <v>172420.1</v>
      </c>
      <c r="F18" s="31">
        <f t="shared" si="3"/>
        <v>245353.7</v>
      </c>
    </row>
    <row r="19" spans="1:6" x14ac:dyDescent="0.3">
      <c r="A19" s="132"/>
      <c r="B19" s="132"/>
      <c r="C19" s="194" t="s">
        <v>79</v>
      </c>
      <c r="D19" s="134"/>
      <c r="E19" s="357"/>
      <c r="F19" s="80"/>
    </row>
    <row r="20" spans="1:6" ht="36" customHeight="1" x14ac:dyDescent="0.3">
      <c r="A20" s="132"/>
      <c r="B20" s="132"/>
      <c r="C20" s="185" t="s">
        <v>161</v>
      </c>
      <c r="D20" s="184">
        <f>+D22+D24</f>
        <v>36215.699999999997</v>
      </c>
      <c r="E20" s="184">
        <f>+E22+E24</f>
        <v>126755.2</v>
      </c>
      <c r="F20" s="184">
        <f>+F22+F24</f>
        <v>180124.9</v>
      </c>
    </row>
    <row r="21" spans="1:6" x14ac:dyDescent="0.3">
      <c r="A21" s="155"/>
      <c r="B21" s="155"/>
      <c r="C21" s="199" t="s">
        <v>160</v>
      </c>
      <c r="D21" s="134"/>
      <c r="E21" s="357"/>
      <c r="F21" s="80"/>
    </row>
    <row r="22" spans="1:6" x14ac:dyDescent="0.3">
      <c r="A22" s="155"/>
      <c r="B22" s="155"/>
      <c r="C22" s="186" t="s">
        <v>76</v>
      </c>
      <c r="D22" s="200">
        <f>+D23</f>
        <v>35250.199999999997</v>
      </c>
      <c r="E22" s="358">
        <f t="shared" ref="E22:F22" si="4">+E23</f>
        <v>123375.9</v>
      </c>
      <c r="F22" s="200">
        <f t="shared" si="4"/>
        <v>175297.3</v>
      </c>
    </row>
    <row r="23" spans="1:6" ht="49.5" x14ac:dyDescent="0.3">
      <c r="A23" s="158"/>
      <c r="B23" s="158"/>
      <c r="C23" s="178" t="s">
        <v>109</v>
      </c>
      <c r="D23" s="167">
        <v>35250.199999999997</v>
      </c>
      <c r="E23" s="359">
        <v>123375.9</v>
      </c>
      <c r="F23" s="167">
        <f>+'Havelvats 3'!D21</f>
        <v>175297.3</v>
      </c>
    </row>
    <row r="24" spans="1:6" x14ac:dyDescent="0.3">
      <c r="A24" s="158"/>
      <c r="B24" s="158"/>
      <c r="C24" s="186" t="s">
        <v>169</v>
      </c>
      <c r="D24" s="200">
        <f>+D25</f>
        <v>965.5</v>
      </c>
      <c r="E24" s="358">
        <f t="shared" ref="E24:F24" si="5">+E25</f>
        <v>3379.3</v>
      </c>
      <c r="F24" s="200">
        <f t="shared" si="5"/>
        <v>4827.6000000000004</v>
      </c>
    </row>
    <row r="25" spans="1:6" x14ac:dyDescent="0.3">
      <c r="A25" s="164"/>
      <c r="B25" s="164"/>
      <c r="C25" s="178" t="s">
        <v>170</v>
      </c>
      <c r="D25" s="167">
        <v>965.5</v>
      </c>
      <c r="E25" s="359">
        <v>3379.3</v>
      </c>
      <c r="F25" s="167">
        <f>+'Havelvats 3'!D23</f>
        <v>4827.6000000000004</v>
      </c>
    </row>
    <row r="26" spans="1:6" ht="69.95" customHeight="1" x14ac:dyDescent="0.3">
      <c r="A26" s="164"/>
      <c r="B26" s="164"/>
      <c r="C26" s="185" t="s">
        <v>163</v>
      </c>
      <c r="D26" s="184">
        <f>+D28+D32+D34+D38+D40+D42+D45</f>
        <v>13047.099999999999</v>
      </c>
      <c r="E26" s="184">
        <f t="shared" ref="E26:F26" si="6">+E28+E32+E34+E38+E40+E42+E45</f>
        <v>45664.900000000009</v>
      </c>
      <c r="F26" s="184">
        <f t="shared" si="6"/>
        <v>65228.80000000001</v>
      </c>
    </row>
    <row r="27" spans="1:6" x14ac:dyDescent="0.3">
      <c r="A27" s="155"/>
      <c r="B27" s="155"/>
      <c r="C27" s="199" t="s">
        <v>160</v>
      </c>
      <c r="D27" s="200"/>
      <c r="E27" s="358"/>
      <c r="F27" s="200"/>
    </row>
    <row r="28" spans="1:6" x14ac:dyDescent="0.3">
      <c r="A28" s="155"/>
      <c r="B28" s="155"/>
      <c r="C28" s="186" t="s">
        <v>77</v>
      </c>
      <c r="D28" s="200">
        <f>SUM(D29:D31)</f>
        <v>6885.2999999999993</v>
      </c>
      <c r="E28" s="358">
        <f t="shared" ref="E28:F28" si="7">SUM(E29:E31)</f>
        <v>24098.5</v>
      </c>
      <c r="F28" s="200">
        <f t="shared" si="7"/>
        <v>34426.400000000001</v>
      </c>
    </row>
    <row r="29" spans="1:6" ht="49.5" x14ac:dyDescent="0.3">
      <c r="A29" s="158"/>
      <c r="B29" s="158"/>
      <c r="C29" s="178" t="s">
        <v>106</v>
      </c>
      <c r="D29" s="167">
        <v>962.4</v>
      </c>
      <c r="E29" s="359">
        <v>3368.4</v>
      </c>
      <c r="F29" s="167">
        <f>+'Havelvats 3'!D27</f>
        <v>4812</v>
      </c>
    </row>
    <row r="30" spans="1:6" ht="66" x14ac:dyDescent="0.3">
      <c r="A30" s="158"/>
      <c r="B30" s="158"/>
      <c r="C30" s="178" t="s">
        <v>171</v>
      </c>
      <c r="D30" s="167">
        <v>3297.2</v>
      </c>
      <c r="E30" s="359">
        <v>11540.2</v>
      </c>
      <c r="F30" s="167">
        <f>+'Havelvats 3'!D28</f>
        <v>16486</v>
      </c>
    </row>
    <row r="31" spans="1:6" ht="49.5" x14ac:dyDescent="0.3">
      <c r="A31" s="158"/>
      <c r="B31" s="158"/>
      <c r="C31" s="178" t="s">
        <v>172</v>
      </c>
      <c r="D31" s="167">
        <v>2625.7</v>
      </c>
      <c r="E31" s="359">
        <v>9189.9</v>
      </c>
      <c r="F31" s="167">
        <f>+'Havelvats 3'!D29</f>
        <v>13128.400000000001</v>
      </c>
    </row>
    <row r="32" spans="1:6" x14ac:dyDescent="0.3">
      <c r="A32" s="158"/>
      <c r="B32" s="158"/>
      <c r="C32" s="186" t="s">
        <v>173</v>
      </c>
      <c r="D32" s="200">
        <f>+D33</f>
        <v>129.80000000000001</v>
      </c>
      <c r="E32" s="358">
        <f t="shared" ref="E32:F32" si="8">+E33</f>
        <v>454.3</v>
      </c>
      <c r="F32" s="200">
        <f t="shared" si="8"/>
        <v>649</v>
      </c>
    </row>
    <row r="33" spans="1:6" ht="33" x14ac:dyDescent="0.3">
      <c r="A33" s="158"/>
      <c r="B33" s="158"/>
      <c r="C33" s="178" t="s">
        <v>174</v>
      </c>
      <c r="D33" s="167">
        <v>129.80000000000001</v>
      </c>
      <c r="E33" s="359">
        <v>454.3</v>
      </c>
      <c r="F33" s="167">
        <f>+'Havelvats 3'!D31</f>
        <v>649</v>
      </c>
    </row>
    <row r="34" spans="1:6" x14ac:dyDescent="0.3">
      <c r="A34" s="158"/>
      <c r="B34" s="158"/>
      <c r="C34" s="186" t="s">
        <v>75</v>
      </c>
      <c r="D34" s="200">
        <f>+D35+D36+D37</f>
        <v>4119.2</v>
      </c>
      <c r="E34" s="358">
        <f t="shared" ref="E34:F34" si="9">+E35+E36+E37</f>
        <v>14417.3</v>
      </c>
      <c r="F34" s="200">
        <f t="shared" si="9"/>
        <v>20596.2</v>
      </c>
    </row>
    <row r="35" spans="1:6" ht="49.5" x14ac:dyDescent="0.3">
      <c r="A35" s="201"/>
      <c r="B35" s="201"/>
      <c r="C35" s="178" t="s">
        <v>175</v>
      </c>
      <c r="D35" s="167">
        <v>3919.6</v>
      </c>
      <c r="E35" s="359">
        <v>13718.7</v>
      </c>
      <c r="F35" s="167">
        <f>+'Havelvats 3'!D33</f>
        <v>19598.2</v>
      </c>
    </row>
    <row r="36" spans="1:6" ht="33" x14ac:dyDescent="0.3">
      <c r="A36" s="158"/>
      <c r="B36" s="158"/>
      <c r="C36" s="178" t="s">
        <v>176</v>
      </c>
      <c r="D36" s="167">
        <v>96.8</v>
      </c>
      <c r="E36" s="359">
        <v>338.8</v>
      </c>
      <c r="F36" s="167">
        <f>+'Havelvats 3'!D34</f>
        <v>484</v>
      </c>
    </row>
    <row r="37" spans="1:6" ht="49.5" x14ac:dyDescent="0.3">
      <c r="A37" s="158"/>
      <c r="B37" s="158"/>
      <c r="C37" s="178" t="s">
        <v>177</v>
      </c>
      <c r="D37" s="167">
        <v>102.8</v>
      </c>
      <c r="E37" s="359">
        <v>359.8</v>
      </c>
      <c r="F37" s="167">
        <f>+'Havelvats 3'!D35</f>
        <v>514</v>
      </c>
    </row>
    <row r="38" spans="1:6" x14ac:dyDescent="0.3">
      <c r="A38" s="158"/>
      <c r="B38" s="158"/>
      <c r="C38" s="186" t="s">
        <v>105</v>
      </c>
      <c r="D38" s="200">
        <f>+D39</f>
        <v>144</v>
      </c>
      <c r="E38" s="358">
        <f t="shared" ref="E38:F38" si="10">+E39</f>
        <v>503.9</v>
      </c>
      <c r="F38" s="200">
        <f t="shared" si="10"/>
        <v>719.8</v>
      </c>
    </row>
    <row r="39" spans="1:6" ht="49.5" x14ac:dyDescent="0.3">
      <c r="A39" s="158"/>
      <c r="B39" s="158"/>
      <c r="C39" s="178" t="s">
        <v>107</v>
      </c>
      <c r="D39" s="167">
        <v>144</v>
      </c>
      <c r="E39" s="359">
        <v>503.9</v>
      </c>
      <c r="F39" s="167">
        <f>+'Havelvats 3'!D37</f>
        <v>719.8</v>
      </c>
    </row>
    <row r="40" spans="1:6" x14ac:dyDescent="0.3">
      <c r="A40" s="201"/>
      <c r="B40" s="201"/>
      <c r="C40" s="186" t="s">
        <v>169</v>
      </c>
      <c r="D40" s="200">
        <f>+D41</f>
        <v>96.8</v>
      </c>
      <c r="E40" s="358">
        <f t="shared" ref="E40:F40" si="11">+E41</f>
        <v>338.8</v>
      </c>
      <c r="F40" s="200">
        <f t="shared" si="11"/>
        <v>484</v>
      </c>
    </row>
    <row r="41" spans="1:6" x14ac:dyDescent="0.3">
      <c r="A41" s="201"/>
      <c r="B41" s="201"/>
      <c r="C41" s="178" t="s">
        <v>178</v>
      </c>
      <c r="D41" s="167">
        <v>96.8</v>
      </c>
      <c r="E41" s="359">
        <v>338.8</v>
      </c>
      <c r="F41" s="167">
        <f>+'Havelvats 3'!D39</f>
        <v>484</v>
      </c>
    </row>
    <row r="42" spans="1:6" x14ac:dyDescent="0.3">
      <c r="A42" s="201"/>
      <c r="B42" s="201"/>
      <c r="C42" s="186" t="s">
        <v>78</v>
      </c>
      <c r="D42" s="200">
        <f>+D43+D44</f>
        <v>1552.1999999999998</v>
      </c>
      <c r="E42" s="358">
        <f t="shared" ref="E42:F42" si="12">+E43+E44</f>
        <v>5432.8</v>
      </c>
      <c r="F42" s="200">
        <f t="shared" si="12"/>
        <v>7754.4</v>
      </c>
    </row>
    <row r="43" spans="1:6" ht="33" x14ac:dyDescent="0.3">
      <c r="A43" s="158"/>
      <c r="B43" s="158"/>
      <c r="C43" s="178" t="s">
        <v>108</v>
      </c>
      <c r="D43" s="167">
        <v>1078.8</v>
      </c>
      <c r="E43" s="359">
        <v>3775.8</v>
      </c>
      <c r="F43" s="167">
        <f>+'Havelvats 3'!D41</f>
        <v>5387.2</v>
      </c>
    </row>
    <row r="44" spans="1:6" ht="49.5" x14ac:dyDescent="0.3">
      <c r="A44" s="158"/>
      <c r="B44" s="158"/>
      <c r="C44" s="178" t="s">
        <v>179</v>
      </c>
      <c r="D44" s="167">
        <v>473.4</v>
      </c>
      <c r="E44" s="359">
        <v>1657</v>
      </c>
      <c r="F44" s="167">
        <f>+'Havelvats 3'!D42</f>
        <v>2367.1999999999998</v>
      </c>
    </row>
    <row r="45" spans="1:6" x14ac:dyDescent="0.3">
      <c r="A45" s="158"/>
      <c r="B45" s="158"/>
      <c r="C45" s="186" t="s">
        <v>180</v>
      </c>
      <c r="D45" s="200">
        <f>+D46+D47</f>
        <v>119.8</v>
      </c>
      <c r="E45" s="358">
        <f t="shared" ref="E45:F45" si="13">+E46+E47</f>
        <v>419.3</v>
      </c>
      <c r="F45" s="200">
        <f t="shared" si="13"/>
        <v>599</v>
      </c>
    </row>
    <row r="46" spans="1:6" ht="33" x14ac:dyDescent="0.3">
      <c r="A46" s="158"/>
      <c r="B46" s="158"/>
      <c r="C46" s="178" t="s">
        <v>181</v>
      </c>
      <c r="D46" s="167">
        <v>67.8</v>
      </c>
      <c r="E46" s="359">
        <v>237.3</v>
      </c>
      <c r="F46" s="167">
        <f>+'Havelvats 3'!D44</f>
        <v>339</v>
      </c>
    </row>
    <row r="47" spans="1:6" ht="115.5" x14ac:dyDescent="0.3">
      <c r="A47" s="158"/>
      <c r="B47" s="158"/>
      <c r="C47" s="23" t="s">
        <v>285</v>
      </c>
      <c r="D47" s="167">
        <v>52</v>
      </c>
      <c r="E47" s="359">
        <v>182</v>
      </c>
      <c r="F47" s="167">
        <f>+'Havelvats 3'!D45</f>
        <v>260</v>
      </c>
    </row>
    <row r="48" spans="1:6" ht="33" x14ac:dyDescent="0.3">
      <c r="A48" s="202">
        <v>1075</v>
      </c>
      <c r="B48" s="202">
        <v>21004</v>
      </c>
      <c r="C48" s="193" t="s">
        <v>138</v>
      </c>
      <c r="D48" s="198">
        <f>+D50</f>
        <v>15376.7</v>
      </c>
      <c r="E48" s="198">
        <f t="shared" ref="E48:F48" si="14">+E50</f>
        <v>53818.6</v>
      </c>
      <c r="F48" s="198">
        <f t="shared" si="14"/>
        <v>76883.599999999991</v>
      </c>
    </row>
    <row r="49" spans="1:6" x14ac:dyDescent="0.3">
      <c r="A49" s="192"/>
      <c r="B49" s="192"/>
      <c r="C49" s="194" t="s">
        <v>58</v>
      </c>
      <c r="D49" s="134"/>
      <c r="E49" s="195"/>
      <c r="F49" s="196"/>
    </row>
    <row r="50" spans="1:6" ht="33" x14ac:dyDescent="0.3">
      <c r="A50" s="192"/>
      <c r="B50" s="192"/>
      <c r="C50" s="197" t="s">
        <v>49</v>
      </c>
      <c r="D50" s="31">
        <f>+D52</f>
        <v>15376.7</v>
      </c>
      <c r="E50" s="31">
        <f t="shared" ref="E50:F50" si="15">+E52</f>
        <v>53818.6</v>
      </c>
      <c r="F50" s="31">
        <f t="shared" si="15"/>
        <v>76883.599999999991</v>
      </c>
    </row>
    <row r="51" spans="1:6" x14ac:dyDescent="0.3">
      <c r="A51" s="155"/>
      <c r="B51" s="155"/>
      <c r="C51" s="194" t="s">
        <v>79</v>
      </c>
      <c r="D51" s="134"/>
      <c r="E51" s="357"/>
      <c r="F51" s="80"/>
    </row>
    <row r="52" spans="1:6" x14ac:dyDescent="0.3">
      <c r="A52" s="155"/>
      <c r="B52" s="155"/>
      <c r="C52" s="186" t="s">
        <v>76</v>
      </c>
      <c r="D52" s="81">
        <f>+D53</f>
        <v>15376.7</v>
      </c>
      <c r="E52" s="81">
        <f t="shared" ref="E52:F52" si="16">+E53</f>
        <v>53818.6</v>
      </c>
      <c r="F52" s="81">
        <f t="shared" si="16"/>
        <v>76883.599999999991</v>
      </c>
    </row>
    <row r="53" spans="1:6" ht="33" x14ac:dyDescent="0.3">
      <c r="A53" s="164"/>
      <c r="B53" s="164"/>
      <c r="C53" s="178" t="s">
        <v>110</v>
      </c>
      <c r="D53" s="82">
        <v>15376.7</v>
      </c>
      <c r="E53" s="82">
        <v>53818.6</v>
      </c>
      <c r="F53" s="167">
        <f>+'Havelvats 3'!D49</f>
        <v>76883.599999999991</v>
      </c>
    </row>
  </sheetData>
  <mergeCells count="8">
    <mergeCell ref="A7:F7"/>
    <mergeCell ref="A5:F5"/>
    <mergeCell ref="C8:C10"/>
    <mergeCell ref="A8:B9"/>
    <mergeCell ref="F9:F10"/>
    <mergeCell ref="E9:E10"/>
    <mergeCell ref="D9:D10"/>
    <mergeCell ref="D8:F8"/>
  </mergeCells>
  <pageMargins left="0.23622047244094491" right="0.19685039370078741" top="0.47244094488188981" bottom="0.39370078740157483" header="0.31496062992125984" footer="0.31496062992125984"/>
  <pageSetup paperSize="9" scale="75" orientation="portrait" verticalDpi="0" r:id="rId1"/>
  <rowBreaks count="1" manualBreakCount="1">
    <brk id="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tabSelected="1" view="pageBreakPreview" topLeftCell="A7" zoomScaleNormal="70" zoomScaleSheetLayoutView="100" workbookViewId="0">
      <selection activeCell="J11" sqref="J11"/>
    </sheetView>
  </sheetViews>
  <sheetFormatPr defaultColWidth="9.140625" defaultRowHeight="12.75" x14ac:dyDescent="0.25"/>
  <cols>
    <col min="1" max="1" width="8.85546875" style="308" customWidth="1"/>
    <col min="2" max="2" width="10.85546875" style="308" customWidth="1"/>
    <col min="3" max="3" width="8" style="308" customWidth="1"/>
    <col min="4" max="4" width="7.85546875" style="309" customWidth="1"/>
    <col min="5" max="5" width="26.85546875" style="309" customWidth="1"/>
    <col min="6" max="6" width="50.140625" style="309" customWidth="1"/>
    <col min="7" max="7" width="26.140625" style="308" customWidth="1"/>
    <col min="8" max="8" width="11.140625" style="308" bestFit="1" customWidth="1"/>
    <col min="9" max="10" width="9.140625" style="308"/>
    <col min="11" max="11" width="12.140625" style="308" customWidth="1"/>
    <col min="12" max="16384" width="9.140625" style="308"/>
  </cols>
  <sheetData>
    <row r="1" spans="1:43" s="291" customFormat="1" ht="24" customHeight="1" x14ac:dyDescent="0.3">
      <c r="A1" s="290"/>
      <c r="B1" s="290"/>
      <c r="C1" s="290"/>
      <c r="D1" s="290"/>
      <c r="E1" s="290"/>
      <c r="F1" s="555" t="s">
        <v>214</v>
      </c>
      <c r="G1" s="555"/>
      <c r="H1" s="1"/>
      <c r="Y1" s="290"/>
      <c r="Z1" s="290"/>
      <c r="AA1" s="290"/>
      <c r="AB1" s="556"/>
      <c r="AC1" s="556"/>
      <c r="AD1" s="556"/>
    </row>
    <row r="2" spans="1:43" s="9" customFormat="1" ht="16.5" x14ac:dyDescent="0.3">
      <c r="A2" s="292"/>
      <c r="B2" s="292"/>
      <c r="C2" s="292"/>
      <c r="D2" s="292"/>
      <c r="E2" s="292"/>
      <c r="F2" s="555" t="s">
        <v>183</v>
      </c>
      <c r="G2" s="555"/>
      <c r="H2" s="1"/>
      <c r="Y2" s="292"/>
      <c r="Z2" s="292"/>
      <c r="AA2" s="556"/>
      <c r="AB2" s="556"/>
      <c r="AC2" s="556"/>
      <c r="AD2" s="556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</row>
    <row r="3" spans="1:43" s="9" customFormat="1" ht="15.75" customHeight="1" x14ac:dyDescent="0.3">
      <c r="A3" s="292"/>
      <c r="B3" s="292"/>
      <c r="C3" s="292"/>
      <c r="D3" s="292"/>
      <c r="E3" s="292"/>
      <c r="F3" s="555" t="s">
        <v>9</v>
      </c>
      <c r="G3" s="555"/>
      <c r="H3" s="1"/>
      <c r="Y3" s="556"/>
      <c r="Z3" s="556"/>
      <c r="AA3" s="556"/>
      <c r="AB3" s="556"/>
      <c r="AC3" s="556"/>
      <c r="AD3" s="556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</row>
    <row r="4" spans="1:43" s="291" customFormat="1" ht="17.25" x14ac:dyDescent="0.3">
      <c r="F4" s="294"/>
      <c r="G4" s="294"/>
      <c r="H4" s="294"/>
    </row>
    <row r="5" spans="1:43" s="291" customFormat="1" ht="15.75" customHeight="1" x14ac:dyDescent="0.3">
      <c r="F5" s="294"/>
      <c r="G5" s="294"/>
      <c r="H5" s="294"/>
    </row>
    <row r="6" spans="1:43" s="291" customFormat="1" ht="67.5" customHeight="1" x14ac:dyDescent="0.3">
      <c r="A6" s="557" t="s">
        <v>219</v>
      </c>
      <c r="B6" s="557"/>
      <c r="C6" s="557"/>
      <c r="D6" s="557"/>
      <c r="E6" s="557"/>
      <c r="F6" s="557"/>
      <c r="G6" s="557"/>
      <c r="H6" s="295"/>
    </row>
    <row r="7" spans="1:43" s="291" customFormat="1" ht="21" customHeight="1" x14ac:dyDescent="0.3">
      <c r="A7" s="536" t="s">
        <v>215</v>
      </c>
      <c r="B7" s="536"/>
      <c r="C7" s="536"/>
      <c r="D7" s="536"/>
      <c r="E7" s="536"/>
      <c r="F7" s="536"/>
      <c r="G7" s="536"/>
      <c r="H7" s="295"/>
    </row>
    <row r="8" spans="1:43" s="297" customFormat="1" ht="75.75" customHeight="1" x14ac:dyDescent="0.25">
      <c r="A8" s="539" t="s">
        <v>14</v>
      </c>
      <c r="B8" s="539"/>
      <c r="C8" s="296"/>
      <c r="D8" s="540" t="s">
        <v>20</v>
      </c>
      <c r="E8" s="541"/>
      <c r="F8" s="544" t="s">
        <v>216</v>
      </c>
      <c r="G8" s="432" t="s">
        <v>284</v>
      </c>
    </row>
    <row r="9" spans="1:43" s="297" customFormat="1" ht="45" customHeight="1" x14ac:dyDescent="0.25">
      <c r="A9" s="296" t="s">
        <v>18</v>
      </c>
      <c r="B9" s="296" t="s">
        <v>19</v>
      </c>
      <c r="C9" s="296"/>
      <c r="D9" s="542"/>
      <c r="E9" s="543"/>
      <c r="F9" s="545"/>
      <c r="G9" s="296" t="s">
        <v>17</v>
      </c>
    </row>
    <row r="10" spans="1:43" s="299" customFormat="1" ht="31.5" customHeight="1" x14ac:dyDescent="0.25">
      <c r="A10" s="546" t="s">
        <v>49</v>
      </c>
      <c r="B10" s="547"/>
      <c r="C10" s="547"/>
      <c r="D10" s="547"/>
      <c r="E10" s="547"/>
      <c r="F10" s="548"/>
      <c r="G10" s="298">
        <f>+G11</f>
        <v>-250524.1</v>
      </c>
      <c r="H10" s="361"/>
      <c r="I10" s="297"/>
      <c r="J10" s="297"/>
    </row>
    <row r="11" spans="1:43" s="299" customFormat="1" ht="24" customHeight="1" x14ac:dyDescent="0.25">
      <c r="A11" s="302">
        <v>1056</v>
      </c>
      <c r="B11" s="549" t="s">
        <v>220</v>
      </c>
      <c r="C11" s="550"/>
      <c r="D11" s="550"/>
      <c r="E11" s="550"/>
      <c r="F11" s="551"/>
      <c r="G11" s="300">
        <f>+G12+G15</f>
        <v>-250524.1</v>
      </c>
      <c r="H11" s="297"/>
      <c r="I11" s="297"/>
      <c r="J11" s="297"/>
    </row>
    <row r="12" spans="1:43" s="299" customFormat="1" ht="50.25" customHeight="1" x14ac:dyDescent="0.25">
      <c r="A12" s="301"/>
      <c r="B12" s="302">
        <v>11001</v>
      </c>
      <c r="C12" s="552" t="s">
        <v>221</v>
      </c>
      <c r="D12" s="553"/>
      <c r="E12" s="554"/>
      <c r="F12" s="305" t="s">
        <v>49</v>
      </c>
      <c r="G12" s="300">
        <f>+G13+G14</f>
        <v>-207937</v>
      </c>
      <c r="H12" s="297"/>
      <c r="I12" s="297"/>
      <c r="J12" s="297"/>
    </row>
    <row r="13" spans="1:43" s="299" customFormat="1" ht="29.1" customHeight="1" x14ac:dyDescent="0.25">
      <c r="A13" s="301"/>
      <c r="B13" s="301"/>
      <c r="C13" s="301"/>
      <c r="D13" s="304"/>
      <c r="E13" s="304"/>
      <c r="F13" s="310" t="s">
        <v>222</v>
      </c>
      <c r="G13" s="300">
        <v>-185793</v>
      </c>
      <c r="H13" s="297"/>
      <c r="I13" s="297"/>
      <c r="J13" s="297"/>
    </row>
    <row r="14" spans="1:43" s="299" customFormat="1" ht="27" x14ac:dyDescent="0.25">
      <c r="A14" s="301"/>
      <c r="B14" s="301"/>
      <c r="C14" s="301"/>
      <c r="D14" s="304"/>
      <c r="E14" s="304"/>
      <c r="F14" s="310" t="s">
        <v>223</v>
      </c>
      <c r="G14" s="300">
        <v>-22144</v>
      </c>
      <c r="H14" s="361"/>
      <c r="I14" s="297"/>
      <c r="J14" s="297"/>
    </row>
    <row r="15" spans="1:43" s="299" customFormat="1" ht="46.5" customHeight="1" x14ac:dyDescent="0.25">
      <c r="A15" s="301"/>
      <c r="B15" s="302">
        <v>11005</v>
      </c>
      <c r="C15" s="552" t="s">
        <v>203</v>
      </c>
      <c r="D15" s="553"/>
      <c r="E15" s="554"/>
      <c r="F15" s="305"/>
      <c r="G15" s="300">
        <f>+G17</f>
        <v>-42587.1</v>
      </c>
      <c r="H15" s="306"/>
      <c r="I15" s="297"/>
      <c r="J15" s="297"/>
    </row>
    <row r="16" spans="1:43" s="299" customFormat="1" ht="14.25" x14ac:dyDescent="0.25">
      <c r="A16" s="301"/>
      <c r="B16" s="302"/>
      <c r="C16" s="303"/>
      <c r="D16" s="537" t="s">
        <v>218</v>
      </c>
      <c r="E16" s="538"/>
      <c r="F16" s="305"/>
      <c r="G16" s="298"/>
      <c r="H16" s="297"/>
      <c r="I16" s="297"/>
      <c r="J16" s="297"/>
    </row>
    <row r="17" spans="1:10" s="299" customFormat="1" ht="28.5" x14ac:dyDescent="0.25">
      <c r="A17" s="301"/>
      <c r="B17" s="302"/>
      <c r="C17" s="303"/>
      <c r="D17" s="304"/>
      <c r="E17" s="304"/>
      <c r="F17" s="305" t="s">
        <v>49</v>
      </c>
      <c r="G17" s="298">
        <f>+G18+G19</f>
        <v>-42587.1</v>
      </c>
      <c r="H17" s="297"/>
      <c r="I17" s="297"/>
      <c r="J17" s="297"/>
    </row>
    <row r="18" spans="1:10" s="299" customFormat="1" ht="57" customHeight="1" x14ac:dyDescent="0.25">
      <c r="A18" s="301"/>
      <c r="B18" s="301"/>
      <c r="C18" s="301"/>
      <c r="D18" s="304"/>
      <c r="E18" s="311" t="s">
        <v>224</v>
      </c>
      <c r="F18" s="312" t="s">
        <v>226</v>
      </c>
      <c r="G18" s="360">
        <v>-4629</v>
      </c>
      <c r="H18" s="651"/>
      <c r="I18" s="297"/>
      <c r="J18" s="297"/>
    </row>
    <row r="19" spans="1:10" s="299" customFormat="1" ht="57" customHeight="1" x14ac:dyDescent="0.25">
      <c r="A19" s="301"/>
      <c r="B19" s="301"/>
      <c r="C19" s="301"/>
      <c r="D19" s="304"/>
      <c r="E19" s="311" t="s">
        <v>225</v>
      </c>
      <c r="F19" s="310" t="s">
        <v>217</v>
      </c>
      <c r="G19" s="360">
        <v>-37958.1</v>
      </c>
      <c r="H19" s="297"/>
      <c r="I19" s="297"/>
      <c r="J19" s="297"/>
    </row>
    <row r="20" spans="1:10" s="297" customFormat="1" ht="13.5" x14ac:dyDescent="0.25">
      <c r="D20" s="307"/>
      <c r="E20" s="307"/>
      <c r="F20" s="307"/>
    </row>
    <row r="21" spans="1:10" s="297" customFormat="1" ht="13.5" x14ac:dyDescent="0.25">
      <c r="D21" s="307"/>
      <c r="E21" s="307"/>
      <c r="F21" s="307"/>
    </row>
    <row r="22" spans="1:10" s="297" customFormat="1" ht="13.5" x14ac:dyDescent="0.25">
      <c r="D22" s="307"/>
      <c r="E22" s="307"/>
      <c r="F22" s="307"/>
    </row>
    <row r="23" spans="1:10" s="297" customFormat="1" ht="13.5" x14ac:dyDescent="0.25">
      <c r="D23" s="307"/>
      <c r="E23" s="307"/>
      <c r="F23" s="307"/>
    </row>
    <row r="24" spans="1:10" s="297" customFormat="1" ht="13.5" x14ac:dyDescent="0.25">
      <c r="D24" s="307"/>
      <c r="E24" s="307"/>
      <c r="F24" s="307"/>
    </row>
    <row r="25" spans="1:10" s="297" customFormat="1" ht="13.5" x14ac:dyDescent="0.25">
      <c r="D25" s="307"/>
      <c r="E25" s="307"/>
      <c r="F25" s="307"/>
    </row>
    <row r="26" spans="1:10" s="297" customFormat="1" ht="13.5" x14ac:dyDescent="0.25">
      <c r="D26" s="307"/>
      <c r="E26" s="307"/>
      <c r="F26" s="307"/>
    </row>
    <row r="27" spans="1:10" s="297" customFormat="1" ht="13.5" x14ac:dyDescent="0.25">
      <c r="D27" s="307"/>
      <c r="E27" s="307"/>
      <c r="F27" s="307"/>
    </row>
    <row r="28" spans="1:10" s="297" customFormat="1" ht="13.5" x14ac:dyDescent="0.25">
      <c r="D28" s="307"/>
      <c r="E28" s="307"/>
      <c r="F28" s="307"/>
    </row>
    <row r="29" spans="1:10" s="297" customFormat="1" ht="13.5" x14ac:dyDescent="0.25">
      <c r="D29" s="307"/>
      <c r="E29" s="307"/>
      <c r="F29" s="307"/>
    </row>
    <row r="30" spans="1:10" s="297" customFormat="1" ht="13.5" x14ac:dyDescent="0.25">
      <c r="D30" s="307"/>
      <c r="E30" s="307"/>
      <c r="F30" s="307"/>
    </row>
    <row r="31" spans="1:10" s="297" customFormat="1" ht="13.5" x14ac:dyDescent="0.25">
      <c r="D31" s="307"/>
      <c r="E31" s="307"/>
      <c r="F31" s="307"/>
    </row>
    <row r="32" spans="1:10" s="297" customFormat="1" ht="13.5" x14ac:dyDescent="0.25">
      <c r="D32" s="307"/>
      <c r="E32" s="307"/>
      <c r="F32" s="307"/>
    </row>
    <row r="33" spans="4:6" s="297" customFormat="1" ht="13.5" x14ac:dyDescent="0.25">
      <c r="D33" s="307"/>
      <c r="E33" s="307"/>
      <c r="F33" s="307"/>
    </row>
    <row r="34" spans="4:6" s="297" customFormat="1" ht="13.5" x14ac:dyDescent="0.25">
      <c r="D34" s="307"/>
      <c r="E34" s="307"/>
      <c r="F34" s="307"/>
    </row>
    <row r="35" spans="4:6" s="297" customFormat="1" ht="13.5" x14ac:dyDescent="0.25">
      <c r="D35" s="307"/>
      <c r="E35" s="307"/>
      <c r="F35" s="307"/>
    </row>
    <row r="36" spans="4:6" s="297" customFormat="1" ht="13.5" x14ac:dyDescent="0.25">
      <c r="D36" s="307"/>
      <c r="E36" s="307"/>
      <c r="F36" s="307"/>
    </row>
    <row r="37" spans="4:6" s="297" customFormat="1" ht="13.5" x14ac:dyDescent="0.25">
      <c r="D37" s="307"/>
      <c r="E37" s="307"/>
      <c r="F37" s="307"/>
    </row>
  </sheetData>
  <mergeCells count="16">
    <mergeCell ref="F1:G1"/>
    <mergeCell ref="AB1:AD1"/>
    <mergeCell ref="AA2:AD2"/>
    <mergeCell ref="Y3:AD3"/>
    <mergeCell ref="A6:G6"/>
    <mergeCell ref="F3:G3"/>
    <mergeCell ref="F2:G2"/>
    <mergeCell ref="A7:G7"/>
    <mergeCell ref="D16:E16"/>
    <mergeCell ref="A8:B8"/>
    <mergeCell ref="D8:E9"/>
    <mergeCell ref="F8:F9"/>
    <mergeCell ref="A10:F10"/>
    <mergeCell ref="B11:F11"/>
    <mergeCell ref="C12:E12"/>
    <mergeCell ref="C15:E15"/>
  </mergeCells>
  <pageMargins left="0.44" right="0.70866141732283472" top="0.74803149606299213" bottom="0.74803149606299213" header="0.31496062992125984" footer="0.31496062992125984"/>
  <pageSetup paperSize="9" scale="70" fitToHeight="0" orientation="landscape" verticalDpi="0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view="pageBreakPreview" topLeftCell="A94" zoomScale="60" zoomScaleNormal="70" workbookViewId="0">
      <selection activeCell="I13" sqref="I13"/>
    </sheetView>
  </sheetViews>
  <sheetFormatPr defaultColWidth="9.140625" defaultRowHeight="13.5" x14ac:dyDescent="0.25"/>
  <cols>
    <col min="1" max="1" width="5.140625" style="1" customWidth="1"/>
    <col min="2" max="2" width="24.5703125" style="1" customWidth="1"/>
    <col min="3" max="3" width="65.85546875" style="1" customWidth="1"/>
    <col min="4" max="6" width="16" style="1" customWidth="1"/>
    <col min="7" max="7" width="10" style="1" customWidth="1"/>
    <col min="8" max="16384" width="9.140625" style="1"/>
  </cols>
  <sheetData>
    <row r="1" spans="1:9" ht="37.5" customHeight="1" x14ac:dyDescent="0.25">
      <c r="E1" s="601" t="s">
        <v>101</v>
      </c>
      <c r="F1" s="601"/>
      <c r="G1" s="601"/>
      <c r="H1" s="601"/>
      <c r="I1" s="601"/>
    </row>
    <row r="2" spans="1:9" x14ac:dyDescent="0.25">
      <c r="E2" s="1" t="s">
        <v>47</v>
      </c>
    </row>
    <row r="3" spans="1:9" x14ac:dyDescent="0.25">
      <c r="E3" s="1" t="s">
        <v>9</v>
      </c>
    </row>
    <row r="5" spans="1:9" ht="59.25" customHeight="1" x14ac:dyDescent="0.3">
      <c r="A5" s="11"/>
      <c r="B5" s="497" t="s">
        <v>187</v>
      </c>
      <c r="C5" s="497"/>
      <c r="D5" s="497"/>
      <c r="E5" s="497"/>
      <c r="F5" s="497"/>
    </row>
    <row r="6" spans="1:9" ht="23.25" customHeight="1" x14ac:dyDescent="0.25"/>
    <row r="7" spans="1:9" ht="21.75" customHeight="1" x14ac:dyDescent="0.25">
      <c r="A7" s="597" t="s">
        <v>80</v>
      </c>
      <c r="B7" s="597"/>
      <c r="C7" s="597"/>
      <c r="D7" s="597"/>
      <c r="E7" s="597"/>
      <c r="F7" s="597"/>
    </row>
    <row r="8" spans="1:9" ht="33" x14ac:dyDescent="0.25">
      <c r="B8" s="4"/>
      <c r="C8" s="176" t="s">
        <v>48</v>
      </c>
      <c r="D8" s="4"/>
      <c r="E8" s="4"/>
      <c r="F8" s="34"/>
    </row>
    <row r="9" spans="1:9" ht="24" customHeight="1" x14ac:dyDescent="0.25">
      <c r="B9" s="6" t="s">
        <v>11</v>
      </c>
      <c r="C9" s="7"/>
      <c r="D9" s="88"/>
      <c r="E9" s="7"/>
      <c r="F9" s="8"/>
    </row>
    <row r="10" spans="1:9" x14ac:dyDescent="0.25">
      <c r="B10" s="558"/>
      <c r="C10" s="559"/>
      <c r="D10" s="559"/>
      <c r="E10" s="559"/>
      <c r="F10" s="560"/>
    </row>
    <row r="11" spans="1:9" ht="15" customHeight="1" x14ac:dyDescent="0.25">
      <c r="B11" s="12" t="s">
        <v>1</v>
      </c>
      <c r="C11" s="12" t="s">
        <v>2</v>
      </c>
      <c r="D11" s="571" t="s">
        <v>282</v>
      </c>
      <c r="E11" s="572"/>
      <c r="F11" s="573"/>
    </row>
    <row r="12" spans="1:9" ht="15.75" customHeight="1" x14ac:dyDescent="0.25">
      <c r="B12" s="32">
        <v>1056</v>
      </c>
      <c r="C12" s="33" t="s">
        <v>235</v>
      </c>
      <c r="D12" s="574"/>
      <c r="E12" s="575"/>
      <c r="F12" s="576"/>
    </row>
    <row r="13" spans="1:9" ht="15.75" customHeight="1" x14ac:dyDescent="0.25">
      <c r="B13" s="580" t="s">
        <v>3</v>
      </c>
      <c r="C13" s="581"/>
      <c r="D13" s="577"/>
      <c r="E13" s="578"/>
      <c r="F13" s="579"/>
    </row>
    <row r="14" spans="1:9" ht="14.25" x14ac:dyDescent="0.25">
      <c r="B14" s="13" t="s">
        <v>4</v>
      </c>
      <c r="C14" s="93">
        <v>1056</v>
      </c>
      <c r="D14" s="577"/>
      <c r="E14" s="578"/>
      <c r="F14" s="579"/>
    </row>
    <row r="15" spans="1:9" ht="27" x14ac:dyDescent="0.25">
      <c r="B15" s="13" t="s">
        <v>5</v>
      </c>
      <c r="C15" s="18">
        <v>11001</v>
      </c>
      <c r="D15" s="2" t="s">
        <v>137</v>
      </c>
      <c r="E15" s="2" t="s">
        <v>12</v>
      </c>
      <c r="F15" s="2" t="s">
        <v>13</v>
      </c>
    </row>
    <row r="16" spans="1:9" x14ac:dyDescent="0.25">
      <c r="B16" s="19" t="s">
        <v>6</v>
      </c>
      <c r="C16" s="10" t="s">
        <v>227</v>
      </c>
      <c r="D16" s="598"/>
      <c r="E16" s="598"/>
      <c r="F16" s="598"/>
    </row>
    <row r="17" spans="2:7" ht="27" x14ac:dyDescent="0.25">
      <c r="B17" s="19" t="s">
        <v>10</v>
      </c>
      <c r="C17" s="10" t="s">
        <v>228</v>
      </c>
      <c r="D17" s="599"/>
      <c r="E17" s="599"/>
      <c r="F17" s="599"/>
    </row>
    <row r="18" spans="2:7" x14ac:dyDescent="0.25">
      <c r="B18" s="19" t="s">
        <v>7</v>
      </c>
      <c r="C18" s="10" t="s">
        <v>229</v>
      </c>
      <c r="D18" s="599"/>
      <c r="E18" s="599"/>
      <c r="F18" s="599"/>
    </row>
    <row r="19" spans="2:7" ht="40.5" x14ac:dyDescent="0.25">
      <c r="B19" s="13" t="s">
        <v>231</v>
      </c>
      <c r="C19" s="10" t="s">
        <v>230</v>
      </c>
      <c r="D19" s="599"/>
      <c r="E19" s="599"/>
      <c r="F19" s="599"/>
    </row>
    <row r="20" spans="2:7" x14ac:dyDescent="0.25">
      <c r="B20" s="588" t="s">
        <v>0</v>
      </c>
      <c r="C20" s="589"/>
      <c r="D20" s="600"/>
      <c r="E20" s="600"/>
      <c r="F20" s="600"/>
    </row>
    <row r="21" spans="2:7" x14ac:dyDescent="0.25">
      <c r="B21" s="594" t="s">
        <v>266</v>
      </c>
      <c r="C21" s="595"/>
      <c r="D21" s="323">
        <v>1</v>
      </c>
      <c r="E21" s="323">
        <v>1</v>
      </c>
      <c r="F21" s="323">
        <v>1</v>
      </c>
    </row>
    <row r="22" spans="2:7" x14ac:dyDescent="0.25">
      <c r="B22" s="594" t="s">
        <v>232</v>
      </c>
      <c r="C22" s="595"/>
      <c r="D22" s="320">
        <v>-5</v>
      </c>
      <c r="E22" s="321">
        <v>-7</v>
      </c>
      <c r="F22" s="321">
        <v>-9</v>
      </c>
    </row>
    <row r="23" spans="2:7" x14ac:dyDescent="0.25">
      <c r="B23" s="594" t="s">
        <v>267</v>
      </c>
      <c r="C23" s="595"/>
      <c r="D23" s="323">
        <v>2</v>
      </c>
      <c r="E23" s="324">
        <v>2</v>
      </c>
      <c r="F23" s="324">
        <v>2</v>
      </c>
    </row>
    <row r="24" spans="2:7" ht="14.65" customHeight="1" x14ac:dyDescent="0.25">
      <c r="B24" s="594" t="s">
        <v>233</v>
      </c>
      <c r="C24" s="595"/>
      <c r="D24" s="320"/>
      <c r="E24" s="322">
        <v>-1</v>
      </c>
      <c r="F24" s="322">
        <v>-2</v>
      </c>
    </row>
    <row r="25" spans="2:7" ht="14.65" customHeight="1" x14ac:dyDescent="0.25">
      <c r="B25" s="594" t="s">
        <v>234</v>
      </c>
      <c r="C25" s="595"/>
      <c r="D25" s="323">
        <v>-1</v>
      </c>
      <c r="E25" s="324">
        <v>-2</v>
      </c>
      <c r="F25" s="324">
        <v>-3</v>
      </c>
    </row>
    <row r="26" spans="2:7" ht="16.5" x14ac:dyDescent="0.25">
      <c r="B26" s="5" t="s">
        <v>8</v>
      </c>
      <c r="C26" s="5"/>
      <c r="D26" s="92">
        <f>+'Havelvats 1'!D21</f>
        <v>-85695.7</v>
      </c>
      <c r="E26" s="92">
        <f>+'Havelvats 1'!E21</f>
        <v>-167189.9</v>
      </c>
      <c r="F26" s="92">
        <f>+'Havelvats 1'!F21</f>
        <v>-207937</v>
      </c>
      <c r="G26" s="35"/>
    </row>
    <row r="27" spans="2:7" ht="15" customHeight="1" x14ac:dyDescent="0.25">
      <c r="B27" s="558"/>
      <c r="C27" s="559"/>
      <c r="D27" s="559"/>
      <c r="E27" s="559"/>
      <c r="F27" s="560"/>
      <c r="G27" s="35"/>
    </row>
    <row r="28" spans="2:7" ht="15" customHeight="1" x14ac:dyDescent="0.25">
      <c r="B28" s="12" t="s">
        <v>1</v>
      </c>
      <c r="C28" s="12" t="s">
        <v>2</v>
      </c>
      <c r="D28" s="571" t="s">
        <v>283</v>
      </c>
      <c r="E28" s="572"/>
      <c r="F28" s="573"/>
    </row>
    <row r="29" spans="2:7" ht="21" customHeight="1" x14ac:dyDescent="0.25">
      <c r="B29" s="32">
        <v>1056</v>
      </c>
      <c r="C29" s="33" t="s">
        <v>235</v>
      </c>
      <c r="D29" s="574"/>
      <c r="E29" s="575"/>
      <c r="F29" s="576"/>
    </row>
    <row r="30" spans="2:7" ht="15" x14ac:dyDescent="0.25">
      <c r="B30" s="580" t="s">
        <v>3</v>
      </c>
      <c r="C30" s="581"/>
      <c r="D30" s="574"/>
      <c r="E30" s="575"/>
      <c r="F30" s="576"/>
    </row>
    <row r="31" spans="2:7" ht="14.25" x14ac:dyDescent="0.25">
      <c r="B31" s="19" t="s">
        <v>1</v>
      </c>
      <c r="C31" s="363">
        <v>1056</v>
      </c>
      <c r="D31" s="577"/>
      <c r="E31" s="578"/>
      <c r="F31" s="579"/>
    </row>
    <row r="32" spans="2:7" ht="27" x14ac:dyDescent="0.25">
      <c r="B32" s="19" t="s">
        <v>5</v>
      </c>
      <c r="C32" s="97">
        <v>11005</v>
      </c>
      <c r="D32" s="2" t="s">
        <v>137</v>
      </c>
      <c r="E32" s="2" t="s">
        <v>12</v>
      </c>
      <c r="F32" s="2" t="s">
        <v>13</v>
      </c>
    </row>
    <row r="33" spans="2:6" x14ac:dyDescent="0.25">
      <c r="B33" s="98" t="s">
        <v>6</v>
      </c>
      <c r="C33" s="97" t="s">
        <v>236</v>
      </c>
      <c r="D33" s="99"/>
      <c r="E33" s="582"/>
      <c r="F33" s="585"/>
    </row>
    <row r="34" spans="2:6" ht="27.75" customHeight="1" x14ac:dyDescent="0.25">
      <c r="B34" s="19" t="s">
        <v>10</v>
      </c>
      <c r="C34" s="97" t="s">
        <v>237</v>
      </c>
      <c r="D34" s="100"/>
      <c r="E34" s="583"/>
      <c r="F34" s="586"/>
    </row>
    <row r="35" spans="2:6" x14ac:dyDescent="0.25">
      <c r="B35" s="98" t="s">
        <v>7</v>
      </c>
      <c r="C35" s="97" t="s">
        <v>229</v>
      </c>
      <c r="D35" s="100"/>
      <c r="E35" s="583"/>
      <c r="F35" s="586"/>
    </row>
    <row r="36" spans="2:6" ht="40.5" x14ac:dyDescent="0.25">
      <c r="B36" s="13" t="s">
        <v>231</v>
      </c>
      <c r="C36" s="97" t="s">
        <v>238</v>
      </c>
      <c r="D36" s="100"/>
      <c r="E36" s="583"/>
      <c r="F36" s="586"/>
    </row>
    <row r="37" spans="2:6" x14ac:dyDescent="0.25">
      <c r="B37" s="588" t="s">
        <v>0</v>
      </c>
      <c r="C37" s="589"/>
      <c r="D37" s="171"/>
      <c r="E37" s="584"/>
      <c r="F37" s="587"/>
    </row>
    <row r="38" spans="2:6" ht="14.65" customHeight="1" x14ac:dyDescent="0.25">
      <c r="B38" s="594" t="s">
        <v>239</v>
      </c>
      <c r="C38" s="595"/>
      <c r="D38" s="325">
        <v>-2</v>
      </c>
      <c r="E38" s="325">
        <v>-2</v>
      </c>
      <c r="F38" s="325">
        <v>-2</v>
      </c>
    </row>
    <row r="39" spans="2:6" ht="14.65" customHeight="1" x14ac:dyDescent="0.25">
      <c r="B39" s="594" t="s">
        <v>240</v>
      </c>
      <c r="C39" s="595"/>
      <c r="D39" s="325">
        <v>-5</v>
      </c>
      <c r="E39" s="325">
        <v>-5</v>
      </c>
      <c r="F39" s="325">
        <v>-7</v>
      </c>
    </row>
    <row r="40" spans="2:6" ht="14.65" customHeight="1" x14ac:dyDescent="0.25">
      <c r="B40" s="594" t="s">
        <v>241</v>
      </c>
      <c r="C40" s="595"/>
      <c r="D40" s="325">
        <v>-25</v>
      </c>
      <c r="E40" s="325">
        <v>-25</v>
      </c>
      <c r="F40" s="325">
        <v>-25</v>
      </c>
    </row>
    <row r="41" spans="2:6" ht="14.65" customHeight="1" x14ac:dyDescent="0.25">
      <c r="B41" s="594" t="s">
        <v>242</v>
      </c>
      <c r="C41" s="595"/>
      <c r="D41" s="325"/>
      <c r="E41" s="325"/>
      <c r="F41" s="325">
        <v>-18</v>
      </c>
    </row>
    <row r="42" spans="2:6" x14ac:dyDescent="0.25">
      <c r="B42" s="596" t="s">
        <v>8</v>
      </c>
      <c r="C42" s="596"/>
      <c r="D42" s="362">
        <f>+'Havelvats 1'!D27</f>
        <v>-14526.3</v>
      </c>
      <c r="E42" s="362">
        <f>+'Havelvats 1'!E27</f>
        <v>-28743.7</v>
      </c>
      <c r="F42" s="362">
        <f>+'Havelvats 1'!F27</f>
        <v>-44237</v>
      </c>
    </row>
    <row r="43" spans="2:6" s="313" customFormat="1" ht="32.65" customHeight="1" x14ac:dyDescent="0.25">
      <c r="B43" s="276"/>
      <c r="C43" s="276"/>
      <c r="D43" s="314"/>
      <c r="E43" s="314"/>
      <c r="F43" s="314"/>
    </row>
    <row r="44" spans="2:6" ht="24" customHeight="1" x14ac:dyDescent="0.25">
      <c r="B44" s="6" t="s">
        <v>11</v>
      </c>
      <c r="C44" s="7"/>
      <c r="D44" s="88"/>
      <c r="E44" s="7"/>
      <c r="F44" s="8"/>
    </row>
    <row r="45" spans="2:6" x14ac:dyDescent="0.25">
      <c r="B45" s="558"/>
      <c r="C45" s="559"/>
      <c r="D45" s="559"/>
      <c r="E45" s="559"/>
      <c r="F45" s="560"/>
    </row>
    <row r="46" spans="2:6" ht="15" customHeight="1" x14ac:dyDescent="0.25">
      <c r="B46" s="317" t="s">
        <v>1</v>
      </c>
      <c r="C46" s="317" t="s">
        <v>2</v>
      </c>
      <c r="D46" s="592" t="s">
        <v>117</v>
      </c>
      <c r="E46" s="592"/>
      <c r="F46" s="592"/>
    </row>
    <row r="47" spans="2:6" ht="15.75" customHeight="1" x14ac:dyDescent="0.25">
      <c r="B47" s="271">
        <v>1075</v>
      </c>
      <c r="C47" s="318" t="s">
        <v>120</v>
      </c>
      <c r="D47" s="592"/>
      <c r="E47" s="592"/>
      <c r="F47" s="592"/>
    </row>
    <row r="48" spans="2:6" ht="15.75" customHeight="1" x14ac:dyDescent="0.25">
      <c r="B48" s="590" t="s">
        <v>3</v>
      </c>
      <c r="C48" s="591"/>
      <c r="D48" s="592"/>
      <c r="E48" s="592"/>
      <c r="F48" s="592"/>
    </row>
    <row r="49" spans="2:7" ht="14.25" x14ac:dyDescent="0.25">
      <c r="B49" s="315" t="s">
        <v>4</v>
      </c>
      <c r="C49" s="316">
        <v>1075</v>
      </c>
      <c r="D49" s="577"/>
      <c r="E49" s="578"/>
      <c r="F49" s="579"/>
    </row>
    <row r="50" spans="2:7" ht="27" x14ac:dyDescent="0.25">
      <c r="B50" s="13" t="s">
        <v>5</v>
      </c>
      <c r="C50" s="18">
        <v>21001</v>
      </c>
      <c r="D50" s="2" t="s">
        <v>137</v>
      </c>
      <c r="E50" s="2" t="s">
        <v>12</v>
      </c>
      <c r="F50" s="2" t="s">
        <v>13</v>
      </c>
    </row>
    <row r="51" spans="2:7" x14ac:dyDescent="0.25">
      <c r="B51" s="19" t="s">
        <v>6</v>
      </c>
      <c r="C51" s="10" t="s">
        <v>121</v>
      </c>
      <c r="D51" s="598"/>
      <c r="E51" s="598"/>
      <c r="F51" s="598"/>
    </row>
    <row r="52" spans="2:7" ht="54" x14ac:dyDescent="0.25">
      <c r="B52" s="19" t="s">
        <v>10</v>
      </c>
      <c r="C52" s="10" t="s">
        <v>122</v>
      </c>
      <c r="D52" s="599"/>
      <c r="E52" s="599"/>
      <c r="F52" s="599"/>
    </row>
    <row r="53" spans="2:7" ht="27" x14ac:dyDescent="0.25">
      <c r="B53" s="19" t="s">
        <v>7</v>
      </c>
      <c r="C53" s="10" t="s">
        <v>123</v>
      </c>
      <c r="D53" s="599"/>
      <c r="E53" s="599"/>
      <c r="F53" s="599"/>
    </row>
    <row r="54" spans="2:7" ht="40.5" x14ac:dyDescent="0.25">
      <c r="B54" s="13" t="s">
        <v>40</v>
      </c>
      <c r="C54" s="10" t="s">
        <v>124</v>
      </c>
      <c r="D54" s="599"/>
      <c r="E54" s="599"/>
      <c r="F54" s="599"/>
    </row>
    <row r="55" spans="2:7" x14ac:dyDescent="0.25">
      <c r="B55" s="588" t="s">
        <v>0</v>
      </c>
      <c r="C55" s="589"/>
      <c r="D55" s="600"/>
      <c r="E55" s="600"/>
      <c r="F55" s="600"/>
    </row>
    <row r="56" spans="2:7" ht="28.7" customHeight="1" x14ac:dyDescent="0.25">
      <c r="B56" s="567" t="s">
        <v>125</v>
      </c>
      <c r="C56" s="568"/>
      <c r="D56" s="319">
        <v>13</v>
      </c>
      <c r="E56" s="94">
        <v>13</v>
      </c>
      <c r="F56" s="94">
        <v>13</v>
      </c>
    </row>
    <row r="57" spans="2:7" x14ac:dyDescent="0.25">
      <c r="B57" s="567" t="s">
        <v>126</v>
      </c>
      <c r="C57" s="568"/>
      <c r="D57" s="319">
        <v>2</v>
      </c>
      <c r="E57" s="95"/>
      <c r="F57" s="95"/>
    </row>
    <row r="58" spans="2:7" ht="14.65" customHeight="1" x14ac:dyDescent="0.25">
      <c r="B58" s="567" t="s">
        <v>188</v>
      </c>
      <c r="C58" s="568"/>
      <c r="D58" s="319">
        <v>3</v>
      </c>
      <c r="E58" s="94">
        <v>6</v>
      </c>
      <c r="F58" s="94">
        <v>3</v>
      </c>
    </row>
    <row r="59" spans="2:7" ht="16.5" x14ac:dyDescent="0.25">
      <c r="B59" s="5" t="s">
        <v>8</v>
      </c>
      <c r="C59" s="5"/>
      <c r="D59" s="92">
        <f>+'Havelvats 1'!D40</f>
        <v>19823.999999999996</v>
      </c>
      <c r="E59" s="92">
        <f>+'Havelvats 1'!E40</f>
        <v>102356.8</v>
      </c>
      <c r="F59" s="92">
        <f>+'Havelvats 1'!F40</f>
        <v>175290.4</v>
      </c>
      <c r="G59" s="35"/>
    </row>
    <row r="60" spans="2:7" ht="15" customHeight="1" x14ac:dyDescent="0.25">
      <c r="B60" s="558"/>
      <c r="C60" s="559"/>
      <c r="D60" s="559"/>
      <c r="E60" s="559"/>
      <c r="F60" s="560"/>
      <c r="G60" s="35"/>
    </row>
    <row r="61" spans="2:7" ht="15" customHeight="1" x14ac:dyDescent="0.25">
      <c r="B61" s="12" t="s">
        <v>1</v>
      </c>
      <c r="C61" s="12" t="s">
        <v>2</v>
      </c>
      <c r="D61" s="571" t="s">
        <v>117</v>
      </c>
      <c r="E61" s="572"/>
      <c r="F61" s="573"/>
    </row>
    <row r="62" spans="2:7" ht="21" customHeight="1" x14ac:dyDescent="0.25">
      <c r="B62" s="32">
        <v>1075</v>
      </c>
      <c r="C62" s="33" t="s">
        <v>120</v>
      </c>
      <c r="D62" s="574"/>
      <c r="E62" s="575"/>
      <c r="F62" s="576"/>
    </row>
    <row r="63" spans="2:7" ht="15" x14ac:dyDescent="0.25">
      <c r="B63" s="580" t="s">
        <v>3</v>
      </c>
      <c r="C63" s="581"/>
      <c r="D63" s="574"/>
      <c r="E63" s="575"/>
      <c r="F63" s="576"/>
    </row>
    <row r="64" spans="2:7" x14ac:dyDescent="0.25">
      <c r="B64" s="19" t="s">
        <v>1</v>
      </c>
      <c r="C64" s="96">
        <v>1075</v>
      </c>
      <c r="D64" s="577"/>
      <c r="E64" s="578"/>
      <c r="F64" s="579"/>
    </row>
    <row r="65" spans="2:6" ht="27" x14ac:dyDescent="0.25">
      <c r="B65" s="19" t="s">
        <v>5</v>
      </c>
      <c r="C65" s="97">
        <v>21004</v>
      </c>
      <c r="D65" s="2" t="s">
        <v>137</v>
      </c>
      <c r="E65" s="2" t="s">
        <v>12</v>
      </c>
      <c r="F65" s="2" t="s">
        <v>13</v>
      </c>
    </row>
    <row r="66" spans="2:6" ht="27" x14ac:dyDescent="0.25">
      <c r="B66" s="98" t="s">
        <v>6</v>
      </c>
      <c r="C66" s="97" t="s">
        <v>138</v>
      </c>
      <c r="D66" s="99"/>
      <c r="E66" s="582"/>
      <c r="F66" s="585"/>
    </row>
    <row r="67" spans="2:6" ht="27.75" customHeight="1" x14ac:dyDescent="0.25">
      <c r="B67" s="19" t="s">
        <v>10</v>
      </c>
      <c r="C67" s="97" t="s">
        <v>166</v>
      </c>
      <c r="D67" s="100"/>
      <c r="E67" s="583"/>
      <c r="F67" s="586"/>
    </row>
    <row r="68" spans="2:6" ht="27" x14ac:dyDescent="0.25">
      <c r="B68" s="98" t="s">
        <v>7</v>
      </c>
      <c r="C68" s="97" t="s">
        <v>116</v>
      </c>
      <c r="D68" s="100"/>
      <c r="E68" s="583"/>
      <c r="F68" s="586"/>
    </row>
    <row r="69" spans="2:6" ht="40.5" x14ac:dyDescent="0.25">
      <c r="B69" s="13" t="s">
        <v>40</v>
      </c>
      <c r="C69" s="97" t="s">
        <v>165</v>
      </c>
      <c r="D69" s="100"/>
      <c r="E69" s="583"/>
      <c r="F69" s="586"/>
    </row>
    <row r="70" spans="2:6" x14ac:dyDescent="0.25">
      <c r="B70" s="588" t="s">
        <v>0</v>
      </c>
      <c r="C70" s="589"/>
      <c r="D70" s="136"/>
      <c r="E70" s="584"/>
      <c r="F70" s="587"/>
    </row>
    <row r="71" spans="2:6" x14ac:dyDescent="0.25">
      <c r="B71" s="567" t="s">
        <v>162</v>
      </c>
      <c r="C71" s="568"/>
      <c r="D71" s="95">
        <v>1</v>
      </c>
      <c r="E71" s="95">
        <v>1</v>
      </c>
      <c r="F71" s="95">
        <v>1</v>
      </c>
    </row>
    <row r="72" spans="2:6" x14ac:dyDescent="0.25">
      <c r="B72" s="569" t="s">
        <v>8</v>
      </c>
      <c r="C72" s="570"/>
      <c r="D72" s="101">
        <f>+'Havelvats 1'!D46</f>
        <v>15376.7</v>
      </c>
      <c r="E72" s="101">
        <f>+'Havelvats 1'!E46</f>
        <v>53818.6</v>
      </c>
      <c r="F72" s="101">
        <f>+'Havelvats 1'!F46</f>
        <v>76883.599999999991</v>
      </c>
    </row>
    <row r="73" spans="2:6" s="313" customFormat="1" ht="32.65" customHeight="1" x14ac:dyDescent="0.25">
      <c r="B73" s="276"/>
      <c r="C73" s="276"/>
      <c r="D73" s="314"/>
      <c r="E73" s="314"/>
      <c r="F73" s="314"/>
    </row>
    <row r="74" spans="2:6" ht="24" customHeight="1" x14ac:dyDescent="0.25">
      <c r="B74" s="6" t="s">
        <v>11</v>
      </c>
      <c r="C74" s="7"/>
      <c r="D74" s="88"/>
      <c r="E74" s="7"/>
      <c r="F74" s="8"/>
    </row>
    <row r="75" spans="2:6" x14ac:dyDescent="0.25">
      <c r="B75" s="558"/>
      <c r="C75" s="559"/>
      <c r="D75" s="559"/>
      <c r="E75" s="559"/>
      <c r="F75" s="560"/>
    </row>
    <row r="76" spans="2:6" ht="15" customHeight="1" x14ac:dyDescent="0.25">
      <c r="B76" s="317" t="s">
        <v>1</v>
      </c>
      <c r="C76" s="317" t="s">
        <v>2</v>
      </c>
      <c r="D76" s="592" t="s">
        <v>117</v>
      </c>
      <c r="E76" s="592"/>
      <c r="F76" s="592"/>
    </row>
    <row r="77" spans="2:6" ht="15.75" customHeight="1" x14ac:dyDescent="0.25">
      <c r="B77" s="271">
        <v>1146</v>
      </c>
      <c r="C77" s="318" t="s">
        <v>247</v>
      </c>
      <c r="D77" s="592"/>
      <c r="E77" s="592"/>
      <c r="F77" s="592"/>
    </row>
    <row r="78" spans="2:6" ht="15.75" customHeight="1" x14ac:dyDescent="0.25">
      <c r="B78" s="590" t="s">
        <v>3</v>
      </c>
      <c r="C78" s="591"/>
      <c r="D78" s="592"/>
      <c r="E78" s="592"/>
      <c r="F78" s="592"/>
    </row>
    <row r="79" spans="2:6" ht="14.25" x14ac:dyDescent="0.25">
      <c r="B79" s="315" t="s">
        <v>4</v>
      </c>
      <c r="C79" s="316">
        <v>1146</v>
      </c>
      <c r="D79" s="577"/>
      <c r="E79" s="578"/>
      <c r="F79" s="579"/>
    </row>
    <row r="80" spans="2:6" ht="27" x14ac:dyDescent="0.25">
      <c r="B80" s="13" t="s">
        <v>5</v>
      </c>
      <c r="C80" s="18">
        <v>11003</v>
      </c>
      <c r="D80" s="2" t="s">
        <v>137</v>
      </c>
      <c r="E80" s="2" t="s">
        <v>12</v>
      </c>
      <c r="F80" s="2" t="s">
        <v>13</v>
      </c>
    </row>
    <row r="81" spans="2:7" x14ac:dyDescent="0.25">
      <c r="B81" s="19" t="s">
        <v>6</v>
      </c>
      <c r="C81" s="10" t="s">
        <v>263</v>
      </c>
      <c r="D81" s="598"/>
      <c r="E81" s="598"/>
      <c r="F81" s="598"/>
    </row>
    <row r="82" spans="2:7" ht="40.5" x14ac:dyDescent="0.25">
      <c r="B82" s="19" t="s">
        <v>10</v>
      </c>
      <c r="C82" s="10" t="s">
        <v>264</v>
      </c>
      <c r="D82" s="599"/>
      <c r="E82" s="599"/>
      <c r="F82" s="599"/>
    </row>
    <row r="83" spans="2:7" x14ac:dyDescent="0.25">
      <c r="B83" s="19" t="s">
        <v>7</v>
      </c>
      <c r="C83" s="10" t="s">
        <v>229</v>
      </c>
      <c r="D83" s="599"/>
      <c r="E83" s="599"/>
      <c r="F83" s="599"/>
    </row>
    <row r="84" spans="2:7" ht="40.5" x14ac:dyDescent="0.25">
      <c r="B84" s="13" t="s">
        <v>259</v>
      </c>
      <c r="C84" s="10" t="s">
        <v>270</v>
      </c>
      <c r="D84" s="599"/>
      <c r="E84" s="599"/>
      <c r="F84" s="599"/>
    </row>
    <row r="85" spans="2:7" x14ac:dyDescent="0.25">
      <c r="B85" s="588" t="s">
        <v>0</v>
      </c>
      <c r="C85" s="589"/>
      <c r="D85" s="600"/>
      <c r="E85" s="600"/>
      <c r="F85" s="600"/>
    </row>
    <row r="86" spans="2:7" ht="16.5" x14ac:dyDescent="0.25">
      <c r="B86" s="5" t="s">
        <v>8</v>
      </c>
      <c r="C86" s="5"/>
      <c r="D86" s="92">
        <f>+'Havelvats 1'!D59</f>
        <v>65021.299999999996</v>
      </c>
      <c r="E86" s="92">
        <f>+'Havelvats 1'!E59</f>
        <v>39758.199999999997</v>
      </c>
      <c r="F86" s="92">
        <f>+'Havelvats 1'!F59</f>
        <v>0</v>
      </c>
      <c r="G86" s="35"/>
    </row>
    <row r="87" spans="2:7" ht="15" customHeight="1" x14ac:dyDescent="0.25">
      <c r="B87" s="558"/>
      <c r="C87" s="559"/>
      <c r="D87" s="559"/>
      <c r="E87" s="559"/>
      <c r="F87" s="560"/>
      <c r="G87" s="35"/>
    </row>
    <row r="88" spans="2:7" ht="15" customHeight="1" x14ac:dyDescent="0.25">
      <c r="B88" s="317" t="s">
        <v>1</v>
      </c>
      <c r="C88" s="317" t="s">
        <v>2</v>
      </c>
      <c r="D88" s="592" t="s">
        <v>117</v>
      </c>
      <c r="E88" s="592"/>
      <c r="F88" s="592"/>
    </row>
    <row r="89" spans="2:7" ht="15.75" customHeight="1" x14ac:dyDescent="0.25">
      <c r="B89" s="271">
        <v>1146</v>
      </c>
      <c r="C89" s="318" t="s">
        <v>247</v>
      </c>
      <c r="D89" s="592"/>
      <c r="E89" s="592"/>
      <c r="F89" s="592"/>
    </row>
    <row r="90" spans="2:7" ht="15.75" customHeight="1" x14ac:dyDescent="0.25">
      <c r="B90" s="590" t="s">
        <v>3</v>
      </c>
      <c r="C90" s="591"/>
      <c r="D90" s="592"/>
      <c r="E90" s="592"/>
      <c r="F90" s="592"/>
    </row>
    <row r="91" spans="2:7" ht="14.25" x14ac:dyDescent="0.25">
      <c r="B91" s="315" t="s">
        <v>4</v>
      </c>
      <c r="C91" s="316">
        <v>1146</v>
      </c>
      <c r="D91" s="577"/>
      <c r="E91" s="578"/>
      <c r="F91" s="579"/>
    </row>
    <row r="92" spans="2:7" ht="27" x14ac:dyDescent="0.25">
      <c r="B92" s="13" t="s">
        <v>5</v>
      </c>
      <c r="C92" s="18">
        <v>11013</v>
      </c>
      <c r="D92" s="2" t="s">
        <v>137</v>
      </c>
      <c r="E92" s="2" t="s">
        <v>12</v>
      </c>
      <c r="F92" s="2" t="s">
        <v>13</v>
      </c>
    </row>
    <row r="93" spans="2:7" x14ac:dyDescent="0.25">
      <c r="B93" s="19" t="s">
        <v>6</v>
      </c>
      <c r="C93" s="10" t="s">
        <v>256</v>
      </c>
      <c r="D93" s="598"/>
      <c r="E93" s="598"/>
      <c r="F93" s="598"/>
    </row>
    <row r="94" spans="2:7" ht="40.5" x14ac:dyDescent="0.25">
      <c r="B94" s="19" t="s">
        <v>10</v>
      </c>
      <c r="C94" s="10" t="s">
        <v>257</v>
      </c>
      <c r="D94" s="599"/>
      <c r="E94" s="599"/>
      <c r="F94" s="599"/>
    </row>
    <row r="95" spans="2:7" x14ac:dyDescent="0.25">
      <c r="B95" s="19" t="s">
        <v>7</v>
      </c>
      <c r="C95" s="10" t="s">
        <v>229</v>
      </c>
      <c r="D95" s="599"/>
      <c r="E95" s="599"/>
      <c r="F95" s="599"/>
    </row>
    <row r="96" spans="2:7" ht="54" x14ac:dyDescent="0.25">
      <c r="B96" s="13" t="s">
        <v>259</v>
      </c>
      <c r="C96" s="10" t="s">
        <v>275</v>
      </c>
      <c r="D96" s="599"/>
      <c r="E96" s="599"/>
      <c r="F96" s="599"/>
    </row>
    <row r="97" spans="1:7" x14ac:dyDescent="0.25">
      <c r="B97" s="588" t="s">
        <v>0</v>
      </c>
      <c r="C97" s="589"/>
      <c r="D97" s="600"/>
      <c r="E97" s="600"/>
      <c r="F97" s="600"/>
    </row>
    <row r="98" spans="1:7" x14ac:dyDescent="0.25">
      <c r="B98" s="567" t="s">
        <v>260</v>
      </c>
      <c r="C98" s="568"/>
      <c r="D98" s="319">
        <v>175</v>
      </c>
      <c r="E98" s="94">
        <v>175</v>
      </c>
      <c r="F98" s="94">
        <v>175</v>
      </c>
    </row>
    <row r="99" spans="1:7" ht="14.65" customHeight="1" x14ac:dyDescent="0.25">
      <c r="B99" s="567" t="s">
        <v>261</v>
      </c>
      <c r="C99" s="568"/>
      <c r="D99" s="319">
        <v>98</v>
      </c>
      <c r="E99" s="319">
        <v>98</v>
      </c>
      <c r="F99" s="319">
        <v>98</v>
      </c>
    </row>
    <row r="100" spans="1:7" ht="14.65" customHeight="1" x14ac:dyDescent="0.25">
      <c r="B100" s="567" t="s">
        <v>262</v>
      </c>
      <c r="C100" s="568"/>
      <c r="D100" s="319">
        <v>77</v>
      </c>
      <c r="E100" s="319">
        <v>77</v>
      </c>
      <c r="F100" s="319">
        <v>77</v>
      </c>
    </row>
    <row r="101" spans="1:7" ht="16.5" x14ac:dyDescent="0.25">
      <c r="B101" s="5" t="s">
        <v>8</v>
      </c>
      <c r="C101" s="5"/>
      <c r="D101" s="92">
        <f>+'Havelvats 1'!D70</f>
        <v>0</v>
      </c>
      <c r="E101" s="92">
        <f>+'Havelvats 1'!E70</f>
        <v>0</v>
      </c>
      <c r="F101" s="92">
        <f>+'Havelvats 1'!F70</f>
        <v>0</v>
      </c>
      <c r="G101" s="35"/>
    </row>
    <row r="104" spans="1:7" ht="15" x14ac:dyDescent="0.25">
      <c r="A104" s="597" t="s">
        <v>155</v>
      </c>
      <c r="B104" s="597"/>
      <c r="C104" s="597"/>
      <c r="D104" s="597"/>
      <c r="E104" s="597"/>
      <c r="F104" s="597"/>
    </row>
    <row r="105" spans="1:7" ht="16.5" x14ac:dyDescent="0.25">
      <c r="B105" s="4"/>
      <c r="C105" s="176" t="s">
        <v>140</v>
      </c>
      <c r="D105" s="4"/>
      <c r="E105" s="4"/>
      <c r="F105" s="34"/>
    </row>
    <row r="106" spans="1:7" ht="14.25" x14ac:dyDescent="0.25">
      <c r="B106" s="111" t="s">
        <v>11</v>
      </c>
      <c r="C106" s="88"/>
      <c r="D106" s="88"/>
      <c r="E106" s="88"/>
      <c r="F106" s="112"/>
    </row>
    <row r="107" spans="1:7" x14ac:dyDescent="0.25">
      <c r="B107" s="89"/>
      <c r="C107" s="89"/>
      <c r="D107" s="113"/>
      <c r="E107" s="113"/>
      <c r="F107" s="113"/>
    </row>
    <row r="108" spans="1:7" x14ac:dyDescent="0.25">
      <c r="B108" s="89"/>
      <c r="C108" s="89"/>
      <c r="D108" s="103"/>
      <c r="E108" s="103"/>
      <c r="F108" s="103"/>
    </row>
    <row r="109" spans="1:7" ht="14.25" x14ac:dyDescent="0.25">
      <c r="B109" s="90" t="s">
        <v>1</v>
      </c>
      <c r="C109" s="90" t="s">
        <v>2</v>
      </c>
      <c r="D109" s="103"/>
      <c r="E109" s="103"/>
      <c r="F109" s="103"/>
    </row>
    <row r="110" spans="1:7" ht="16.5" x14ac:dyDescent="0.25">
      <c r="B110" s="114">
        <v>1139</v>
      </c>
      <c r="C110" s="91" t="s">
        <v>151</v>
      </c>
      <c r="D110" s="115"/>
      <c r="E110" s="115"/>
      <c r="F110" s="115"/>
    </row>
    <row r="111" spans="1:7" ht="28.5" x14ac:dyDescent="0.25">
      <c r="B111" s="116" t="s">
        <v>3</v>
      </c>
      <c r="C111" s="89"/>
      <c r="D111" s="103"/>
      <c r="E111" s="103"/>
      <c r="F111" s="103"/>
    </row>
    <row r="112" spans="1:7" ht="47.25" customHeight="1" x14ac:dyDescent="0.25">
      <c r="B112" s="117" t="s">
        <v>4</v>
      </c>
      <c r="C112" s="118">
        <v>1139</v>
      </c>
      <c r="D112" s="561" t="s">
        <v>117</v>
      </c>
      <c r="E112" s="562"/>
      <c r="F112" s="563"/>
    </row>
    <row r="113" spans="2:7" ht="27" x14ac:dyDescent="0.25">
      <c r="B113" s="119" t="s">
        <v>5</v>
      </c>
      <c r="C113" s="120">
        <v>11001</v>
      </c>
      <c r="D113" s="121" t="s">
        <v>156</v>
      </c>
      <c r="E113" s="121" t="s">
        <v>54</v>
      </c>
      <c r="F113" s="121" t="s">
        <v>17</v>
      </c>
    </row>
    <row r="114" spans="2:7" x14ac:dyDescent="0.25">
      <c r="B114" s="119" t="s">
        <v>6</v>
      </c>
      <c r="C114" s="122" t="s">
        <v>151</v>
      </c>
      <c r="D114" s="564"/>
      <c r="E114" s="564"/>
      <c r="F114" s="564"/>
    </row>
    <row r="115" spans="2:7" ht="54" x14ac:dyDescent="0.25">
      <c r="B115" s="119" t="s">
        <v>10</v>
      </c>
      <c r="C115" s="122" t="s">
        <v>157</v>
      </c>
      <c r="D115" s="565"/>
      <c r="E115" s="565"/>
      <c r="F115" s="565"/>
    </row>
    <row r="116" spans="2:7" x14ac:dyDescent="0.25">
      <c r="B116" s="119" t="s">
        <v>7</v>
      </c>
      <c r="C116" s="122" t="s">
        <v>158</v>
      </c>
      <c r="D116" s="565"/>
      <c r="E116" s="565"/>
      <c r="F116" s="565"/>
    </row>
    <row r="117" spans="2:7" ht="40.5" x14ac:dyDescent="0.25">
      <c r="B117" s="123" t="s">
        <v>40</v>
      </c>
      <c r="C117" s="122" t="s">
        <v>140</v>
      </c>
      <c r="D117" s="565"/>
      <c r="E117" s="565"/>
      <c r="F117" s="565"/>
    </row>
    <row r="118" spans="2:7" x14ac:dyDescent="0.25">
      <c r="B118" s="124"/>
      <c r="C118" s="125" t="s">
        <v>0</v>
      </c>
      <c r="D118" s="566"/>
      <c r="E118" s="566"/>
      <c r="F118" s="566"/>
    </row>
    <row r="119" spans="2:7" x14ac:dyDescent="0.25">
      <c r="B119" s="593" t="s">
        <v>8</v>
      </c>
      <c r="C119" s="593"/>
      <c r="D119" s="126">
        <f>+'Havelvats 1'!D72</f>
        <v>15376.7</v>
      </c>
      <c r="E119" s="126">
        <f>+'Havelvats 1'!E72</f>
        <v>53818.6</v>
      </c>
      <c r="F119" s="126">
        <f>+'Havelvats 1'!F72</f>
        <v>76883.599999999991</v>
      </c>
    </row>
    <row r="120" spans="2:7" ht="15" customHeight="1" x14ac:dyDescent="0.25">
      <c r="B120" s="558"/>
      <c r="C120" s="559"/>
      <c r="D120" s="559"/>
      <c r="E120" s="559"/>
      <c r="F120" s="560"/>
      <c r="G120" s="35"/>
    </row>
    <row r="121" spans="2:7" ht="47.25" customHeight="1" x14ac:dyDescent="0.25">
      <c r="B121" s="117" t="s">
        <v>4</v>
      </c>
      <c r="C121" s="118">
        <v>1139</v>
      </c>
      <c r="D121" s="561" t="s">
        <v>284</v>
      </c>
      <c r="E121" s="562"/>
      <c r="F121" s="563"/>
    </row>
    <row r="122" spans="2:7" ht="27" x14ac:dyDescent="0.25">
      <c r="B122" s="119" t="s">
        <v>5</v>
      </c>
      <c r="C122" s="120">
        <v>11001</v>
      </c>
      <c r="D122" s="215" t="s">
        <v>156</v>
      </c>
      <c r="E122" s="215" t="s">
        <v>54</v>
      </c>
      <c r="F122" s="215" t="s">
        <v>17</v>
      </c>
    </row>
    <row r="123" spans="2:7" x14ac:dyDescent="0.25">
      <c r="B123" s="119" t="s">
        <v>6</v>
      </c>
      <c r="C123" s="122" t="s">
        <v>151</v>
      </c>
      <c r="D123" s="564"/>
      <c r="E123" s="564"/>
      <c r="F123" s="564"/>
    </row>
    <row r="124" spans="2:7" ht="54" x14ac:dyDescent="0.25">
      <c r="B124" s="119" t="s">
        <v>10</v>
      </c>
      <c r="C124" s="122" t="s">
        <v>157</v>
      </c>
      <c r="D124" s="565"/>
      <c r="E124" s="565"/>
      <c r="F124" s="565"/>
    </row>
    <row r="125" spans="2:7" x14ac:dyDescent="0.25">
      <c r="B125" s="119" t="s">
        <v>7</v>
      </c>
      <c r="C125" s="122" t="s">
        <v>158</v>
      </c>
      <c r="D125" s="565"/>
      <c r="E125" s="565"/>
      <c r="F125" s="565"/>
    </row>
    <row r="126" spans="2:7" ht="40.5" x14ac:dyDescent="0.25">
      <c r="B126" s="123" t="s">
        <v>40</v>
      </c>
      <c r="C126" s="122" t="s">
        <v>140</v>
      </c>
      <c r="D126" s="565"/>
      <c r="E126" s="565"/>
      <c r="F126" s="565"/>
    </row>
    <row r="127" spans="2:7" x14ac:dyDescent="0.25">
      <c r="B127" s="124"/>
      <c r="C127" s="125" t="s">
        <v>0</v>
      </c>
      <c r="D127" s="566"/>
      <c r="E127" s="566"/>
      <c r="F127" s="566"/>
    </row>
    <row r="128" spans="2:7" x14ac:dyDescent="0.25">
      <c r="B128" s="593" t="s">
        <v>8</v>
      </c>
      <c r="C128" s="593"/>
      <c r="D128" s="126">
        <f>+'Havelvats 1'!D78</f>
        <v>-15376.7</v>
      </c>
      <c r="E128" s="126">
        <f>+'Havelvats 1'!E78</f>
        <v>-53818.6</v>
      </c>
      <c r="F128" s="126">
        <f>+'Havelvats 1'!F78</f>
        <v>-76883.599999999991</v>
      </c>
    </row>
  </sheetData>
  <mergeCells count="78">
    <mergeCell ref="B75:F75"/>
    <mergeCell ref="D88:F90"/>
    <mergeCell ref="B90:C90"/>
    <mergeCell ref="B98:C98"/>
    <mergeCell ref="B99:C99"/>
    <mergeCell ref="B100:C100"/>
    <mergeCell ref="B87:F87"/>
    <mergeCell ref="D76:F78"/>
    <mergeCell ref="B78:C78"/>
    <mergeCell ref="D79:F79"/>
    <mergeCell ref="D81:D85"/>
    <mergeCell ref="E81:E85"/>
    <mergeCell ref="F81:F85"/>
    <mergeCell ref="B85:C85"/>
    <mergeCell ref="D91:F91"/>
    <mergeCell ref="D93:D97"/>
    <mergeCell ref="E93:E97"/>
    <mergeCell ref="F93:F97"/>
    <mergeCell ref="B97:C97"/>
    <mergeCell ref="B56:C56"/>
    <mergeCell ref="B57:C57"/>
    <mergeCell ref="E1:G1"/>
    <mergeCell ref="H1:I1"/>
    <mergeCell ref="B5:F5"/>
    <mergeCell ref="A7:F7"/>
    <mergeCell ref="B10:F10"/>
    <mergeCell ref="B21:C21"/>
    <mergeCell ref="B23:C23"/>
    <mergeCell ref="D51:D55"/>
    <mergeCell ref="D49:F49"/>
    <mergeCell ref="E51:E55"/>
    <mergeCell ref="F51:F55"/>
    <mergeCell ref="B55:C55"/>
    <mergeCell ref="D11:F13"/>
    <mergeCell ref="B13:C13"/>
    <mergeCell ref="D14:F14"/>
    <mergeCell ref="D16:D20"/>
    <mergeCell ref="E16:E20"/>
    <mergeCell ref="F16:F20"/>
    <mergeCell ref="B20:C20"/>
    <mergeCell ref="B22:C22"/>
    <mergeCell ref="B24:C24"/>
    <mergeCell ref="B27:F27"/>
    <mergeCell ref="D28:F31"/>
    <mergeCell ref="B30:C30"/>
    <mergeCell ref="B25:C25"/>
    <mergeCell ref="B128:C128"/>
    <mergeCell ref="E33:E37"/>
    <mergeCell ref="F33:F37"/>
    <mergeCell ref="B37:C37"/>
    <mergeCell ref="B38:C38"/>
    <mergeCell ref="B42:C42"/>
    <mergeCell ref="B39:C39"/>
    <mergeCell ref="B40:C40"/>
    <mergeCell ref="B41:C41"/>
    <mergeCell ref="B60:F60"/>
    <mergeCell ref="B119:C119"/>
    <mergeCell ref="A104:F104"/>
    <mergeCell ref="D112:F112"/>
    <mergeCell ref="D114:D118"/>
    <mergeCell ref="E114:E118"/>
    <mergeCell ref="B120:F120"/>
    <mergeCell ref="B45:F45"/>
    <mergeCell ref="D121:F121"/>
    <mergeCell ref="D123:D127"/>
    <mergeCell ref="E123:E127"/>
    <mergeCell ref="F123:F127"/>
    <mergeCell ref="F114:F118"/>
    <mergeCell ref="B71:C71"/>
    <mergeCell ref="B72:C72"/>
    <mergeCell ref="D61:F64"/>
    <mergeCell ref="B63:C63"/>
    <mergeCell ref="E66:E70"/>
    <mergeCell ref="F66:F70"/>
    <mergeCell ref="B70:C70"/>
    <mergeCell ref="B48:C48"/>
    <mergeCell ref="D46:F48"/>
    <mergeCell ref="B58:C58"/>
  </mergeCells>
  <pageMargins left="0.31496062992125984" right="0.19685039370078741" top="0.43307086614173229" bottom="0.47244094488188981" header="0.31496062992125984" footer="0.31496062992125984"/>
  <pageSetup paperSize="9" scale="65" orientation="portrait" verticalDpi="0" r:id="rId1"/>
  <rowBreaks count="2" manualBreakCount="2">
    <brk id="42" max="5" man="1"/>
    <brk id="87" max="5" man="1"/>
  </rowBreaks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view="pageBreakPreview" topLeftCell="A70" zoomScale="60" zoomScaleNormal="70" workbookViewId="0">
      <selection activeCell="E44" sqref="B44:F55"/>
    </sheetView>
  </sheetViews>
  <sheetFormatPr defaultColWidth="9.140625" defaultRowHeight="13.5" x14ac:dyDescent="0.25"/>
  <cols>
    <col min="1" max="1" width="5.140625" style="1" customWidth="1"/>
    <col min="2" max="2" width="24.5703125" style="1" customWidth="1"/>
    <col min="3" max="3" width="65.85546875" style="1" customWidth="1"/>
    <col min="4" max="6" width="16" style="1" customWidth="1"/>
    <col min="7" max="7" width="10" style="1" customWidth="1"/>
    <col min="8" max="16384" width="9.140625" style="1"/>
  </cols>
  <sheetData>
    <row r="1" spans="1:9" ht="37.5" customHeight="1" x14ac:dyDescent="0.25">
      <c r="E1" s="601" t="s">
        <v>213</v>
      </c>
      <c r="F1" s="601"/>
      <c r="G1" s="601"/>
      <c r="H1" s="601"/>
      <c r="I1" s="601"/>
    </row>
    <row r="2" spans="1:9" x14ac:dyDescent="0.25">
      <c r="E2" s="1" t="s">
        <v>47</v>
      </c>
    </row>
    <row r="3" spans="1:9" x14ac:dyDescent="0.25">
      <c r="E3" s="1" t="s">
        <v>9</v>
      </c>
    </row>
    <row r="5" spans="1:9" ht="59.25" customHeight="1" x14ac:dyDescent="0.3">
      <c r="A5" s="11"/>
      <c r="B5" s="497" t="s">
        <v>189</v>
      </c>
      <c r="C5" s="497"/>
      <c r="D5" s="497"/>
      <c r="E5" s="497"/>
      <c r="F5" s="497"/>
    </row>
    <row r="6" spans="1:9" ht="23.25" customHeight="1" x14ac:dyDescent="0.25"/>
    <row r="7" spans="1:9" ht="21.75" customHeight="1" x14ac:dyDescent="0.25">
      <c r="A7" s="597" t="s">
        <v>167</v>
      </c>
      <c r="B7" s="597"/>
      <c r="C7" s="597"/>
      <c r="D7" s="597"/>
      <c r="E7" s="597"/>
      <c r="F7" s="597"/>
    </row>
    <row r="8" spans="1:9" ht="33" x14ac:dyDescent="0.25">
      <c r="B8" s="4"/>
      <c r="C8" s="176" t="s">
        <v>48</v>
      </c>
      <c r="D8" s="4"/>
      <c r="E8" s="4"/>
      <c r="F8" s="34"/>
    </row>
    <row r="9" spans="1:9" ht="24" customHeight="1" x14ac:dyDescent="0.25">
      <c r="B9" s="6" t="s">
        <v>190</v>
      </c>
      <c r="C9" s="7"/>
      <c r="D9" s="88"/>
      <c r="E9" s="7"/>
      <c r="F9" s="8"/>
    </row>
    <row r="10" spans="1:9" x14ac:dyDescent="0.25">
      <c r="B10" s="558"/>
      <c r="C10" s="559"/>
      <c r="D10" s="559"/>
      <c r="E10" s="559"/>
      <c r="F10" s="560"/>
    </row>
    <row r="11" spans="1:9" ht="15" customHeight="1" x14ac:dyDescent="0.25">
      <c r="B11" s="12" t="s">
        <v>1</v>
      </c>
      <c r="C11" s="12" t="s">
        <v>2</v>
      </c>
      <c r="D11" s="571" t="s">
        <v>282</v>
      </c>
      <c r="E11" s="572"/>
      <c r="F11" s="573"/>
    </row>
    <row r="12" spans="1:9" ht="15.75" customHeight="1" x14ac:dyDescent="0.25">
      <c r="B12" s="32">
        <v>1056</v>
      </c>
      <c r="C12" s="33" t="s">
        <v>235</v>
      </c>
      <c r="D12" s="574"/>
      <c r="E12" s="575"/>
      <c r="F12" s="576"/>
    </row>
    <row r="13" spans="1:9" ht="15.75" customHeight="1" x14ac:dyDescent="0.25">
      <c r="B13" s="580" t="s">
        <v>3</v>
      </c>
      <c r="C13" s="581"/>
      <c r="D13" s="577"/>
      <c r="E13" s="578"/>
      <c r="F13" s="579"/>
    </row>
    <row r="14" spans="1:9" ht="14.25" x14ac:dyDescent="0.25">
      <c r="B14" s="13" t="s">
        <v>4</v>
      </c>
      <c r="C14" s="93">
        <v>1056</v>
      </c>
      <c r="D14" s="577"/>
      <c r="E14" s="578"/>
      <c r="F14" s="579"/>
    </row>
    <row r="15" spans="1:9" ht="27" x14ac:dyDescent="0.25">
      <c r="B15" s="13" t="s">
        <v>5</v>
      </c>
      <c r="C15" s="18">
        <v>11001</v>
      </c>
      <c r="D15" s="2" t="s">
        <v>137</v>
      </c>
      <c r="E15" s="2" t="s">
        <v>12</v>
      </c>
      <c r="F15" s="2" t="s">
        <v>13</v>
      </c>
    </row>
    <row r="16" spans="1:9" x14ac:dyDescent="0.25">
      <c r="B16" s="19" t="s">
        <v>6</v>
      </c>
      <c r="C16" s="10" t="s">
        <v>227</v>
      </c>
      <c r="D16" s="598"/>
      <c r="E16" s="598"/>
      <c r="F16" s="598"/>
    </row>
    <row r="17" spans="2:7" ht="27" x14ac:dyDescent="0.25">
      <c r="B17" s="19" t="s">
        <v>10</v>
      </c>
      <c r="C17" s="10" t="s">
        <v>228</v>
      </c>
      <c r="D17" s="599"/>
      <c r="E17" s="599"/>
      <c r="F17" s="599"/>
    </row>
    <row r="18" spans="2:7" x14ac:dyDescent="0.25">
      <c r="B18" s="19" t="s">
        <v>7</v>
      </c>
      <c r="C18" s="10" t="s">
        <v>229</v>
      </c>
      <c r="D18" s="599"/>
      <c r="E18" s="599"/>
      <c r="F18" s="599"/>
    </row>
    <row r="19" spans="2:7" ht="40.5" x14ac:dyDescent="0.25">
      <c r="B19" s="13" t="s">
        <v>231</v>
      </c>
      <c r="C19" s="10" t="s">
        <v>230</v>
      </c>
      <c r="D19" s="599"/>
      <c r="E19" s="599"/>
      <c r="F19" s="599"/>
    </row>
    <row r="20" spans="2:7" x14ac:dyDescent="0.25">
      <c r="B20" s="588" t="s">
        <v>0</v>
      </c>
      <c r="C20" s="589"/>
      <c r="D20" s="600"/>
      <c r="E20" s="600"/>
      <c r="F20" s="600"/>
    </row>
    <row r="21" spans="2:7" x14ac:dyDescent="0.25">
      <c r="B21" s="594" t="s">
        <v>266</v>
      </c>
      <c r="C21" s="595"/>
      <c r="D21" s="323">
        <v>1</v>
      </c>
      <c r="E21" s="323">
        <v>1</v>
      </c>
      <c r="F21" s="323">
        <v>1</v>
      </c>
    </row>
    <row r="22" spans="2:7" ht="14.65" customHeight="1" x14ac:dyDescent="0.25">
      <c r="B22" s="594" t="s">
        <v>232</v>
      </c>
      <c r="C22" s="595"/>
      <c r="D22" s="320">
        <v>-5</v>
      </c>
      <c r="E22" s="321">
        <v>-7</v>
      </c>
      <c r="F22" s="321">
        <v>-9</v>
      </c>
    </row>
    <row r="23" spans="2:7" x14ac:dyDescent="0.25">
      <c r="B23" s="594" t="s">
        <v>267</v>
      </c>
      <c r="C23" s="595"/>
      <c r="D23" s="323">
        <v>2</v>
      </c>
      <c r="E23" s="324">
        <v>2</v>
      </c>
      <c r="F23" s="324">
        <v>2</v>
      </c>
    </row>
    <row r="24" spans="2:7" ht="14.65" customHeight="1" x14ac:dyDescent="0.25">
      <c r="B24" s="594" t="s">
        <v>233</v>
      </c>
      <c r="C24" s="595"/>
      <c r="D24" s="320"/>
      <c r="E24" s="322">
        <v>-1</v>
      </c>
      <c r="F24" s="322">
        <v>-2</v>
      </c>
    </row>
    <row r="25" spans="2:7" ht="14.65" customHeight="1" x14ac:dyDescent="0.25">
      <c r="B25" s="594" t="s">
        <v>234</v>
      </c>
      <c r="C25" s="595"/>
      <c r="D25" s="323">
        <v>-1</v>
      </c>
      <c r="E25" s="324">
        <v>-2</v>
      </c>
      <c r="F25" s="324">
        <v>-3</v>
      </c>
    </row>
    <row r="26" spans="2:7" ht="16.5" x14ac:dyDescent="0.25">
      <c r="B26" s="5" t="s">
        <v>8</v>
      </c>
      <c r="C26" s="5"/>
      <c r="D26" s="92">
        <f>+'Havelvats 1'!D21</f>
        <v>-85695.7</v>
      </c>
      <c r="E26" s="92">
        <f>+'Havelvats 1'!E21</f>
        <v>-167189.9</v>
      </c>
      <c r="F26" s="92">
        <f>+'Havelvats 1'!F21</f>
        <v>-207937</v>
      </c>
      <c r="G26" s="35"/>
    </row>
    <row r="27" spans="2:7" ht="15" customHeight="1" x14ac:dyDescent="0.25">
      <c r="B27" s="558"/>
      <c r="C27" s="559"/>
      <c r="D27" s="559"/>
      <c r="E27" s="559"/>
      <c r="F27" s="560"/>
      <c r="G27" s="35"/>
    </row>
    <row r="28" spans="2:7" ht="15" customHeight="1" x14ac:dyDescent="0.25">
      <c r="B28" s="12" t="s">
        <v>1</v>
      </c>
      <c r="C28" s="12" t="s">
        <v>2</v>
      </c>
      <c r="D28" s="571" t="s">
        <v>284</v>
      </c>
      <c r="E28" s="572"/>
      <c r="F28" s="573"/>
    </row>
    <row r="29" spans="2:7" ht="21" customHeight="1" x14ac:dyDescent="0.25">
      <c r="B29" s="32">
        <v>1056</v>
      </c>
      <c r="C29" s="33" t="s">
        <v>235</v>
      </c>
      <c r="D29" s="574"/>
      <c r="E29" s="575"/>
      <c r="F29" s="576"/>
    </row>
    <row r="30" spans="2:7" ht="15" x14ac:dyDescent="0.25">
      <c r="B30" s="580" t="s">
        <v>3</v>
      </c>
      <c r="C30" s="581"/>
      <c r="D30" s="574"/>
      <c r="E30" s="575"/>
      <c r="F30" s="576"/>
    </row>
    <row r="31" spans="2:7" x14ac:dyDescent="0.25">
      <c r="B31" s="19" t="s">
        <v>1</v>
      </c>
      <c r="C31" s="96">
        <v>1056</v>
      </c>
      <c r="D31" s="577"/>
      <c r="E31" s="578"/>
      <c r="F31" s="579"/>
    </row>
    <row r="32" spans="2:7" ht="27" x14ac:dyDescent="0.25">
      <c r="B32" s="19" t="s">
        <v>5</v>
      </c>
      <c r="C32" s="97">
        <v>11005</v>
      </c>
      <c r="D32" s="2" t="s">
        <v>137</v>
      </c>
      <c r="E32" s="2" t="s">
        <v>12</v>
      </c>
      <c r="F32" s="2" t="s">
        <v>13</v>
      </c>
    </row>
    <row r="33" spans="2:6" x14ac:dyDescent="0.25">
      <c r="B33" s="98" t="s">
        <v>6</v>
      </c>
      <c r="C33" s="97" t="s">
        <v>236</v>
      </c>
      <c r="D33" s="99"/>
      <c r="E33" s="582"/>
      <c r="F33" s="585"/>
    </row>
    <row r="34" spans="2:6" ht="27.75" customHeight="1" x14ac:dyDescent="0.25">
      <c r="B34" s="19" t="s">
        <v>10</v>
      </c>
      <c r="C34" s="97" t="s">
        <v>237</v>
      </c>
      <c r="D34" s="100"/>
      <c r="E34" s="583"/>
      <c r="F34" s="586"/>
    </row>
    <row r="35" spans="2:6" x14ac:dyDescent="0.25">
      <c r="B35" s="98" t="s">
        <v>7</v>
      </c>
      <c r="C35" s="97" t="s">
        <v>229</v>
      </c>
      <c r="D35" s="100"/>
      <c r="E35" s="583"/>
      <c r="F35" s="586"/>
    </row>
    <row r="36" spans="2:6" ht="40.5" x14ac:dyDescent="0.25">
      <c r="B36" s="13" t="s">
        <v>231</v>
      </c>
      <c r="C36" s="97" t="s">
        <v>238</v>
      </c>
      <c r="D36" s="100"/>
      <c r="E36" s="583"/>
      <c r="F36" s="586"/>
    </row>
    <row r="37" spans="2:6" x14ac:dyDescent="0.25">
      <c r="B37" s="588" t="s">
        <v>0</v>
      </c>
      <c r="C37" s="589"/>
      <c r="D37" s="171"/>
      <c r="E37" s="584"/>
      <c r="F37" s="587"/>
    </row>
    <row r="38" spans="2:6" ht="14.65" customHeight="1" x14ac:dyDescent="0.25">
      <c r="B38" s="594" t="s">
        <v>239</v>
      </c>
      <c r="C38" s="595"/>
      <c r="D38" s="325">
        <v>-2</v>
      </c>
      <c r="E38" s="325">
        <v>-2</v>
      </c>
      <c r="F38" s="325">
        <v>-2</v>
      </c>
    </row>
    <row r="39" spans="2:6" ht="14.65" customHeight="1" x14ac:dyDescent="0.25">
      <c r="B39" s="594" t="s">
        <v>240</v>
      </c>
      <c r="C39" s="595"/>
      <c r="D39" s="325">
        <v>-5</v>
      </c>
      <c r="E39" s="325">
        <v>-5</v>
      </c>
      <c r="F39" s="325">
        <v>-7</v>
      </c>
    </row>
    <row r="40" spans="2:6" ht="14.65" customHeight="1" x14ac:dyDescent="0.25">
      <c r="B40" s="594" t="s">
        <v>241</v>
      </c>
      <c r="C40" s="595"/>
      <c r="D40" s="325">
        <v>-25</v>
      </c>
      <c r="E40" s="325">
        <v>-25</v>
      </c>
      <c r="F40" s="325">
        <v>-25</v>
      </c>
    </row>
    <row r="41" spans="2:6" ht="14.65" customHeight="1" x14ac:dyDescent="0.25">
      <c r="B41" s="594" t="s">
        <v>242</v>
      </c>
      <c r="C41" s="595"/>
      <c r="D41" s="325"/>
      <c r="E41" s="325"/>
      <c r="F41" s="325">
        <v>-18</v>
      </c>
    </row>
    <row r="42" spans="2:6" ht="16.5" x14ac:dyDescent="0.25">
      <c r="B42" s="596" t="s">
        <v>8</v>
      </c>
      <c r="C42" s="596"/>
      <c r="D42" s="92">
        <f>+'Havelvats 1'!D27</f>
        <v>-14526.3</v>
      </c>
      <c r="E42" s="92">
        <f>+'Havelvats 1'!E27</f>
        <v>-28743.7</v>
      </c>
      <c r="F42" s="92">
        <f>+'Havelvats 1'!F27</f>
        <v>-44237</v>
      </c>
    </row>
    <row r="43" spans="2:6" s="313" customFormat="1" ht="32.65" customHeight="1" x14ac:dyDescent="0.25">
      <c r="B43" s="276"/>
      <c r="C43" s="276"/>
      <c r="D43" s="314"/>
      <c r="E43" s="314"/>
      <c r="F43" s="314"/>
    </row>
    <row r="44" spans="2:6" ht="24" customHeight="1" x14ac:dyDescent="0.25">
      <c r="B44" s="6" t="s">
        <v>190</v>
      </c>
      <c r="C44" s="7"/>
      <c r="D44" s="88"/>
      <c r="E44" s="7"/>
      <c r="F44" s="8"/>
    </row>
    <row r="45" spans="2:6" x14ac:dyDescent="0.25">
      <c r="B45" s="558"/>
      <c r="C45" s="559"/>
      <c r="D45" s="559"/>
      <c r="E45" s="559"/>
      <c r="F45" s="560"/>
    </row>
    <row r="46" spans="2:6" ht="15" customHeight="1" x14ac:dyDescent="0.25">
      <c r="B46" s="12" t="s">
        <v>1</v>
      </c>
      <c r="C46" s="12" t="s">
        <v>2</v>
      </c>
      <c r="D46" s="592" t="s">
        <v>117</v>
      </c>
      <c r="E46" s="592"/>
      <c r="F46" s="592"/>
    </row>
    <row r="47" spans="2:6" ht="15.75" customHeight="1" x14ac:dyDescent="0.25">
      <c r="B47" s="32">
        <v>1075</v>
      </c>
      <c r="C47" s="33" t="s">
        <v>120</v>
      </c>
      <c r="D47" s="592"/>
      <c r="E47" s="592"/>
      <c r="F47" s="592"/>
    </row>
    <row r="48" spans="2:6" ht="15.75" customHeight="1" x14ac:dyDescent="0.25">
      <c r="B48" s="580" t="s">
        <v>3</v>
      </c>
      <c r="C48" s="581"/>
      <c r="D48" s="592"/>
      <c r="E48" s="592"/>
      <c r="F48" s="592"/>
    </row>
    <row r="49" spans="2:7" ht="14.25" x14ac:dyDescent="0.25">
      <c r="B49" s="13" t="s">
        <v>4</v>
      </c>
      <c r="C49" s="93">
        <v>1075</v>
      </c>
      <c r="D49" s="577"/>
      <c r="E49" s="578"/>
      <c r="F49" s="579"/>
    </row>
    <row r="50" spans="2:7" ht="27" x14ac:dyDescent="0.25">
      <c r="B50" s="13" t="s">
        <v>5</v>
      </c>
      <c r="C50" s="18">
        <v>21001</v>
      </c>
      <c r="D50" s="2" t="s">
        <v>137</v>
      </c>
      <c r="E50" s="2" t="s">
        <v>12</v>
      </c>
      <c r="F50" s="2" t="s">
        <v>13</v>
      </c>
    </row>
    <row r="51" spans="2:7" x14ac:dyDescent="0.25">
      <c r="B51" s="19" t="s">
        <v>6</v>
      </c>
      <c r="C51" s="10" t="s">
        <v>121</v>
      </c>
      <c r="D51" s="598"/>
      <c r="E51" s="598"/>
      <c r="F51" s="598"/>
    </row>
    <row r="52" spans="2:7" ht="54" x14ac:dyDescent="0.25">
      <c r="B52" s="19" t="s">
        <v>10</v>
      </c>
      <c r="C52" s="10" t="s">
        <v>122</v>
      </c>
      <c r="D52" s="599"/>
      <c r="E52" s="599"/>
      <c r="F52" s="599"/>
    </row>
    <row r="53" spans="2:7" ht="27" x14ac:dyDescent="0.25">
      <c r="B53" s="19" t="s">
        <v>7</v>
      </c>
      <c r="C53" s="10" t="s">
        <v>123</v>
      </c>
      <c r="D53" s="599"/>
      <c r="E53" s="599"/>
      <c r="F53" s="599"/>
    </row>
    <row r="54" spans="2:7" ht="40.5" x14ac:dyDescent="0.25">
      <c r="B54" s="13" t="s">
        <v>40</v>
      </c>
      <c r="C54" s="10" t="s">
        <v>124</v>
      </c>
      <c r="D54" s="599"/>
      <c r="E54" s="599"/>
      <c r="F54" s="599"/>
    </row>
    <row r="55" spans="2:7" x14ac:dyDescent="0.25">
      <c r="B55" s="588" t="s">
        <v>0</v>
      </c>
      <c r="C55" s="589"/>
      <c r="D55" s="600"/>
      <c r="E55" s="600"/>
      <c r="F55" s="600"/>
    </row>
    <row r="56" spans="2:7" ht="28.7" customHeight="1" x14ac:dyDescent="0.25">
      <c r="B56" s="567" t="s">
        <v>125</v>
      </c>
      <c r="C56" s="568"/>
      <c r="D56" s="319">
        <v>13</v>
      </c>
      <c r="E56" s="94">
        <v>13</v>
      </c>
      <c r="F56" s="94">
        <v>13</v>
      </c>
    </row>
    <row r="57" spans="2:7" x14ac:dyDescent="0.25">
      <c r="B57" s="567" t="s">
        <v>126</v>
      </c>
      <c r="C57" s="568"/>
      <c r="D57" s="319">
        <v>2</v>
      </c>
      <c r="E57" s="95"/>
      <c r="F57" s="95"/>
    </row>
    <row r="58" spans="2:7" ht="14.65" customHeight="1" x14ac:dyDescent="0.25">
      <c r="B58" s="567" t="s">
        <v>188</v>
      </c>
      <c r="C58" s="568"/>
      <c r="D58" s="319">
        <v>3</v>
      </c>
      <c r="E58" s="94">
        <v>6</v>
      </c>
      <c r="F58" s="94">
        <v>3</v>
      </c>
    </row>
    <row r="59" spans="2:7" ht="16.5" x14ac:dyDescent="0.25">
      <c r="B59" s="5" t="s">
        <v>8</v>
      </c>
      <c r="C59" s="5"/>
      <c r="D59" s="92">
        <f>+'Havelvats 1'!D40</f>
        <v>19823.999999999996</v>
      </c>
      <c r="E59" s="92">
        <f>+'Havelvats 1'!E40</f>
        <v>102356.8</v>
      </c>
      <c r="F59" s="92">
        <f>+'Havelvats 1'!F40</f>
        <v>175290.4</v>
      </c>
      <c r="G59" s="35"/>
    </row>
    <row r="60" spans="2:7" ht="15" customHeight="1" x14ac:dyDescent="0.25">
      <c r="B60" s="558"/>
      <c r="C60" s="559"/>
      <c r="D60" s="559"/>
      <c r="E60" s="559"/>
      <c r="F60" s="560"/>
      <c r="G60" s="35"/>
    </row>
    <row r="61" spans="2:7" ht="15" customHeight="1" x14ac:dyDescent="0.25">
      <c r="B61" s="12" t="s">
        <v>1</v>
      </c>
      <c r="C61" s="12" t="s">
        <v>2</v>
      </c>
      <c r="D61" s="571" t="s">
        <v>117</v>
      </c>
      <c r="E61" s="572"/>
      <c r="F61" s="573"/>
    </row>
    <row r="62" spans="2:7" ht="21" customHeight="1" x14ac:dyDescent="0.25">
      <c r="B62" s="32">
        <v>1075</v>
      </c>
      <c r="C62" s="33" t="s">
        <v>120</v>
      </c>
      <c r="D62" s="574"/>
      <c r="E62" s="575"/>
      <c r="F62" s="576"/>
    </row>
    <row r="63" spans="2:7" ht="15" x14ac:dyDescent="0.25">
      <c r="B63" s="580" t="s">
        <v>3</v>
      </c>
      <c r="C63" s="581"/>
      <c r="D63" s="574"/>
      <c r="E63" s="575"/>
      <c r="F63" s="576"/>
    </row>
    <row r="64" spans="2:7" x14ac:dyDescent="0.25">
      <c r="B64" s="19" t="s">
        <v>1</v>
      </c>
      <c r="C64" s="96">
        <v>1075</v>
      </c>
      <c r="D64" s="577"/>
      <c r="E64" s="578"/>
      <c r="F64" s="579"/>
    </row>
    <row r="65" spans="2:6" ht="27" x14ac:dyDescent="0.25">
      <c r="B65" s="19" t="s">
        <v>5</v>
      </c>
      <c r="C65" s="97">
        <v>21004</v>
      </c>
      <c r="D65" s="2" t="s">
        <v>137</v>
      </c>
      <c r="E65" s="2" t="s">
        <v>12</v>
      </c>
      <c r="F65" s="2" t="s">
        <v>13</v>
      </c>
    </row>
    <row r="66" spans="2:6" ht="27" x14ac:dyDescent="0.25">
      <c r="B66" s="98" t="s">
        <v>6</v>
      </c>
      <c r="C66" s="97" t="s">
        <v>138</v>
      </c>
      <c r="D66" s="99"/>
      <c r="E66" s="582"/>
      <c r="F66" s="585"/>
    </row>
    <row r="67" spans="2:6" ht="27.75" customHeight="1" x14ac:dyDescent="0.25">
      <c r="B67" s="19" t="s">
        <v>10</v>
      </c>
      <c r="C67" s="97" t="s">
        <v>166</v>
      </c>
      <c r="D67" s="100"/>
      <c r="E67" s="583"/>
      <c r="F67" s="586"/>
    </row>
    <row r="68" spans="2:6" ht="27" x14ac:dyDescent="0.25">
      <c r="B68" s="98" t="s">
        <v>7</v>
      </c>
      <c r="C68" s="97" t="s">
        <v>116</v>
      </c>
      <c r="D68" s="100"/>
      <c r="E68" s="583"/>
      <c r="F68" s="586"/>
    </row>
    <row r="69" spans="2:6" ht="40.5" x14ac:dyDescent="0.25">
      <c r="B69" s="13" t="s">
        <v>40</v>
      </c>
      <c r="C69" s="97" t="s">
        <v>165</v>
      </c>
      <c r="D69" s="100"/>
      <c r="E69" s="583"/>
      <c r="F69" s="586"/>
    </row>
    <row r="70" spans="2:6" x14ac:dyDescent="0.25">
      <c r="B70" s="588" t="s">
        <v>0</v>
      </c>
      <c r="C70" s="589"/>
      <c r="D70" s="171"/>
      <c r="E70" s="584"/>
      <c r="F70" s="587"/>
    </row>
    <row r="71" spans="2:6" x14ac:dyDescent="0.25">
      <c r="B71" s="567" t="s">
        <v>162</v>
      </c>
      <c r="C71" s="568"/>
      <c r="D71" s="95">
        <v>1</v>
      </c>
      <c r="E71" s="95">
        <v>1</v>
      </c>
      <c r="F71" s="95">
        <v>1</v>
      </c>
    </row>
    <row r="72" spans="2:6" x14ac:dyDescent="0.25">
      <c r="B72" s="569" t="s">
        <v>8</v>
      </c>
      <c r="C72" s="570"/>
      <c r="D72" s="101">
        <f>+'Havelvats 1'!D46</f>
        <v>15376.7</v>
      </c>
      <c r="E72" s="101">
        <f>+'Havelvats 1'!E46</f>
        <v>53818.6</v>
      </c>
      <c r="F72" s="101">
        <f>+'Havelvats 1'!F46</f>
        <v>76883.599999999991</v>
      </c>
    </row>
    <row r="73" spans="2:6" s="313" customFormat="1" ht="32.65" customHeight="1" x14ac:dyDescent="0.25">
      <c r="B73" s="276"/>
      <c r="C73" s="276"/>
      <c r="D73" s="314"/>
      <c r="E73" s="314"/>
      <c r="F73" s="314"/>
    </row>
    <row r="74" spans="2:6" ht="24" customHeight="1" x14ac:dyDescent="0.25">
      <c r="B74" s="6" t="s">
        <v>11</v>
      </c>
      <c r="C74" s="7"/>
      <c r="D74" s="88"/>
      <c r="E74" s="7"/>
      <c r="F74" s="8"/>
    </row>
    <row r="75" spans="2:6" x14ac:dyDescent="0.25">
      <c r="B75" s="558"/>
      <c r="C75" s="559"/>
      <c r="D75" s="559"/>
      <c r="E75" s="559"/>
      <c r="F75" s="560"/>
    </row>
    <row r="76" spans="2:6" ht="15" customHeight="1" x14ac:dyDescent="0.25">
      <c r="B76" s="317" t="s">
        <v>1</v>
      </c>
      <c r="C76" s="317" t="s">
        <v>2</v>
      </c>
      <c r="D76" s="592" t="s">
        <v>117</v>
      </c>
      <c r="E76" s="592"/>
      <c r="F76" s="592"/>
    </row>
    <row r="77" spans="2:6" ht="15.75" customHeight="1" x14ac:dyDescent="0.25">
      <c r="B77" s="271">
        <v>1146</v>
      </c>
      <c r="C77" s="318" t="s">
        <v>247</v>
      </c>
      <c r="D77" s="592"/>
      <c r="E77" s="592"/>
      <c r="F77" s="592"/>
    </row>
    <row r="78" spans="2:6" ht="15.75" customHeight="1" x14ac:dyDescent="0.25">
      <c r="B78" s="590" t="s">
        <v>3</v>
      </c>
      <c r="C78" s="591"/>
      <c r="D78" s="592"/>
      <c r="E78" s="592"/>
      <c r="F78" s="592"/>
    </row>
    <row r="79" spans="2:6" ht="14.25" x14ac:dyDescent="0.25">
      <c r="B79" s="315" t="s">
        <v>4</v>
      </c>
      <c r="C79" s="316">
        <v>1146</v>
      </c>
      <c r="D79" s="577"/>
      <c r="E79" s="578"/>
      <c r="F79" s="579"/>
    </row>
    <row r="80" spans="2:6" ht="27" x14ac:dyDescent="0.25">
      <c r="B80" s="13" t="s">
        <v>5</v>
      </c>
      <c r="C80" s="18">
        <v>11003</v>
      </c>
      <c r="D80" s="2" t="s">
        <v>137</v>
      </c>
      <c r="E80" s="2" t="s">
        <v>12</v>
      </c>
      <c r="F80" s="2" t="s">
        <v>13</v>
      </c>
    </row>
    <row r="81" spans="2:7" x14ac:dyDescent="0.25">
      <c r="B81" s="19" t="s">
        <v>6</v>
      </c>
      <c r="C81" s="10" t="s">
        <v>263</v>
      </c>
      <c r="D81" s="598"/>
      <c r="E81" s="598"/>
      <c r="F81" s="598"/>
    </row>
    <row r="82" spans="2:7" ht="40.5" x14ac:dyDescent="0.25">
      <c r="B82" s="19" t="s">
        <v>10</v>
      </c>
      <c r="C82" s="10" t="s">
        <v>264</v>
      </c>
      <c r="D82" s="599"/>
      <c r="E82" s="599"/>
      <c r="F82" s="599"/>
    </row>
    <row r="83" spans="2:7" x14ac:dyDescent="0.25">
      <c r="B83" s="19" t="s">
        <v>7</v>
      </c>
      <c r="C83" s="10" t="s">
        <v>229</v>
      </c>
      <c r="D83" s="599"/>
      <c r="E83" s="599"/>
      <c r="F83" s="599"/>
    </row>
    <row r="84" spans="2:7" ht="40.5" x14ac:dyDescent="0.25">
      <c r="B84" s="13" t="s">
        <v>259</v>
      </c>
      <c r="C84" s="10" t="s">
        <v>265</v>
      </c>
      <c r="D84" s="599"/>
      <c r="E84" s="599"/>
      <c r="F84" s="599"/>
    </row>
    <row r="85" spans="2:7" x14ac:dyDescent="0.25">
      <c r="B85" s="588" t="s">
        <v>0</v>
      </c>
      <c r="C85" s="589"/>
      <c r="D85" s="600"/>
      <c r="E85" s="600"/>
      <c r="F85" s="600"/>
    </row>
    <row r="86" spans="2:7" ht="16.5" x14ac:dyDescent="0.25">
      <c r="B86" s="5" t="s">
        <v>8</v>
      </c>
      <c r="C86" s="5"/>
      <c r="D86" s="92">
        <f>+'Havelvats 1'!D59</f>
        <v>65021.299999999996</v>
      </c>
      <c r="E86" s="92">
        <f>+'Havelvats 1'!E59</f>
        <v>39758.199999999997</v>
      </c>
      <c r="F86" s="92">
        <f>+'Havelvats 1'!F59</f>
        <v>0</v>
      </c>
      <c r="G86" s="35"/>
    </row>
    <row r="87" spans="2:7" ht="15" customHeight="1" x14ac:dyDescent="0.25">
      <c r="B87" s="558"/>
      <c r="C87" s="559"/>
      <c r="D87" s="559"/>
      <c r="E87" s="559"/>
      <c r="F87" s="560"/>
      <c r="G87" s="35"/>
    </row>
    <row r="88" spans="2:7" ht="15" customHeight="1" x14ac:dyDescent="0.25">
      <c r="B88" s="317" t="s">
        <v>1</v>
      </c>
      <c r="C88" s="317" t="s">
        <v>2</v>
      </c>
      <c r="D88" s="592" t="s">
        <v>117</v>
      </c>
      <c r="E88" s="592"/>
      <c r="F88" s="592"/>
    </row>
    <row r="89" spans="2:7" ht="15.75" customHeight="1" x14ac:dyDescent="0.25">
      <c r="B89" s="271">
        <v>1146</v>
      </c>
      <c r="C89" s="318" t="s">
        <v>247</v>
      </c>
      <c r="D89" s="592"/>
      <c r="E89" s="592"/>
      <c r="F89" s="592"/>
    </row>
    <row r="90" spans="2:7" ht="15.75" customHeight="1" x14ac:dyDescent="0.25">
      <c r="B90" s="590" t="s">
        <v>3</v>
      </c>
      <c r="C90" s="591"/>
      <c r="D90" s="592"/>
      <c r="E90" s="592"/>
      <c r="F90" s="592"/>
    </row>
    <row r="91" spans="2:7" ht="14.25" x14ac:dyDescent="0.25">
      <c r="B91" s="315" t="s">
        <v>4</v>
      </c>
      <c r="C91" s="316">
        <v>1146</v>
      </c>
      <c r="D91" s="577"/>
      <c r="E91" s="578"/>
      <c r="F91" s="579"/>
    </row>
    <row r="92" spans="2:7" ht="27" x14ac:dyDescent="0.25">
      <c r="B92" s="13" t="s">
        <v>5</v>
      </c>
      <c r="C92" s="18">
        <v>11013</v>
      </c>
      <c r="D92" s="2" t="s">
        <v>137</v>
      </c>
      <c r="E92" s="2" t="s">
        <v>12</v>
      </c>
      <c r="F92" s="2" t="s">
        <v>13</v>
      </c>
    </row>
    <row r="93" spans="2:7" x14ac:dyDescent="0.25">
      <c r="B93" s="19" t="s">
        <v>6</v>
      </c>
      <c r="C93" s="10" t="s">
        <v>256</v>
      </c>
      <c r="D93" s="598"/>
      <c r="E93" s="598"/>
      <c r="F93" s="598"/>
    </row>
    <row r="94" spans="2:7" ht="40.5" x14ac:dyDescent="0.25">
      <c r="B94" s="19" t="s">
        <v>10</v>
      </c>
      <c r="C94" s="10" t="s">
        <v>257</v>
      </c>
      <c r="D94" s="599"/>
      <c r="E94" s="599"/>
      <c r="F94" s="599"/>
    </row>
    <row r="95" spans="2:7" x14ac:dyDescent="0.25">
      <c r="B95" s="19" t="s">
        <v>7</v>
      </c>
      <c r="C95" s="10" t="s">
        <v>229</v>
      </c>
      <c r="D95" s="599"/>
      <c r="E95" s="599"/>
      <c r="F95" s="599"/>
    </row>
    <row r="96" spans="2:7" ht="40.5" x14ac:dyDescent="0.25">
      <c r="B96" s="13" t="s">
        <v>259</v>
      </c>
      <c r="C96" s="10" t="s">
        <v>258</v>
      </c>
      <c r="D96" s="599"/>
      <c r="E96" s="599"/>
      <c r="F96" s="599"/>
    </row>
    <row r="97" spans="1:7" x14ac:dyDescent="0.25">
      <c r="B97" s="588" t="s">
        <v>0</v>
      </c>
      <c r="C97" s="589"/>
      <c r="D97" s="600"/>
      <c r="E97" s="600"/>
      <c r="F97" s="600"/>
    </row>
    <row r="98" spans="1:7" x14ac:dyDescent="0.25">
      <c r="B98" s="567" t="s">
        <v>260</v>
      </c>
      <c r="C98" s="568"/>
      <c r="D98" s="319">
        <v>175</v>
      </c>
      <c r="E98" s="94">
        <v>175</v>
      </c>
      <c r="F98" s="94">
        <v>175</v>
      </c>
    </row>
    <row r="99" spans="1:7" ht="14.65" customHeight="1" x14ac:dyDescent="0.25">
      <c r="B99" s="567" t="s">
        <v>261</v>
      </c>
      <c r="C99" s="568"/>
      <c r="D99" s="319">
        <v>98</v>
      </c>
      <c r="E99" s="319">
        <v>98</v>
      </c>
      <c r="F99" s="319">
        <v>98</v>
      </c>
    </row>
    <row r="100" spans="1:7" ht="14.65" customHeight="1" x14ac:dyDescent="0.25">
      <c r="B100" s="567" t="s">
        <v>262</v>
      </c>
      <c r="C100" s="568"/>
      <c r="D100" s="319">
        <v>77</v>
      </c>
      <c r="E100" s="319">
        <v>77</v>
      </c>
      <c r="F100" s="319">
        <v>77</v>
      </c>
    </row>
    <row r="101" spans="1:7" ht="16.5" x14ac:dyDescent="0.25">
      <c r="B101" s="5" t="s">
        <v>8</v>
      </c>
      <c r="C101" s="5"/>
      <c r="D101" s="92">
        <f>+'Havelvats 1'!D69</f>
        <v>0</v>
      </c>
      <c r="E101" s="92">
        <f>+'Havelvats 1'!E69</f>
        <v>0</v>
      </c>
      <c r="F101" s="92">
        <f>+'Havelvats 1'!F69</f>
        <v>0</v>
      </c>
      <c r="G101" s="35"/>
    </row>
    <row r="104" spans="1:7" ht="14.65" customHeight="1" x14ac:dyDescent="0.25">
      <c r="A104" s="597" t="s">
        <v>168</v>
      </c>
      <c r="B104" s="597"/>
      <c r="C104" s="597"/>
      <c r="D104" s="597"/>
      <c r="E104" s="597"/>
      <c r="F104" s="597"/>
    </row>
    <row r="105" spans="1:7" ht="16.5" x14ac:dyDescent="0.25">
      <c r="B105" s="4"/>
      <c r="C105" s="176" t="s">
        <v>140</v>
      </c>
      <c r="D105" s="4"/>
      <c r="E105" s="4"/>
      <c r="F105" s="34"/>
    </row>
    <row r="106" spans="1:7" ht="24" customHeight="1" x14ac:dyDescent="0.25">
      <c r="B106" s="6" t="s">
        <v>190</v>
      </c>
      <c r="C106" s="7"/>
      <c r="D106" s="88"/>
      <c r="E106" s="7"/>
      <c r="F106" s="8"/>
    </row>
    <row r="107" spans="1:7" x14ac:dyDescent="0.25">
      <c r="B107" s="89"/>
      <c r="C107" s="89"/>
      <c r="D107" s="113"/>
      <c r="E107" s="113"/>
      <c r="F107" s="113"/>
    </row>
    <row r="108" spans="1:7" x14ac:dyDescent="0.25">
      <c r="B108" s="89"/>
      <c r="C108" s="89"/>
      <c r="D108" s="103"/>
      <c r="E108" s="103"/>
      <c r="F108" s="103"/>
    </row>
    <row r="109" spans="1:7" ht="14.25" x14ac:dyDescent="0.25">
      <c r="B109" s="90" t="s">
        <v>1</v>
      </c>
      <c r="C109" s="90" t="s">
        <v>2</v>
      </c>
      <c r="D109" s="103"/>
      <c r="E109" s="103"/>
      <c r="F109" s="103"/>
    </row>
    <row r="110" spans="1:7" ht="16.5" x14ac:dyDescent="0.25">
      <c r="B110" s="114">
        <v>1139</v>
      </c>
      <c r="C110" s="91" t="s">
        <v>151</v>
      </c>
      <c r="D110" s="115"/>
      <c r="E110" s="115"/>
      <c r="F110" s="115"/>
    </row>
    <row r="111" spans="1:7" ht="28.5" x14ac:dyDescent="0.25">
      <c r="B111" s="116" t="s">
        <v>3</v>
      </c>
      <c r="C111" s="89"/>
      <c r="D111" s="103"/>
      <c r="E111" s="103"/>
      <c r="F111" s="103"/>
    </row>
    <row r="112" spans="1:7" ht="47.25" customHeight="1" x14ac:dyDescent="0.25">
      <c r="B112" s="117" t="s">
        <v>4</v>
      </c>
      <c r="C112" s="118">
        <v>1139</v>
      </c>
      <c r="D112" s="561" t="s">
        <v>117</v>
      </c>
      <c r="E112" s="562"/>
      <c r="F112" s="563"/>
    </row>
    <row r="113" spans="2:7" ht="27" x14ac:dyDescent="0.25">
      <c r="B113" s="119" t="s">
        <v>5</v>
      </c>
      <c r="C113" s="120">
        <v>11001</v>
      </c>
      <c r="D113" s="121" t="s">
        <v>156</v>
      </c>
      <c r="E113" s="121" t="s">
        <v>54</v>
      </c>
      <c r="F113" s="121" t="s">
        <v>17</v>
      </c>
    </row>
    <row r="114" spans="2:7" x14ac:dyDescent="0.25">
      <c r="B114" s="119" t="s">
        <v>6</v>
      </c>
      <c r="C114" s="122" t="s">
        <v>151</v>
      </c>
      <c r="D114" s="564"/>
      <c r="E114" s="564"/>
      <c r="F114" s="564"/>
    </row>
    <row r="115" spans="2:7" ht="54" x14ac:dyDescent="0.25">
      <c r="B115" s="119" t="s">
        <v>10</v>
      </c>
      <c r="C115" s="122" t="s">
        <v>157</v>
      </c>
      <c r="D115" s="565"/>
      <c r="E115" s="565"/>
      <c r="F115" s="565"/>
    </row>
    <row r="116" spans="2:7" x14ac:dyDescent="0.25">
      <c r="B116" s="119" t="s">
        <v>7</v>
      </c>
      <c r="C116" s="122" t="s">
        <v>158</v>
      </c>
      <c r="D116" s="565"/>
      <c r="E116" s="565"/>
      <c r="F116" s="565"/>
    </row>
    <row r="117" spans="2:7" ht="40.5" x14ac:dyDescent="0.25">
      <c r="B117" s="123" t="s">
        <v>40</v>
      </c>
      <c r="C117" s="122" t="s">
        <v>140</v>
      </c>
      <c r="D117" s="565"/>
      <c r="E117" s="565"/>
      <c r="F117" s="565"/>
    </row>
    <row r="118" spans="2:7" x14ac:dyDescent="0.25">
      <c r="B118" s="124"/>
      <c r="C118" s="125" t="s">
        <v>0</v>
      </c>
      <c r="D118" s="566"/>
      <c r="E118" s="566"/>
      <c r="F118" s="566"/>
    </row>
    <row r="119" spans="2:7" x14ac:dyDescent="0.25">
      <c r="B119" s="593" t="s">
        <v>8</v>
      </c>
      <c r="C119" s="593"/>
      <c r="D119" s="126">
        <f>+'Havelvats 1'!D72</f>
        <v>15376.7</v>
      </c>
      <c r="E119" s="126">
        <f>+'Havelvats 1'!E72</f>
        <v>53818.6</v>
      </c>
      <c r="F119" s="126">
        <f>+'Havelvats 1'!F72</f>
        <v>76883.599999999991</v>
      </c>
    </row>
    <row r="120" spans="2:7" ht="15" customHeight="1" x14ac:dyDescent="0.25">
      <c r="B120" s="558"/>
      <c r="C120" s="559"/>
      <c r="D120" s="559"/>
      <c r="E120" s="559"/>
      <c r="F120" s="560"/>
      <c r="G120" s="35"/>
    </row>
    <row r="121" spans="2:7" ht="47.25" customHeight="1" x14ac:dyDescent="0.25">
      <c r="B121" s="117" t="s">
        <v>4</v>
      </c>
      <c r="C121" s="118">
        <v>1139</v>
      </c>
      <c r="D121" s="561" t="s">
        <v>284</v>
      </c>
      <c r="E121" s="562"/>
      <c r="F121" s="563"/>
    </row>
    <row r="122" spans="2:7" ht="27" x14ac:dyDescent="0.25">
      <c r="B122" s="119" t="s">
        <v>5</v>
      </c>
      <c r="C122" s="120">
        <v>11001</v>
      </c>
      <c r="D122" s="215" t="s">
        <v>156</v>
      </c>
      <c r="E122" s="215" t="s">
        <v>54</v>
      </c>
      <c r="F122" s="215" t="s">
        <v>17</v>
      </c>
    </row>
    <row r="123" spans="2:7" x14ac:dyDescent="0.25">
      <c r="B123" s="119" t="s">
        <v>6</v>
      </c>
      <c r="C123" s="122" t="s">
        <v>151</v>
      </c>
      <c r="D123" s="564"/>
      <c r="E123" s="564"/>
      <c r="F123" s="564"/>
    </row>
    <row r="124" spans="2:7" ht="54" x14ac:dyDescent="0.25">
      <c r="B124" s="119" t="s">
        <v>10</v>
      </c>
      <c r="C124" s="122" t="s">
        <v>157</v>
      </c>
      <c r="D124" s="565"/>
      <c r="E124" s="565"/>
      <c r="F124" s="565"/>
    </row>
    <row r="125" spans="2:7" x14ac:dyDescent="0.25">
      <c r="B125" s="119" t="s">
        <v>7</v>
      </c>
      <c r="C125" s="122" t="s">
        <v>158</v>
      </c>
      <c r="D125" s="565"/>
      <c r="E125" s="565"/>
      <c r="F125" s="565"/>
    </row>
    <row r="126" spans="2:7" ht="40.5" x14ac:dyDescent="0.25">
      <c r="B126" s="123" t="s">
        <v>40</v>
      </c>
      <c r="C126" s="122" t="s">
        <v>140</v>
      </c>
      <c r="D126" s="565"/>
      <c r="E126" s="565"/>
      <c r="F126" s="565"/>
    </row>
    <row r="127" spans="2:7" x14ac:dyDescent="0.25">
      <c r="B127" s="124"/>
      <c r="C127" s="125" t="s">
        <v>0</v>
      </c>
      <c r="D127" s="566"/>
      <c r="E127" s="566"/>
      <c r="F127" s="566"/>
    </row>
    <row r="128" spans="2:7" x14ac:dyDescent="0.25">
      <c r="B128" s="593" t="s">
        <v>8</v>
      </c>
      <c r="C128" s="593"/>
      <c r="D128" s="126">
        <f>+'Havelvats 1'!D78</f>
        <v>-15376.7</v>
      </c>
      <c r="E128" s="126">
        <f>+'Havelvats 1'!E78</f>
        <v>-53818.6</v>
      </c>
      <c r="F128" s="126">
        <f>+'Havelvats 1'!F78</f>
        <v>-76883.599999999991</v>
      </c>
    </row>
  </sheetData>
  <mergeCells count="78">
    <mergeCell ref="B98:C98"/>
    <mergeCell ref="B99:C99"/>
    <mergeCell ref="B100:C100"/>
    <mergeCell ref="B21:C21"/>
    <mergeCell ref="B23:C23"/>
    <mergeCell ref="B87:F87"/>
    <mergeCell ref="D88:F90"/>
    <mergeCell ref="B90:C90"/>
    <mergeCell ref="D91:F91"/>
    <mergeCell ref="D93:D97"/>
    <mergeCell ref="E93:E97"/>
    <mergeCell ref="F93:F97"/>
    <mergeCell ref="B97:C97"/>
    <mergeCell ref="E66:E70"/>
    <mergeCell ref="F66:F70"/>
    <mergeCell ref="B70:C70"/>
    <mergeCell ref="B119:C119"/>
    <mergeCell ref="B71:C71"/>
    <mergeCell ref="B72:C72"/>
    <mergeCell ref="A104:F104"/>
    <mergeCell ref="D112:F112"/>
    <mergeCell ref="D114:D118"/>
    <mergeCell ref="E114:E118"/>
    <mergeCell ref="F114:F118"/>
    <mergeCell ref="B75:F75"/>
    <mergeCell ref="D76:F78"/>
    <mergeCell ref="B78:C78"/>
    <mergeCell ref="D79:F79"/>
    <mergeCell ref="D81:D85"/>
    <mergeCell ref="E81:E85"/>
    <mergeCell ref="F81:F85"/>
    <mergeCell ref="B85:C85"/>
    <mergeCell ref="D49:F49"/>
    <mergeCell ref="D51:D55"/>
    <mergeCell ref="E51:E55"/>
    <mergeCell ref="F51:F55"/>
    <mergeCell ref="B55:C55"/>
    <mergeCell ref="B56:C56"/>
    <mergeCell ref="B57:C57"/>
    <mergeCell ref="B58:C58"/>
    <mergeCell ref="B60:F60"/>
    <mergeCell ref="D61:F64"/>
    <mergeCell ref="B63:C63"/>
    <mergeCell ref="B45:F45"/>
    <mergeCell ref="E33:E37"/>
    <mergeCell ref="F33:F37"/>
    <mergeCell ref="B37:C37"/>
    <mergeCell ref="B38:C38"/>
    <mergeCell ref="B39:C39"/>
    <mergeCell ref="B40:C40"/>
    <mergeCell ref="B41:C41"/>
    <mergeCell ref="B42:C42"/>
    <mergeCell ref="B30:C30"/>
    <mergeCell ref="E1:G1"/>
    <mergeCell ref="H1:I1"/>
    <mergeCell ref="B5:F5"/>
    <mergeCell ref="A7:F7"/>
    <mergeCell ref="B128:C128"/>
    <mergeCell ref="D46:F48"/>
    <mergeCell ref="B48:C48"/>
    <mergeCell ref="B10:F10"/>
    <mergeCell ref="D11:F13"/>
    <mergeCell ref="B13:C13"/>
    <mergeCell ref="D14:F14"/>
    <mergeCell ref="D16:D20"/>
    <mergeCell ref="E16:E20"/>
    <mergeCell ref="F16:F20"/>
    <mergeCell ref="B20:C20"/>
    <mergeCell ref="B22:C22"/>
    <mergeCell ref="B24:C24"/>
    <mergeCell ref="B25:C25"/>
    <mergeCell ref="B27:F27"/>
    <mergeCell ref="D28:F31"/>
    <mergeCell ref="B120:F120"/>
    <mergeCell ref="D121:F121"/>
    <mergeCell ref="D123:D127"/>
    <mergeCell ref="E123:E127"/>
    <mergeCell ref="F123:F127"/>
  </mergeCells>
  <pageMargins left="0.27559055118110237" right="0.35433070866141736" top="0.39370078740157483" bottom="0.31496062992125984" header="0.31496062992125984" footer="0.31496062992125984"/>
  <pageSetup paperSize="9" scale="63" orientation="portrait" verticalDpi="0" r:id="rId1"/>
  <rowBreaks count="2" manualBreakCount="2">
    <brk id="59" max="5" man="1"/>
    <brk id="102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view="pageBreakPreview" topLeftCell="A22" zoomScale="60" zoomScaleNormal="67" workbookViewId="0">
      <selection activeCell="K10" sqref="K10"/>
    </sheetView>
  </sheetViews>
  <sheetFormatPr defaultRowHeight="15" x14ac:dyDescent="0.25"/>
  <cols>
    <col min="1" max="4" width="18.140625" customWidth="1"/>
    <col min="5" max="6" width="14.42578125" customWidth="1"/>
    <col min="7" max="7" width="0.140625" hidden="1" customWidth="1"/>
    <col min="8" max="9" width="14.42578125" customWidth="1"/>
    <col min="10" max="10" width="30.140625" customWidth="1"/>
    <col min="11" max="11" width="15.85546875" customWidth="1"/>
    <col min="12" max="12" width="11.5703125" customWidth="1"/>
    <col min="14" max="15" width="11" bestFit="1" customWidth="1"/>
  </cols>
  <sheetData>
    <row r="1" spans="1:13" ht="37.5" customHeight="1" x14ac:dyDescent="0.25">
      <c r="I1" s="601" t="s">
        <v>103</v>
      </c>
      <c r="J1" s="601"/>
    </row>
    <row r="2" spans="1:13" s="1" customFormat="1" ht="13.5" customHeight="1" x14ac:dyDescent="0.25">
      <c r="I2" s="601" t="s">
        <v>183</v>
      </c>
      <c r="J2" s="601"/>
    </row>
    <row r="3" spans="1:13" s="1" customFormat="1" ht="13.5" customHeight="1" x14ac:dyDescent="0.25">
      <c r="I3" s="601" t="s">
        <v>9</v>
      </c>
      <c r="J3" s="601"/>
    </row>
    <row r="4" spans="1:13" ht="13.5" customHeight="1" x14ac:dyDescent="0.25">
      <c r="J4" s="36"/>
      <c r="K4" s="37"/>
      <c r="L4" s="37"/>
      <c r="M4" s="37"/>
    </row>
    <row r="5" spans="1:13" ht="42.75" customHeight="1" x14ac:dyDescent="0.25">
      <c r="A5" s="497" t="s">
        <v>191</v>
      </c>
      <c r="B5" s="497"/>
      <c r="C5" s="497"/>
      <c r="D5" s="497"/>
      <c r="E5" s="497"/>
      <c r="F5" s="497"/>
      <c r="G5" s="497"/>
      <c r="H5" s="497"/>
      <c r="I5" s="497"/>
      <c r="J5" s="497"/>
    </row>
    <row r="6" spans="1:13" ht="15.75" customHeight="1" x14ac:dyDescent="0.25">
      <c r="A6" s="618"/>
      <c r="B6" s="618"/>
      <c r="C6" s="618"/>
      <c r="D6" s="618"/>
      <c r="E6" s="618"/>
      <c r="F6" s="618"/>
      <c r="G6" s="618"/>
      <c r="H6" s="618"/>
      <c r="I6" s="618"/>
      <c r="J6" s="618"/>
    </row>
    <row r="7" spans="1:13" ht="101.25" customHeight="1" x14ac:dyDescent="0.25">
      <c r="A7" s="608" t="s">
        <v>81</v>
      </c>
      <c r="B7" s="625" t="s">
        <v>82</v>
      </c>
      <c r="C7" s="626"/>
      <c r="D7" s="627"/>
      <c r="E7" s="608" t="s">
        <v>83</v>
      </c>
      <c r="F7" s="608" t="s">
        <v>84</v>
      </c>
      <c r="G7" s="608" t="s">
        <v>85</v>
      </c>
      <c r="H7" s="608"/>
      <c r="I7" s="622" t="s">
        <v>27</v>
      </c>
      <c r="J7" s="623"/>
    </row>
    <row r="8" spans="1:13" ht="35.25" customHeight="1" x14ac:dyDescent="0.25">
      <c r="A8" s="608"/>
      <c r="B8" s="628"/>
      <c r="C8" s="629"/>
      <c r="D8" s="630"/>
      <c r="E8" s="608"/>
      <c r="F8" s="608"/>
      <c r="G8" s="608"/>
      <c r="H8" s="608"/>
      <c r="I8" s="431" t="s">
        <v>86</v>
      </c>
      <c r="J8" s="53" t="s">
        <v>87</v>
      </c>
    </row>
    <row r="9" spans="1:13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3" x14ac:dyDescent="0.25">
      <c r="A10" s="39">
        <v>1</v>
      </c>
      <c r="B10" s="636">
        <v>2</v>
      </c>
      <c r="C10" s="637"/>
      <c r="D10" s="638"/>
      <c r="E10" s="40">
        <v>3</v>
      </c>
      <c r="F10" s="40">
        <v>4</v>
      </c>
      <c r="G10" s="634">
        <v>5</v>
      </c>
      <c r="H10" s="634"/>
      <c r="I10" s="40">
        <v>6</v>
      </c>
      <c r="J10" s="41">
        <v>7</v>
      </c>
    </row>
    <row r="11" spans="1:13" s="42" customFormat="1" ht="16.5" x14ac:dyDescent="0.3">
      <c r="A11" s="635" t="s">
        <v>49</v>
      </c>
      <c r="B11" s="635"/>
      <c r="C11" s="635"/>
      <c r="D11" s="635"/>
      <c r="E11" s="635"/>
      <c r="F11" s="635"/>
      <c r="G11" s="635"/>
      <c r="H11" s="635"/>
      <c r="I11" s="635"/>
      <c r="J11" s="54">
        <f>+J12</f>
        <v>252173.99999999994</v>
      </c>
    </row>
    <row r="12" spans="1:13" s="42" customFormat="1" ht="33.75" customHeight="1" x14ac:dyDescent="0.25">
      <c r="A12" s="64" t="s">
        <v>127</v>
      </c>
      <c r="B12" s="64" t="s">
        <v>128</v>
      </c>
      <c r="C12" s="64" t="s">
        <v>129</v>
      </c>
      <c r="D12" s="631" t="s">
        <v>119</v>
      </c>
      <c r="E12" s="632"/>
      <c r="F12" s="632"/>
      <c r="G12" s="632"/>
      <c r="H12" s="632"/>
      <c r="I12" s="633"/>
      <c r="J12" s="55">
        <f>+J13+J42</f>
        <v>252173.99999999994</v>
      </c>
    </row>
    <row r="13" spans="1:13" s="45" customFormat="1" ht="54.75" customHeight="1" x14ac:dyDescent="0.25">
      <c r="A13" s="56" t="s">
        <v>130</v>
      </c>
      <c r="B13" s="624" t="s">
        <v>131</v>
      </c>
      <c r="C13" s="624"/>
      <c r="D13" s="624"/>
      <c r="E13" s="624"/>
      <c r="F13" s="624"/>
      <c r="G13" s="624"/>
      <c r="H13" s="624"/>
      <c r="I13" s="624"/>
      <c r="J13" s="57">
        <f>+J14+J19</f>
        <v>175290.39999999997</v>
      </c>
    </row>
    <row r="14" spans="1:13" s="42" customFormat="1" ht="15" customHeight="1" x14ac:dyDescent="0.25">
      <c r="A14" s="46"/>
      <c r="B14" s="612" t="s">
        <v>90</v>
      </c>
      <c r="C14" s="613"/>
      <c r="D14" s="614"/>
      <c r="E14" s="47"/>
      <c r="F14" s="47"/>
      <c r="G14" s="47"/>
      <c r="H14" s="47"/>
      <c r="I14" s="48"/>
      <c r="J14" s="43">
        <f>SUM(J15:J18)</f>
        <v>108601.99999999999</v>
      </c>
    </row>
    <row r="15" spans="1:13" s="42" customFormat="1" x14ac:dyDescent="0.25">
      <c r="A15" s="267" t="s">
        <v>193</v>
      </c>
      <c r="B15" s="602" t="s">
        <v>132</v>
      </c>
      <c r="C15" s="603"/>
      <c r="D15" s="604"/>
      <c r="E15" s="59" t="s">
        <v>192</v>
      </c>
      <c r="F15" s="59" t="s">
        <v>91</v>
      </c>
      <c r="G15" s="44"/>
      <c r="H15" s="52">
        <v>70063300</v>
      </c>
      <c r="I15" s="266">
        <v>-1</v>
      </c>
      <c r="J15" s="49">
        <f>-H15/1000</f>
        <v>-70063.3</v>
      </c>
    </row>
    <row r="16" spans="1:13" s="3" customFormat="1" ht="15" customHeight="1" x14ac:dyDescent="0.25">
      <c r="A16" s="64">
        <v>45451600</v>
      </c>
      <c r="B16" s="602" t="s">
        <v>132</v>
      </c>
      <c r="C16" s="603"/>
      <c r="D16" s="604"/>
      <c r="E16" s="59" t="s">
        <v>89</v>
      </c>
      <c r="F16" s="59" t="s">
        <v>91</v>
      </c>
      <c r="G16" s="60">
        <v>16328300</v>
      </c>
      <c r="H16" s="67">
        <v>32939240</v>
      </c>
      <c r="I16" s="61">
        <v>1</v>
      </c>
      <c r="J16" s="49">
        <v>32939.199999999997</v>
      </c>
    </row>
    <row r="17" spans="1:11" s="3" customFormat="1" ht="15" customHeight="1" x14ac:dyDescent="0.25">
      <c r="A17" s="64">
        <v>45451600</v>
      </c>
      <c r="B17" s="602" t="s">
        <v>132</v>
      </c>
      <c r="C17" s="603"/>
      <c r="D17" s="604"/>
      <c r="E17" s="59" t="s">
        <v>89</v>
      </c>
      <c r="F17" s="59" t="s">
        <v>91</v>
      </c>
      <c r="G17" s="60">
        <v>6064800</v>
      </c>
      <c r="H17" s="52">
        <v>4619726</v>
      </c>
      <c r="I17" s="61">
        <v>1</v>
      </c>
      <c r="J17" s="49">
        <v>4619.7</v>
      </c>
    </row>
    <row r="18" spans="1:11" s="3" customFormat="1" ht="15" customHeight="1" x14ac:dyDescent="0.25">
      <c r="A18" s="64">
        <v>45451600</v>
      </c>
      <c r="B18" s="602" t="s">
        <v>132</v>
      </c>
      <c r="C18" s="603"/>
      <c r="D18" s="604"/>
      <c r="E18" s="59" t="s">
        <v>194</v>
      </c>
      <c r="F18" s="59" t="s">
        <v>91</v>
      </c>
      <c r="G18" s="60">
        <v>6064800</v>
      </c>
      <c r="H18" s="52">
        <v>141106430</v>
      </c>
      <c r="I18" s="61">
        <v>1</v>
      </c>
      <c r="J18" s="49">
        <v>141106.4</v>
      </c>
    </row>
    <row r="19" spans="1:11" s="3" customFormat="1" ht="15" customHeight="1" x14ac:dyDescent="0.25">
      <c r="A19" s="50" t="s">
        <v>92</v>
      </c>
      <c r="B19" s="619" t="s">
        <v>93</v>
      </c>
      <c r="C19" s="620"/>
      <c r="D19" s="621"/>
      <c r="E19" s="47" t="s">
        <v>92</v>
      </c>
      <c r="F19" s="47" t="s">
        <v>92</v>
      </c>
      <c r="G19" s="47" t="s">
        <v>92</v>
      </c>
      <c r="H19" s="47" t="s">
        <v>92</v>
      </c>
      <c r="I19" s="48"/>
      <c r="J19" s="49">
        <f>SUM(J20:J41)</f>
        <v>66688.39999999998</v>
      </c>
    </row>
    <row r="20" spans="1:11" s="3" customFormat="1" ht="15" customHeight="1" x14ac:dyDescent="0.25">
      <c r="A20" s="50">
        <v>71241200</v>
      </c>
      <c r="B20" s="602" t="s">
        <v>88</v>
      </c>
      <c r="C20" s="603"/>
      <c r="D20" s="604"/>
      <c r="E20" s="51" t="s">
        <v>89</v>
      </c>
      <c r="F20" s="51" t="s">
        <v>91</v>
      </c>
      <c r="G20" s="52">
        <v>16328300</v>
      </c>
      <c r="H20" s="52">
        <v>4375000</v>
      </c>
      <c r="I20" s="58">
        <v>1</v>
      </c>
      <c r="J20" s="49">
        <v>4375</v>
      </c>
      <c r="K20" s="140"/>
    </row>
    <row r="21" spans="1:11" s="3" customFormat="1" ht="15" customHeight="1" x14ac:dyDescent="0.25">
      <c r="A21" s="63">
        <v>71241200</v>
      </c>
      <c r="B21" s="602" t="s">
        <v>88</v>
      </c>
      <c r="C21" s="603"/>
      <c r="D21" s="604"/>
      <c r="E21" s="51" t="s">
        <v>89</v>
      </c>
      <c r="F21" s="51" t="s">
        <v>91</v>
      </c>
      <c r="G21" s="52">
        <v>16328300</v>
      </c>
      <c r="H21" s="52">
        <v>19598170</v>
      </c>
      <c r="I21" s="58">
        <v>1</v>
      </c>
      <c r="J21" s="49">
        <v>19598.2</v>
      </c>
      <c r="K21" s="140"/>
    </row>
    <row r="22" spans="1:11" s="70" customFormat="1" ht="15" customHeight="1" x14ac:dyDescent="0.25">
      <c r="A22" s="65">
        <v>71241200</v>
      </c>
      <c r="B22" s="615" t="s">
        <v>88</v>
      </c>
      <c r="C22" s="616"/>
      <c r="D22" s="617"/>
      <c r="E22" s="66" t="s">
        <v>89</v>
      </c>
      <c r="F22" s="66" t="s">
        <v>91</v>
      </c>
      <c r="G22" s="67">
        <v>6064800</v>
      </c>
      <c r="H22" s="67">
        <v>4550000</v>
      </c>
      <c r="I22" s="68">
        <v>1</v>
      </c>
      <c r="J22" s="69">
        <v>4550</v>
      </c>
      <c r="K22" s="139"/>
    </row>
    <row r="23" spans="1:11" s="70" customFormat="1" ht="15" customHeight="1" x14ac:dyDescent="0.25">
      <c r="A23" s="65">
        <v>71241200</v>
      </c>
      <c r="B23" s="615" t="s">
        <v>88</v>
      </c>
      <c r="C23" s="616"/>
      <c r="D23" s="617"/>
      <c r="E23" s="66" t="s">
        <v>89</v>
      </c>
      <c r="F23" s="66" t="s">
        <v>91</v>
      </c>
      <c r="G23" s="67"/>
      <c r="H23" s="67">
        <v>2130520</v>
      </c>
      <c r="I23" s="68">
        <v>1</v>
      </c>
      <c r="J23" s="69">
        <v>2130.5</v>
      </c>
      <c r="K23" s="139"/>
    </row>
    <row r="24" spans="1:11" s="70" customFormat="1" ht="15" customHeight="1" x14ac:dyDescent="0.25">
      <c r="A24" s="65">
        <v>71241200</v>
      </c>
      <c r="B24" s="615" t="s">
        <v>88</v>
      </c>
      <c r="C24" s="616"/>
      <c r="D24" s="617"/>
      <c r="E24" s="66" t="s">
        <v>89</v>
      </c>
      <c r="F24" s="66" t="s">
        <v>91</v>
      </c>
      <c r="G24" s="67"/>
      <c r="H24" s="67">
        <v>12800240</v>
      </c>
      <c r="I24" s="68">
        <v>1</v>
      </c>
      <c r="J24" s="69">
        <v>12800.2</v>
      </c>
      <c r="K24" s="139"/>
    </row>
    <row r="25" spans="1:11" s="70" customFormat="1" ht="15" customHeight="1" x14ac:dyDescent="0.25">
      <c r="A25" s="65">
        <v>71241200</v>
      </c>
      <c r="B25" s="615" t="s">
        <v>88</v>
      </c>
      <c r="C25" s="616"/>
      <c r="D25" s="617"/>
      <c r="E25" s="66" t="s">
        <v>89</v>
      </c>
      <c r="F25" s="66" t="s">
        <v>91</v>
      </c>
      <c r="G25" s="67"/>
      <c r="H25" s="67">
        <v>16098820</v>
      </c>
      <c r="I25" s="68">
        <v>1</v>
      </c>
      <c r="J25" s="69">
        <v>16098.8</v>
      </c>
      <c r="K25" s="139"/>
    </row>
    <row r="26" spans="1:11" s="70" customFormat="1" ht="15" customHeight="1" x14ac:dyDescent="0.25">
      <c r="A26" s="63">
        <v>50531140</v>
      </c>
      <c r="B26" s="602" t="s">
        <v>133</v>
      </c>
      <c r="C26" s="603"/>
      <c r="D26" s="604"/>
      <c r="E26" s="51" t="s">
        <v>89</v>
      </c>
      <c r="F26" s="51" t="s">
        <v>91</v>
      </c>
      <c r="G26" s="67"/>
      <c r="H26" s="67">
        <v>437000</v>
      </c>
      <c r="I26" s="68">
        <v>1</v>
      </c>
      <c r="J26" s="69">
        <v>437</v>
      </c>
      <c r="K26" s="139"/>
    </row>
    <row r="27" spans="1:11" s="70" customFormat="1" ht="15" customHeight="1" x14ac:dyDescent="0.25">
      <c r="A27" s="63" t="s">
        <v>276</v>
      </c>
      <c r="B27" s="602" t="s">
        <v>133</v>
      </c>
      <c r="C27" s="603"/>
      <c r="D27" s="604"/>
      <c r="E27" s="51" t="s">
        <v>89</v>
      </c>
      <c r="F27" s="51" t="s">
        <v>91</v>
      </c>
      <c r="G27" s="67"/>
      <c r="H27" s="67">
        <v>649000</v>
      </c>
      <c r="I27" s="68">
        <v>1</v>
      </c>
      <c r="J27" s="69">
        <v>649</v>
      </c>
      <c r="K27" s="139"/>
    </row>
    <row r="28" spans="1:11" s="70" customFormat="1" ht="15" customHeight="1" x14ac:dyDescent="0.25">
      <c r="A28" s="63" t="s">
        <v>277</v>
      </c>
      <c r="B28" s="602" t="s">
        <v>133</v>
      </c>
      <c r="C28" s="603"/>
      <c r="D28" s="604"/>
      <c r="E28" s="51" t="s">
        <v>89</v>
      </c>
      <c r="F28" s="51" t="s">
        <v>91</v>
      </c>
      <c r="G28" s="67"/>
      <c r="H28" s="67">
        <v>484000</v>
      </c>
      <c r="I28" s="68">
        <v>1</v>
      </c>
      <c r="J28" s="69">
        <v>484</v>
      </c>
      <c r="K28" s="139"/>
    </row>
    <row r="29" spans="1:11" s="70" customFormat="1" ht="15" customHeight="1" x14ac:dyDescent="0.25">
      <c r="A29" s="63">
        <v>50531140</v>
      </c>
      <c r="B29" s="602" t="s">
        <v>133</v>
      </c>
      <c r="C29" s="603"/>
      <c r="D29" s="604"/>
      <c r="E29" s="51" t="s">
        <v>89</v>
      </c>
      <c r="F29" s="51" t="s">
        <v>91</v>
      </c>
      <c r="G29" s="67"/>
      <c r="H29" s="67">
        <v>719800</v>
      </c>
      <c r="I29" s="68">
        <v>1</v>
      </c>
      <c r="J29" s="69">
        <v>719.8</v>
      </c>
      <c r="K29" s="139"/>
    </row>
    <row r="30" spans="1:11" s="70" customFormat="1" ht="15" customHeight="1" x14ac:dyDescent="0.25">
      <c r="A30" s="63">
        <v>50531140</v>
      </c>
      <c r="B30" s="602" t="s">
        <v>133</v>
      </c>
      <c r="C30" s="603"/>
      <c r="D30" s="604"/>
      <c r="E30" s="51" t="s">
        <v>89</v>
      </c>
      <c r="F30" s="51" t="s">
        <v>91</v>
      </c>
      <c r="G30" s="67"/>
      <c r="H30" s="67">
        <v>837200</v>
      </c>
      <c r="I30" s="68">
        <v>1</v>
      </c>
      <c r="J30" s="69">
        <v>837.2</v>
      </c>
      <c r="K30" s="139"/>
    </row>
    <row r="31" spans="1:11" s="70" customFormat="1" ht="15" customHeight="1" x14ac:dyDescent="0.25">
      <c r="A31" s="63">
        <v>50531140</v>
      </c>
      <c r="B31" s="602" t="s">
        <v>133</v>
      </c>
      <c r="C31" s="603"/>
      <c r="D31" s="604"/>
      <c r="E31" s="51" t="s">
        <v>89</v>
      </c>
      <c r="F31" s="51" t="s">
        <v>91</v>
      </c>
      <c r="G31" s="67"/>
      <c r="H31" s="67">
        <v>236700</v>
      </c>
      <c r="I31" s="68">
        <v>1</v>
      </c>
      <c r="J31" s="69">
        <v>236.7</v>
      </c>
      <c r="K31" s="139"/>
    </row>
    <row r="32" spans="1:11" s="70" customFormat="1" ht="15" customHeight="1" x14ac:dyDescent="0.25">
      <c r="A32" s="63" t="s">
        <v>279</v>
      </c>
      <c r="B32" s="602" t="s">
        <v>133</v>
      </c>
      <c r="C32" s="603"/>
      <c r="D32" s="604"/>
      <c r="E32" s="51" t="s">
        <v>89</v>
      </c>
      <c r="F32" s="51" t="s">
        <v>91</v>
      </c>
      <c r="G32" s="67"/>
      <c r="H32" s="67">
        <v>260000</v>
      </c>
      <c r="I32" s="68">
        <v>1</v>
      </c>
      <c r="J32" s="69">
        <v>260</v>
      </c>
      <c r="K32" s="139"/>
    </row>
    <row r="33" spans="1:11" s="70" customFormat="1" ht="15" customHeight="1" x14ac:dyDescent="0.25">
      <c r="A33" s="63" t="s">
        <v>278</v>
      </c>
      <c r="B33" s="602" t="s">
        <v>133</v>
      </c>
      <c r="C33" s="603"/>
      <c r="D33" s="604"/>
      <c r="E33" s="51" t="s">
        <v>89</v>
      </c>
      <c r="F33" s="51" t="s">
        <v>91</v>
      </c>
      <c r="G33" s="67"/>
      <c r="H33" s="67">
        <v>339000</v>
      </c>
      <c r="I33" s="68">
        <v>1</v>
      </c>
      <c r="J33" s="69">
        <v>339</v>
      </c>
      <c r="K33" s="139"/>
    </row>
    <row r="34" spans="1:11" s="70" customFormat="1" ht="15" customHeight="1" x14ac:dyDescent="0.25">
      <c r="A34" s="63" t="s">
        <v>280</v>
      </c>
      <c r="B34" s="602" t="s">
        <v>133</v>
      </c>
      <c r="C34" s="603"/>
      <c r="D34" s="604"/>
      <c r="E34" s="51" t="s">
        <v>89</v>
      </c>
      <c r="F34" s="51" t="s">
        <v>91</v>
      </c>
      <c r="G34" s="67"/>
      <c r="H34" s="67">
        <v>484000</v>
      </c>
      <c r="I34" s="68">
        <v>1</v>
      </c>
      <c r="J34" s="69">
        <v>484</v>
      </c>
      <c r="K34" s="139"/>
    </row>
    <row r="35" spans="1:11" s="70" customFormat="1" ht="15" customHeight="1" x14ac:dyDescent="0.25">
      <c r="A35" s="63">
        <v>50531140</v>
      </c>
      <c r="B35" s="602" t="s">
        <v>133</v>
      </c>
      <c r="C35" s="603"/>
      <c r="D35" s="604"/>
      <c r="E35" s="51" t="s">
        <v>89</v>
      </c>
      <c r="F35" s="51" t="s">
        <v>91</v>
      </c>
      <c r="G35" s="67"/>
      <c r="H35" s="67">
        <v>328200</v>
      </c>
      <c r="I35" s="68">
        <v>1</v>
      </c>
      <c r="J35" s="69">
        <v>328.2</v>
      </c>
      <c r="K35" s="139"/>
    </row>
    <row r="36" spans="1:11" s="70" customFormat="1" ht="15" customHeight="1" x14ac:dyDescent="0.25">
      <c r="A36" s="63">
        <v>50531140</v>
      </c>
      <c r="B36" s="602" t="s">
        <v>133</v>
      </c>
      <c r="C36" s="603"/>
      <c r="D36" s="604"/>
      <c r="E36" s="51" t="s">
        <v>89</v>
      </c>
      <c r="F36" s="51" t="s">
        <v>91</v>
      </c>
      <c r="G36" s="67"/>
      <c r="H36" s="67">
        <v>387180</v>
      </c>
      <c r="I36" s="68">
        <v>1</v>
      </c>
      <c r="J36" s="69">
        <v>387.2</v>
      </c>
      <c r="K36" s="139"/>
    </row>
    <row r="37" spans="1:11" s="70" customFormat="1" ht="15" customHeight="1" x14ac:dyDescent="0.25">
      <c r="A37" s="63" t="s">
        <v>281</v>
      </c>
      <c r="B37" s="602" t="s">
        <v>133</v>
      </c>
      <c r="C37" s="603"/>
      <c r="D37" s="604"/>
      <c r="E37" s="51" t="s">
        <v>89</v>
      </c>
      <c r="F37" s="51" t="s">
        <v>91</v>
      </c>
      <c r="G37" s="67"/>
      <c r="H37" s="67">
        <v>514000</v>
      </c>
      <c r="I37" s="68">
        <v>1</v>
      </c>
      <c r="J37" s="69">
        <v>514</v>
      </c>
      <c r="K37" s="139"/>
    </row>
    <row r="38" spans="1:11" s="70" customFormat="1" ht="15" customHeight="1" x14ac:dyDescent="0.25">
      <c r="A38" s="65">
        <v>71351540</v>
      </c>
      <c r="B38" s="615" t="s">
        <v>95</v>
      </c>
      <c r="C38" s="616"/>
      <c r="D38" s="617"/>
      <c r="E38" s="66" t="s">
        <v>89</v>
      </c>
      <c r="F38" s="66" t="s">
        <v>91</v>
      </c>
      <c r="G38" s="67">
        <v>2101000</v>
      </c>
      <c r="H38" s="67">
        <v>790540</v>
      </c>
      <c r="I38" s="68">
        <v>1</v>
      </c>
      <c r="J38" s="69">
        <v>790.5</v>
      </c>
    </row>
    <row r="39" spans="1:11" s="70" customFormat="1" ht="15" customHeight="1" x14ac:dyDescent="0.25">
      <c r="A39" s="65">
        <v>98111140</v>
      </c>
      <c r="B39" s="615" t="s">
        <v>96</v>
      </c>
      <c r="C39" s="616"/>
      <c r="D39" s="617"/>
      <c r="E39" s="66" t="s">
        <v>94</v>
      </c>
      <c r="F39" s="66" t="s">
        <v>91</v>
      </c>
      <c r="G39" s="67">
        <v>1261000</v>
      </c>
      <c r="H39" s="67">
        <v>461150</v>
      </c>
      <c r="I39" s="68">
        <v>1</v>
      </c>
      <c r="J39" s="69">
        <v>461.2</v>
      </c>
    </row>
    <row r="40" spans="1:11" s="70" customFormat="1" ht="15" customHeight="1" x14ac:dyDescent="0.25">
      <c r="A40" s="65">
        <v>71351540</v>
      </c>
      <c r="B40" s="615" t="s">
        <v>95</v>
      </c>
      <c r="C40" s="616"/>
      <c r="D40" s="617"/>
      <c r="E40" s="66" t="s">
        <v>89</v>
      </c>
      <c r="F40" s="66" t="s">
        <v>91</v>
      </c>
      <c r="G40" s="67">
        <v>2101000</v>
      </c>
      <c r="H40" s="67">
        <v>135474</v>
      </c>
      <c r="I40" s="68">
        <v>1</v>
      </c>
      <c r="J40" s="69">
        <v>135.5</v>
      </c>
    </row>
    <row r="41" spans="1:11" s="70" customFormat="1" ht="15" customHeight="1" x14ac:dyDescent="0.25">
      <c r="A41" s="65">
        <v>98111140</v>
      </c>
      <c r="B41" s="615" t="s">
        <v>96</v>
      </c>
      <c r="C41" s="616"/>
      <c r="D41" s="617"/>
      <c r="E41" s="66" t="s">
        <v>94</v>
      </c>
      <c r="F41" s="66" t="s">
        <v>91</v>
      </c>
      <c r="G41" s="67">
        <v>1261000</v>
      </c>
      <c r="H41" s="67">
        <v>72410</v>
      </c>
      <c r="I41" s="68">
        <v>1</v>
      </c>
      <c r="J41" s="69">
        <v>72.400000000000006</v>
      </c>
    </row>
    <row r="42" spans="1:11" s="73" customFormat="1" ht="54.75" customHeight="1" x14ac:dyDescent="0.25">
      <c r="A42" s="71" t="s">
        <v>159</v>
      </c>
      <c r="B42" s="609" t="s">
        <v>138</v>
      </c>
      <c r="C42" s="610"/>
      <c r="D42" s="610"/>
      <c r="E42" s="610"/>
      <c r="F42" s="610"/>
      <c r="G42" s="610"/>
      <c r="H42" s="610"/>
      <c r="I42" s="611"/>
      <c r="J42" s="72">
        <f>+J43+J46</f>
        <v>76883.599999999991</v>
      </c>
    </row>
    <row r="43" spans="1:11" s="42" customFormat="1" ht="15" customHeight="1" x14ac:dyDescent="0.25">
      <c r="A43" s="46"/>
      <c r="B43" s="612" t="s">
        <v>90</v>
      </c>
      <c r="C43" s="613"/>
      <c r="D43" s="614"/>
      <c r="E43" s="47"/>
      <c r="F43" s="47"/>
      <c r="G43" s="47"/>
      <c r="H43" s="47"/>
      <c r="I43" s="48"/>
      <c r="J43" s="43">
        <f>+J44+J45</f>
        <v>75592.2</v>
      </c>
    </row>
    <row r="44" spans="1:11" s="3" customFormat="1" ht="15" customHeight="1" x14ac:dyDescent="0.25">
      <c r="A44" s="64">
        <v>45451600</v>
      </c>
      <c r="B44" s="602" t="s">
        <v>132</v>
      </c>
      <c r="C44" s="603"/>
      <c r="D44" s="604"/>
      <c r="E44" s="59" t="s">
        <v>89</v>
      </c>
      <c r="F44" s="59" t="s">
        <v>91</v>
      </c>
      <c r="G44" s="52">
        <v>6064800</v>
      </c>
      <c r="H44" s="67">
        <v>42478530</v>
      </c>
      <c r="I44" s="58">
        <v>1</v>
      </c>
      <c r="J44" s="49">
        <v>42478.5</v>
      </c>
    </row>
    <row r="45" spans="1:11" s="3" customFormat="1" ht="15" customHeight="1" x14ac:dyDescent="0.25">
      <c r="A45" s="64">
        <v>45451600</v>
      </c>
      <c r="B45" s="602" t="s">
        <v>132</v>
      </c>
      <c r="C45" s="603"/>
      <c r="D45" s="604"/>
      <c r="E45" s="59" t="s">
        <v>89</v>
      </c>
      <c r="F45" s="59" t="s">
        <v>91</v>
      </c>
      <c r="G45" s="268"/>
      <c r="H45" s="270">
        <v>33113670</v>
      </c>
      <c r="I45" s="58">
        <v>1</v>
      </c>
      <c r="J45" s="49">
        <v>33113.699999999997</v>
      </c>
    </row>
    <row r="46" spans="1:11" s="70" customFormat="1" ht="15" customHeight="1" x14ac:dyDescent="0.25">
      <c r="A46" s="65" t="s">
        <v>92</v>
      </c>
      <c r="B46" s="605" t="s">
        <v>93</v>
      </c>
      <c r="C46" s="606"/>
      <c r="D46" s="607"/>
      <c r="E46" s="74" t="s">
        <v>92</v>
      </c>
      <c r="F46" s="74" t="s">
        <v>92</v>
      </c>
      <c r="G46" s="74" t="s">
        <v>92</v>
      </c>
      <c r="H46" s="74" t="s">
        <v>92</v>
      </c>
      <c r="I46" s="75"/>
      <c r="J46" s="69">
        <f>+J47+J48</f>
        <v>1291.4000000000001</v>
      </c>
    </row>
    <row r="47" spans="1:11" s="70" customFormat="1" ht="15" customHeight="1" x14ac:dyDescent="0.25">
      <c r="A47" s="65">
        <v>71351540</v>
      </c>
      <c r="B47" s="615" t="s">
        <v>95</v>
      </c>
      <c r="C47" s="616"/>
      <c r="D47" s="617"/>
      <c r="E47" s="66" t="s">
        <v>89</v>
      </c>
      <c r="F47" s="66" t="s">
        <v>91</v>
      </c>
      <c r="G47" s="67">
        <v>2101000</v>
      </c>
      <c r="H47" s="67">
        <v>827840</v>
      </c>
      <c r="I47" s="68">
        <v>1</v>
      </c>
      <c r="J47" s="69">
        <v>827.8</v>
      </c>
    </row>
    <row r="48" spans="1:11" s="70" customFormat="1" ht="15" customHeight="1" x14ac:dyDescent="0.25">
      <c r="A48" s="65">
        <v>98111140</v>
      </c>
      <c r="B48" s="615" t="s">
        <v>96</v>
      </c>
      <c r="C48" s="616"/>
      <c r="D48" s="617"/>
      <c r="E48" s="66" t="s">
        <v>94</v>
      </c>
      <c r="F48" s="66" t="s">
        <v>91</v>
      </c>
      <c r="G48" s="67">
        <v>1261000</v>
      </c>
      <c r="H48" s="67">
        <v>463590</v>
      </c>
      <c r="I48" s="68">
        <v>1</v>
      </c>
      <c r="J48" s="69">
        <v>463.6</v>
      </c>
    </row>
  </sheetData>
  <mergeCells count="50">
    <mergeCell ref="B34:D34"/>
    <mergeCell ref="B35:D35"/>
    <mergeCell ref="B36:D36"/>
    <mergeCell ref="B37:D37"/>
    <mergeCell ref="B47:D47"/>
    <mergeCell ref="B48:D48"/>
    <mergeCell ref="I1:J1"/>
    <mergeCell ref="B40:D40"/>
    <mergeCell ref="B41:D41"/>
    <mergeCell ref="B13:I13"/>
    <mergeCell ref="B7:D8"/>
    <mergeCell ref="D12:I12"/>
    <mergeCell ref="G10:H10"/>
    <mergeCell ref="B38:D38"/>
    <mergeCell ref="B39:D39"/>
    <mergeCell ref="B14:D14"/>
    <mergeCell ref="I2:J2"/>
    <mergeCell ref="I3:J3"/>
    <mergeCell ref="B45:D45"/>
    <mergeCell ref="A11:I11"/>
    <mergeCell ref="B10:D10"/>
    <mergeCell ref="A5:J6"/>
    <mergeCell ref="A7:A8"/>
    <mergeCell ref="B19:D19"/>
    <mergeCell ref="B20:D20"/>
    <mergeCell ref="B21:D21"/>
    <mergeCell ref="G7:H8"/>
    <mergeCell ref="I7:J7"/>
    <mergeCell ref="B31:D31"/>
    <mergeCell ref="B22:D22"/>
    <mergeCell ref="B23:D23"/>
    <mergeCell ref="B24:D24"/>
    <mergeCell ref="B25:D25"/>
    <mergeCell ref="B26:D26"/>
    <mergeCell ref="B32:D32"/>
    <mergeCell ref="B33:D33"/>
    <mergeCell ref="B46:D46"/>
    <mergeCell ref="E7:E8"/>
    <mergeCell ref="F7:F8"/>
    <mergeCell ref="B44:D44"/>
    <mergeCell ref="B18:D18"/>
    <mergeCell ref="B15:D15"/>
    <mergeCell ref="B16:D16"/>
    <mergeCell ref="B17:D17"/>
    <mergeCell ref="B42:I42"/>
    <mergeCell ref="B43:D43"/>
    <mergeCell ref="B27:D27"/>
    <mergeCell ref="B28:D28"/>
    <mergeCell ref="B29:D29"/>
    <mergeCell ref="B30:D30"/>
  </mergeCells>
  <pageMargins left="0.23622047244094491" right="0.23622047244094491" top="0.39370078740157483" bottom="0.39370078740157483" header="0.31496062992125984" footer="0.31496062992125984"/>
  <pageSetup paperSize="9" scale="56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BreakPreview" topLeftCell="A19" zoomScaleNormal="70" zoomScaleSheetLayoutView="100" workbookViewId="0">
      <selection activeCell="H15" sqref="H15"/>
    </sheetView>
  </sheetViews>
  <sheetFormatPr defaultColWidth="9.140625" defaultRowHeight="13.5" x14ac:dyDescent="0.25"/>
  <cols>
    <col min="1" max="1" width="7.85546875" style="1" customWidth="1"/>
    <col min="2" max="2" width="7.5703125" style="1" customWidth="1"/>
    <col min="3" max="3" width="8" style="1" customWidth="1"/>
    <col min="4" max="4" width="10.42578125" style="1" customWidth="1"/>
    <col min="5" max="5" width="12.42578125" style="1" customWidth="1"/>
    <col min="6" max="6" width="62.140625" style="1" customWidth="1"/>
    <col min="7" max="7" width="14.140625" style="1" customWidth="1"/>
    <col min="8" max="8" width="14.85546875" style="1" customWidth="1"/>
    <col min="9" max="9" width="13.140625" style="1" customWidth="1"/>
    <col min="10" max="10" width="9.140625" style="1"/>
    <col min="11" max="11" width="49.85546875" style="1" customWidth="1"/>
    <col min="12" max="12" width="14.42578125" style="1" customWidth="1"/>
    <col min="13" max="16384" width="9.140625" style="1"/>
  </cols>
  <sheetData>
    <row r="1" spans="1:9" ht="18" customHeight="1" x14ac:dyDescent="0.25">
      <c r="G1" s="601" t="s">
        <v>273</v>
      </c>
      <c r="H1" s="601"/>
      <c r="I1" s="601"/>
    </row>
    <row r="2" spans="1:9" ht="15.75" customHeight="1" x14ac:dyDescent="0.25">
      <c r="G2" s="1" t="s">
        <v>183</v>
      </c>
    </row>
    <row r="3" spans="1:9" ht="17.25" customHeight="1" x14ac:dyDescent="0.25">
      <c r="G3" s="1" t="s">
        <v>9</v>
      </c>
    </row>
    <row r="6" spans="1:9" ht="52.5" customHeight="1" x14ac:dyDescent="0.3">
      <c r="A6" s="497" t="s">
        <v>272</v>
      </c>
      <c r="B6" s="497"/>
      <c r="C6" s="497"/>
      <c r="D6" s="497"/>
      <c r="E6" s="497"/>
      <c r="F6" s="497"/>
      <c r="G6" s="497"/>
      <c r="H6" s="497"/>
      <c r="I6" s="497"/>
    </row>
    <row r="8" spans="1:9" x14ac:dyDescent="0.25">
      <c r="H8" s="1" t="s">
        <v>25</v>
      </c>
    </row>
    <row r="9" spans="1:9" s="29" customFormat="1" ht="48.75" customHeight="1" x14ac:dyDescent="0.25">
      <c r="A9" s="650" t="s">
        <v>26</v>
      </c>
      <c r="B9" s="650"/>
      <c r="C9" s="650"/>
      <c r="D9" s="650" t="s">
        <v>14</v>
      </c>
      <c r="E9" s="650"/>
      <c r="F9" s="650" t="s">
        <v>20</v>
      </c>
      <c r="G9" s="650" t="s">
        <v>27</v>
      </c>
      <c r="H9" s="650"/>
      <c r="I9" s="650"/>
    </row>
    <row r="10" spans="1:9" s="29" customFormat="1" ht="45" customHeight="1" x14ac:dyDescent="0.25">
      <c r="A10" s="410" t="s">
        <v>28</v>
      </c>
      <c r="B10" s="410" t="s">
        <v>29</v>
      </c>
      <c r="C10" s="410" t="s">
        <v>30</v>
      </c>
      <c r="D10" s="410" t="s">
        <v>18</v>
      </c>
      <c r="E10" s="410" t="s">
        <v>19</v>
      </c>
      <c r="F10" s="650"/>
      <c r="G10" s="411" t="s">
        <v>271</v>
      </c>
      <c r="H10" s="411" t="s">
        <v>16</v>
      </c>
      <c r="I10" s="411" t="s">
        <v>17</v>
      </c>
    </row>
    <row r="11" spans="1:9" s="29" customFormat="1" ht="22.5" customHeight="1" x14ac:dyDescent="0.25">
      <c r="A11" s="412"/>
      <c r="B11" s="412"/>
      <c r="C11" s="412"/>
      <c r="D11" s="411"/>
      <c r="E11" s="411"/>
      <c r="F11" s="404" t="s">
        <v>24</v>
      </c>
      <c r="G11" s="413">
        <f>+G13+G32</f>
        <v>0</v>
      </c>
      <c r="H11" s="413">
        <f t="shared" ref="H11:I11" si="0">+H13+H32</f>
        <v>0</v>
      </c>
      <c r="I11" s="413">
        <f t="shared" si="0"/>
        <v>0</v>
      </c>
    </row>
    <row r="12" spans="1:9" s="29" customFormat="1" ht="22.5" customHeight="1" x14ac:dyDescent="0.25">
      <c r="A12" s="412"/>
      <c r="B12" s="412"/>
      <c r="C12" s="412"/>
      <c r="D12" s="411"/>
      <c r="E12" s="411"/>
      <c r="F12" s="402" t="s">
        <v>41</v>
      </c>
      <c r="G12" s="413"/>
      <c r="H12" s="413"/>
      <c r="I12" s="413"/>
    </row>
    <row r="13" spans="1:9" s="388" customFormat="1" ht="27" customHeight="1" x14ac:dyDescent="0.3">
      <c r="A13" s="396"/>
      <c r="B13" s="396"/>
      <c r="C13" s="396"/>
      <c r="D13" s="414"/>
      <c r="E13" s="414"/>
      <c r="F13" s="397" t="s">
        <v>140</v>
      </c>
      <c r="G13" s="398">
        <f>+G14</f>
        <v>-15376.7</v>
      </c>
      <c r="H13" s="398">
        <f t="shared" ref="H13:I13" si="1">+H14</f>
        <v>-53818.6</v>
      </c>
      <c r="I13" s="398">
        <f t="shared" si="1"/>
        <v>-76883.599999999991</v>
      </c>
    </row>
    <row r="14" spans="1:9" ht="33" x14ac:dyDescent="0.25">
      <c r="A14" s="647" t="s">
        <v>146</v>
      </c>
      <c r="B14" s="647"/>
      <c r="C14" s="647"/>
      <c r="D14" s="647"/>
      <c r="E14" s="647"/>
      <c r="F14" s="415" t="s">
        <v>147</v>
      </c>
      <c r="G14" s="413">
        <f t="shared" ref="G14:I14" si="2">+G16</f>
        <v>-15376.7</v>
      </c>
      <c r="H14" s="413">
        <f t="shared" si="2"/>
        <v>-53818.6</v>
      </c>
      <c r="I14" s="413">
        <f t="shared" si="2"/>
        <v>-76883.599999999991</v>
      </c>
    </row>
    <row r="15" spans="1:9" ht="14.25" x14ac:dyDescent="0.25">
      <c r="A15" s="647"/>
      <c r="B15" s="647"/>
      <c r="C15" s="647"/>
      <c r="D15" s="647"/>
      <c r="E15" s="647"/>
      <c r="F15" s="402" t="s">
        <v>21</v>
      </c>
      <c r="G15" s="416"/>
      <c r="H15" s="416"/>
      <c r="I15" s="416"/>
    </row>
    <row r="16" spans="1:9" ht="33" x14ac:dyDescent="0.25">
      <c r="A16" s="647"/>
      <c r="B16" s="647" t="s">
        <v>31</v>
      </c>
      <c r="C16" s="647"/>
      <c r="D16" s="647"/>
      <c r="E16" s="647"/>
      <c r="F16" s="415" t="s">
        <v>148</v>
      </c>
      <c r="G16" s="413">
        <f t="shared" ref="G16:I16" si="3">+G18</f>
        <v>-15376.7</v>
      </c>
      <c r="H16" s="413">
        <f t="shared" si="3"/>
        <v>-53818.6</v>
      </c>
      <c r="I16" s="413">
        <f t="shared" si="3"/>
        <v>-76883.599999999991</v>
      </c>
    </row>
    <row r="17" spans="1:9" ht="14.25" x14ac:dyDescent="0.25">
      <c r="A17" s="647"/>
      <c r="B17" s="647"/>
      <c r="C17" s="647"/>
      <c r="D17" s="647"/>
      <c r="E17" s="647"/>
      <c r="F17" s="402" t="s">
        <v>21</v>
      </c>
      <c r="G17" s="416"/>
      <c r="H17" s="416"/>
      <c r="I17" s="416"/>
    </row>
    <row r="18" spans="1:9" ht="14.25" x14ac:dyDescent="0.25">
      <c r="A18" s="647"/>
      <c r="B18" s="647"/>
      <c r="C18" s="647" t="s">
        <v>31</v>
      </c>
      <c r="D18" s="647"/>
      <c r="E18" s="647"/>
      <c r="F18" s="404" t="s">
        <v>141</v>
      </c>
      <c r="G18" s="417">
        <f>+G20</f>
        <v>-15376.7</v>
      </c>
      <c r="H18" s="417">
        <f t="shared" ref="H18:I18" si="4">+H20</f>
        <v>-53818.6</v>
      </c>
      <c r="I18" s="417">
        <f t="shared" si="4"/>
        <v>-76883.599999999991</v>
      </c>
    </row>
    <row r="19" spans="1:9" ht="14.25" customHeight="1" x14ac:dyDescent="0.25">
      <c r="A19" s="647"/>
      <c r="B19" s="647"/>
      <c r="C19" s="647"/>
      <c r="D19" s="647"/>
      <c r="E19" s="647"/>
      <c r="F19" s="402" t="s">
        <v>21</v>
      </c>
      <c r="G19" s="418"/>
      <c r="H19" s="418"/>
      <c r="I19" s="418"/>
    </row>
    <row r="20" spans="1:9" ht="14.25" x14ac:dyDescent="0.25">
      <c r="A20" s="647"/>
      <c r="B20" s="647"/>
      <c r="C20" s="647"/>
      <c r="D20" s="647"/>
      <c r="E20" s="647"/>
      <c r="F20" s="402" t="s">
        <v>149</v>
      </c>
      <c r="G20" s="417">
        <f t="shared" ref="G20:I20" si="5">+G22</f>
        <v>-15376.7</v>
      </c>
      <c r="H20" s="417">
        <f t="shared" si="5"/>
        <v>-53818.6</v>
      </c>
      <c r="I20" s="417">
        <f t="shared" si="5"/>
        <v>-76883.599999999991</v>
      </c>
    </row>
    <row r="21" spans="1:9" ht="14.25" x14ac:dyDescent="0.25">
      <c r="A21" s="647"/>
      <c r="B21" s="647"/>
      <c r="C21" s="647"/>
      <c r="D21" s="647"/>
      <c r="E21" s="647"/>
      <c r="F21" s="402" t="s">
        <v>21</v>
      </c>
      <c r="G21" s="419"/>
      <c r="H21" s="419"/>
      <c r="I21" s="419"/>
    </row>
    <row r="22" spans="1:9" s="389" customFormat="1" ht="22.5" customHeight="1" x14ac:dyDescent="0.25">
      <c r="A22" s="647"/>
      <c r="B22" s="647"/>
      <c r="C22" s="647"/>
      <c r="D22" s="647" t="s">
        <v>150</v>
      </c>
      <c r="E22" s="648" t="s">
        <v>151</v>
      </c>
      <c r="F22" s="648" t="s">
        <v>141</v>
      </c>
      <c r="G22" s="417">
        <f>+G24</f>
        <v>-15376.7</v>
      </c>
      <c r="H22" s="417">
        <f t="shared" ref="H22:I22" si="6">+H24</f>
        <v>-53818.6</v>
      </c>
      <c r="I22" s="417">
        <f t="shared" si="6"/>
        <v>-76883.599999999991</v>
      </c>
    </row>
    <row r="23" spans="1:9" ht="15" customHeight="1" x14ac:dyDescent="0.3">
      <c r="A23" s="647"/>
      <c r="B23" s="647"/>
      <c r="C23" s="647"/>
      <c r="D23" s="647"/>
      <c r="E23" s="420"/>
      <c r="F23" s="421" t="s">
        <v>21</v>
      </c>
      <c r="G23" s="422"/>
      <c r="H23" s="422"/>
      <c r="I23" s="422"/>
    </row>
    <row r="24" spans="1:9" ht="13.5" customHeight="1" x14ac:dyDescent="0.3">
      <c r="A24" s="647"/>
      <c r="B24" s="647"/>
      <c r="C24" s="647"/>
      <c r="D24" s="647"/>
      <c r="E24" s="423" t="s">
        <v>144</v>
      </c>
      <c r="F24" s="404" t="s">
        <v>141</v>
      </c>
      <c r="G24" s="424">
        <f t="shared" ref="G24:I24" si="7">+G26</f>
        <v>-15376.7</v>
      </c>
      <c r="H24" s="424">
        <f t="shared" si="7"/>
        <v>-53818.6</v>
      </c>
      <c r="I24" s="424">
        <f t="shared" si="7"/>
        <v>-76883.599999999991</v>
      </c>
    </row>
    <row r="25" spans="1:9" ht="13.5" customHeight="1" x14ac:dyDescent="0.25">
      <c r="A25" s="647"/>
      <c r="B25" s="647"/>
      <c r="C25" s="647"/>
      <c r="D25" s="647"/>
      <c r="E25" s="649"/>
      <c r="F25" s="390" t="s">
        <v>59</v>
      </c>
      <c r="G25" s="391"/>
      <c r="H25" s="391"/>
      <c r="I25" s="391"/>
    </row>
    <row r="26" spans="1:9" ht="13.5" customHeight="1" x14ac:dyDescent="0.25">
      <c r="A26" s="647"/>
      <c r="B26" s="647"/>
      <c r="C26" s="647"/>
      <c r="D26" s="647"/>
      <c r="E26" s="649"/>
      <c r="F26" s="18" t="s">
        <v>149</v>
      </c>
      <c r="G26" s="392">
        <f t="shared" ref="G26:I26" si="8">+G28</f>
        <v>-15376.7</v>
      </c>
      <c r="H26" s="392">
        <f t="shared" si="8"/>
        <v>-53818.6</v>
      </c>
      <c r="I26" s="392">
        <f t="shared" si="8"/>
        <v>-76883.599999999991</v>
      </c>
    </row>
    <row r="27" spans="1:9" ht="27" x14ac:dyDescent="0.25">
      <c r="A27" s="647"/>
      <c r="B27" s="647"/>
      <c r="C27" s="647"/>
      <c r="D27" s="647"/>
      <c r="E27" s="649"/>
      <c r="F27" s="390" t="s">
        <v>152</v>
      </c>
      <c r="G27" s="391"/>
      <c r="H27" s="391"/>
      <c r="I27" s="391"/>
    </row>
    <row r="28" spans="1:9" ht="13.5" customHeight="1" x14ac:dyDescent="0.25">
      <c r="A28" s="647"/>
      <c r="B28" s="647"/>
      <c r="C28" s="647"/>
      <c r="D28" s="647"/>
      <c r="E28" s="649"/>
      <c r="F28" s="393" t="s">
        <v>22</v>
      </c>
      <c r="G28" s="394">
        <f t="shared" ref="G28:I30" si="9">+G29</f>
        <v>-15376.7</v>
      </c>
      <c r="H28" s="394">
        <f t="shared" si="9"/>
        <v>-53818.6</v>
      </c>
      <c r="I28" s="394">
        <f t="shared" si="9"/>
        <v>-76883.599999999991</v>
      </c>
    </row>
    <row r="29" spans="1:9" ht="13.5" customHeight="1" x14ac:dyDescent="0.25">
      <c r="A29" s="647"/>
      <c r="B29" s="647"/>
      <c r="C29" s="647"/>
      <c r="D29" s="647"/>
      <c r="E29" s="649"/>
      <c r="F29" s="395" t="s">
        <v>23</v>
      </c>
      <c r="G29" s="391">
        <f t="shared" si="9"/>
        <v>-15376.7</v>
      </c>
      <c r="H29" s="391">
        <f t="shared" si="9"/>
        <v>-53818.6</v>
      </c>
      <c r="I29" s="391">
        <f t="shared" si="9"/>
        <v>-76883.599999999991</v>
      </c>
    </row>
    <row r="30" spans="1:9" ht="13.5" customHeight="1" x14ac:dyDescent="0.25">
      <c r="A30" s="647"/>
      <c r="B30" s="647"/>
      <c r="C30" s="647"/>
      <c r="D30" s="647"/>
      <c r="E30" s="649"/>
      <c r="F30" s="395" t="s">
        <v>154</v>
      </c>
      <c r="G30" s="391">
        <f t="shared" si="9"/>
        <v>-15376.7</v>
      </c>
      <c r="H30" s="391">
        <f t="shared" si="9"/>
        <v>-53818.6</v>
      </c>
      <c r="I30" s="391">
        <f t="shared" si="9"/>
        <v>-76883.599999999991</v>
      </c>
    </row>
    <row r="31" spans="1:9" ht="14.25" customHeight="1" x14ac:dyDescent="0.25">
      <c r="A31" s="647"/>
      <c r="B31" s="647"/>
      <c r="C31" s="647"/>
      <c r="D31" s="647"/>
      <c r="E31" s="649"/>
      <c r="F31" s="402" t="s">
        <v>153</v>
      </c>
      <c r="G31" s="391">
        <f>+'Havelvats 2'!G116</f>
        <v>-15376.7</v>
      </c>
      <c r="H31" s="391">
        <f>+'Havelvats 2'!H116</f>
        <v>-53818.6</v>
      </c>
      <c r="I31" s="391">
        <f>+'Havelvats 2'!I116</f>
        <v>-76883.599999999991</v>
      </c>
    </row>
    <row r="32" spans="1:9" s="388" customFormat="1" ht="27" customHeight="1" x14ac:dyDescent="0.3">
      <c r="A32" s="396"/>
      <c r="B32" s="396"/>
      <c r="C32" s="396"/>
      <c r="D32" s="396"/>
      <c r="E32" s="396"/>
      <c r="F32" s="397" t="s">
        <v>49</v>
      </c>
      <c r="G32" s="398">
        <f>+G33</f>
        <v>15376.7</v>
      </c>
      <c r="H32" s="398">
        <f t="shared" ref="H32:I32" si="10">+H33</f>
        <v>53818.6</v>
      </c>
      <c r="I32" s="398">
        <f t="shared" si="10"/>
        <v>76883.599999999991</v>
      </c>
    </row>
    <row r="33" spans="1:10" s="29" customFormat="1" ht="31.5" customHeight="1" x14ac:dyDescent="0.25">
      <c r="A33" s="639" t="s">
        <v>42</v>
      </c>
      <c r="B33" s="640"/>
      <c r="C33" s="640"/>
      <c r="D33" s="641"/>
      <c r="E33" s="642"/>
      <c r="F33" s="401" t="s">
        <v>43</v>
      </c>
      <c r="G33" s="400">
        <f t="shared" ref="G33:I33" si="11">G35</f>
        <v>15376.7</v>
      </c>
      <c r="H33" s="400">
        <f t="shared" si="11"/>
        <v>53818.6</v>
      </c>
      <c r="I33" s="400">
        <f t="shared" si="11"/>
        <v>76883.599999999991</v>
      </c>
      <c r="J33" s="138"/>
    </row>
    <row r="34" spans="1:10" s="29" customFormat="1" ht="18.75" customHeight="1" x14ac:dyDescent="0.25">
      <c r="A34" s="639"/>
      <c r="B34" s="640"/>
      <c r="C34" s="640"/>
      <c r="D34" s="641"/>
      <c r="E34" s="642"/>
      <c r="F34" s="399" t="s">
        <v>21</v>
      </c>
      <c r="G34" s="400"/>
      <c r="H34" s="400"/>
      <c r="I34" s="400"/>
    </row>
    <row r="35" spans="1:10" s="29" customFormat="1" ht="16.5" x14ac:dyDescent="0.25">
      <c r="A35" s="639"/>
      <c r="B35" s="639" t="s">
        <v>32</v>
      </c>
      <c r="C35" s="640"/>
      <c r="D35" s="641"/>
      <c r="E35" s="642"/>
      <c r="F35" s="401" t="s">
        <v>44</v>
      </c>
      <c r="G35" s="400">
        <f>+G37</f>
        <v>15376.7</v>
      </c>
      <c r="H35" s="400">
        <f t="shared" ref="H35:I35" si="12">+H37</f>
        <v>53818.6</v>
      </c>
      <c r="I35" s="400">
        <f t="shared" si="12"/>
        <v>76883.599999999991</v>
      </c>
      <c r="J35" s="138"/>
    </row>
    <row r="36" spans="1:10" s="29" customFormat="1" ht="16.5" x14ac:dyDescent="0.25">
      <c r="A36" s="639"/>
      <c r="B36" s="639"/>
      <c r="C36" s="640"/>
      <c r="D36" s="641"/>
      <c r="E36" s="642"/>
      <c r="F36" s="402" t="s">
        <v>21</v>
      </c>
      <c r="G36" s="403"/>
      <c r="H36" s="403"/>
      <c r="I36" s="403"/>
    </row>
    <row r="37" spans="1:10" s="29" customFormat="1" ht="28.5" x14ac:dyDescent="0.25">
      <c r="A37" s="639"/>
      <c r="B37" s="639"/>
      <c r="C37" s="643" t="s">
        <v>118</v>
      </c>
      <c r="D37" s="641"/>
      <c r="E37" s="642"/>
      <c r="F37" s="404" t="s">
        <v>119</v>
      </c>
      <c r="G37" s="400">
        <f>+G39</f>
        <v>15376.7</v>
      </c>
      <c r="H37" s="400">
        <f>+H39</f>
        <v>53818.6</v>
      </c>
      <c r="I37" s="400">
        <f>+I39</f>
        <v>76883.599999999991</v>
      </c>
    </row>
    <row r="38" spans="1:10" s="29" customFormat="1" ht="16.5" x14ac:dyDescent="0.25">
      <c r="A38" s="639"/>
      <c r="B38" s="639"/>
      <c r="C38" s="643"/>
      <c r="D38" s="641"/>
      <c r="E38" s="642"/>
      <c r="F38" s="402" t="s">
        <v>21</v>
      </c>
      <c r="G38" s="405"/>
      <c r="H38" s="405"/>
      <c r="I38" s="405"/>
    </row>
    <row r="39" spans="1:10" s="29" customFormat="1" ht="16.5" x14ac:dyDescent="0.25">
      <c r="A39" s="639"/>
      <c r="B39" s="639"/>
      <c r="C39" s="643"/>
      <c r="D39" s="641"/>
      <c r="E39" s="642"/>
      <c r="F39" s="402" t="s">
        <v>49</v>
      </c>
      <c r="G39" s="405">
        <f>+G41</f>
        <v>15376.7</v>
      </c>
      <c r="H39" s="405">
        <f>+H41</f>
        <v>53818.6</v>
      </c>
      <c r="I39" s="405">
        <f>+I41</f>
        <v>76883.599999999991</v>
      </c>
    </row>
    <row r="40" spans="1:10" s="29" customFormat="1" ht="16.5" x14ac:dyDescent="0.25">
      <c r="A40" s="639"/>
      <c r="B40" s="639"/>
      <c r="C40" s="643"/>
      <c r="D40" s="641"/>
      <c r="E40" s="642"/>
      <c r="F40" s="402" t="s">
        <v>21</v>
      </c>
      <c r="G40" s="425"/>
      <c r="H40" s="400"/>
      <c r="I40" s="400"/>
    </row>
    <row r="41" spans="1:10" s="29" customFormat="1" ht="16.5" x14ac:dyDescent="0.3">
      <c r="A41" s="639"/>
      <c r="B41" s="639"/>
      <c r="C41" s="643"/>
      <c r="D41" s="644">
        <v>1075</v>
      </c>
      <c r="E41" s="645" t="s">
        <v>274</v>
      </c>
      <c r="F41" s="645"/>
      <c r="G41" s="426">
        <f>+G43</f>
        <v>15376.7</v>
      </c>
      <c r="H41" s="426">
        <f t="shared" ref="H41:I41" si="13">+H43</f>
        <v>53818.6</v>
      </c>
      <c r="I41" s="426">
        <f t="shared" si="13"/>
        <v>76883.599999999991</v>
      </c>
    </row>
    <row r="42" spans="1:10" s="29" customFormat="1" ht="16.5" x14ac:dyDescent="0.3">
      <c r="A42" s="639"/>
      <c r="B42" s="639"/>
      <c r="C42" s="643"/>
      <c r="D42" s="644"/>
      <c r="E42" s="420"/>
      <c r="F42" s="421" t="s">
        <v>21</v>
      </c>
      <c r="G42" s="409"/>
      <c r="H42" s="412"/>
      <c r="I42" s="412"/>
    </row>
    <row r="43" spans="1:10" s="29" customFormat="1" ht="28.5" x14ac:dyDescent="0.25">
      <c r="A43" s="639"/>
      <c r="B43" s="639"/>
      <c r="C43" s="643"/>
      <c r="D43" s="644"/>
      <c r="E43" s="427">
        <v>21004</v>
      </c>
      <c r="F43" s="428" t="s">
        <v>138</v>
      </c>
      <c r="G43" s="400">
        <f>G45</f>
        <v>15376.7</v>
      </c>
      <c r="H43" s="400">
        <f>H45</f>
        <v>53818.6</v>
      </c>
      <c r="I43" s="400">
        <f>I45</f>
        <v>76883.599999999991</v>
      </c>
    </row>
    <row r="44" spans="1:10" ht="15" customHeight="1" x14ac:dyDescent="0.25">
      <c r="A44" s="639"/>
      <c r="B44" s="639"/>
      <c r="C44" s="643"/>
      <c r="D44" s="644"/>
      <c r="E44" s="646"/>
      <c r="F44" s="390" t="s">
        <v>45</v>
      </c>
      <c r="G44" s="408"/>
      <c r="H44" s="406"/>
      <c r="I44" s="406"/>
    </row>
    <row r="45" spans="1:10" s="30" customFormat="1" ht="16.5" x14ac:dyDescent="0.25">
      <c r="A45" s="639"/>
      <c r="B45" s="639"/>
      <c r="C45" s="643"/>
      <c r="D45" s="644"/>
      <c r="E45" s="646"/>
      <c r="F45" s="18" t="s">
        <v>49</v>
      </c>
      <c r="G45" s="407">
        <f t="shared" ref="G45:I45" si="14">G47</f>
        <v>15376.7</v>
      </c>
      <c r="H45" s="407">
        <f t="shared" si="14"/>
        <v>53818.6</v>
      </c>
      <c r="I45" s="407">
        <f t="shared" si="14"/>
        <v>76883.599999999991</v>
      </c>
    </row>
    <row r="46" spans="1:10" ht="27" x14ac:dyDescent="0.25">
      <c r="A46" s="639"/>
      <c r="B46" s="639"/>
      <c r="C46" s="643"/>
      <c r="D46" s="644"/>
      <c r="E46" s="646"/>
      <c r="F46" s="390" t="s">
        <v>46</v>
      </c>
      <c r="G46" s="408"/>
      <c r="H46" s="406"/>
      <c r="I46" s="406"/>
    </row>
    <row r="47" spans="1:10" ht="15" customHeight="1" x14ac:dyDescent="0.25">
      <c r="A47" s="639"/>
      <c r="B47" s="639"/>
      <c r="C47" s="643"/>
      <c r="D47" s="644"/>
      <c r="E47" s="646"/>
      <c r="F47" s="429" t="s">
        <v>22</v>
      </c>
      <c r="G47" s="406">
        <f>+G48</f>
        <v>15376.7</v>
      </c>
      <c r="H47" s="406">
        <f t="shared" ref="H47:I48" si="15">+H48</f>
        <v>53818.6</v>
      </c>
      <c r="I47" s="406">
        <f t="shared" si="15"/>
        <v>76883.599999999991</v>
      </c>
    </row>
    <row r="48" spans="1:10" ht="15" customHeight="1" x14ac:dyDescent="0.25">
      <c r="A48" s="639"/>
      <c r="B48" s="639"/>
      <c r="C48" s="643"/>
      <c r="D48" s="644"/>
      <c r="E48" s="646"/>
      <c r="F48" s="402" t="s">
        <v>71</v>
      </c>
      <c r="G48" s="406">
        <f>+G49</f>
        <v>15376.7</v>
      </c>
      <c r="H48" s="406">
        <f t="shared" si="15"/>
        <v>53818.6</v>
      </c>
      <c r="I48" s="406">
        <f t="shared" si="15"/>
        <v>76883.599999999991</v>
      </c>
    </row>
    <row r="49" spans="1:9" ht="15" customHeight="1" x14ac:dyDescent="0.25">
      <c r="A49" s="639"/>
      <c r="B49" s="639"/>
      <c r="C49" s="643"/>
      <c r="D49" s="644"/>
      <c r="E49" s="646"/>
      <c r="F49" s="402" t="s">
        <v>72</v>
      </c>
      <c r="G49" s="406">
        <f t="shared" ref="G49:I50" si="16">G50</f>
        <v>15376.7</v>
      </c>
      <c r="H49" s="406">
        <f t="shared" si="16"/>
        <v>53818.6</v>
      </c>
      <c r="I49" s="406">
        <f t="shared" si="16"/>
        <v>76883.599999999991</v>
      </c>
    </row>
    <row r="50" spans="1:9" x14ac:dyDescent="0.25">
      <c r="A50" s="639"/>
      <c r="B50" s="639"/>
      <c r="C50" s="643"/>
      <c r="D50" s="644"/>
      <c r="E50" s="646"/>
      <c r="F50" s="402" t="s">
        <v>73</v>
      </c>
      <c r="G50" s="406">
        <f t="shared" si="16"/>
        <v>15376.7</v>
      </c>
      <c r="H50" s="406">
        <f t="shared" si="16"/>
        <v>53818.6</v>
      </c>
      <c r="I50" s="406">
        <f t="shared" si="16"/>
        <v>76883.599999999991</v>
      </c>
    </row>
    <row r="51" spans="1:9" x14ac:dyDescent="0.25">
      <c r="A51" s="639"/>
      <c r="B51" s="639"/>
      <c r="C51" s="643"/>
      <c r="D51" s="644"/>
      <c r="E51" s="646"/>
      <c r="F51" s="430" t="s">
        <v>74</v>
      </c>
      <c r="G51" s="391">
        <f>+'Havelvats 2'!G68</f>
        <v>15376.7</v>
      </c>
      <c r="H51" s="391">
        <f>+'Havelvats 2'!H68</f>
        <v>53818.6</v>
      </c>
      <c r="I51" s="391">
        <f>+'Havelvats 2'!I68</f>
        <v>76883.599999999991</v>
      </c>
    </row>
  </sheetData>
  <mergeCells count="26">
    <mergeCell ref="G1:I1"/>
    <mergeCell ref="A6:I6"/>
    <mergeCell ref="A9:C9"/>
    <mergeCell ref="D9:E9"/>
    <mergeCell ref="F9:F10"/>
    <mergeCell ref="G9:I9"/>
    <mergeCell ref="A14:A31"/>
    <mergeCell ref="B14:B15"/>
    <mergeCell ref="C14:C17"/>
    <mergeCell ref="D14:D21"/>
    <mergeCell ref="E14:E21"/>
    <mergeCell ref="B16:B31"/>
    <mergeCell ref="C18:C31"/>
    <mergeCell ref="D22:D31"/>
    <mergeCell ref="E22:F22"/>
    <mergeCell ref="E25:E31"/>
    <mergeCell ref="A33:A51"/>
    <mergeCell ref="B33:B34"/>
    <mergeCell ref="C33:C36"/>
    <mergeCell ref="D33:D40"/>
    <mergeCell ref="E33:E40"/>
    <mergeCell ref="B35:B51"/>
    <mergeCell ref="C37:C51"/>
    <mergeCell ref="D41:D51"/>
    <mergeCell ref="E41:F41"/>
    <mergeCell ref="E44:E51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Havelvats 1</vt:lpstr>
      <vt:lpstr>Havelvats 2</vt:lpstr>
      <vt:lpstr>Havelvats 3</vt:lpstr>
      <vt:lpstr>Havelvats 4</vt:lpstr>
      <vt:lpstr>Havelvats 5</vt:lpstr>
      <vt:lpstr>Havelvats 6</vt:lpstr>
      <vt:lpstr>Havelvats 7</vt:lpstr>
      <vt:lpstr>Havelvats 8</vt:lpstr>
      <vt:lpstr>Havelvats 9</vt:lpstr>
      <vt:lpstr>'Havelvats 1'!Print_Area</vt:lpstr>
      <vt:lpstr>'Havelvats 2'!Print_Area</vt:lpstr>
      <vt:lpstr>'Havelvats 3'!Print_Area</vt:lpstr>
      <vt:lpstr>'Havelvats 6'!Print_Area</vt:lpstr>
      <vt:lpstr>'Havelvats 7'!Print_Area</vt:lpstr>
      <vt:lpstr>'Havelvats 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https:/mul-edu.gov.am/tasks/docs/attachment.php?id=339691&amp;fn=havelvacner+%285%29+%281%29+%281%29.xlsx&amp;out=1&amp;token=1c5a47fd4a5adf61b500</cp:keywords>
  <cp:lastModifiedBy>Ashot Pirumyan</cp:lastModifiedBy>
  <cp:lastPrinted>2021-03-16T10:37:27Z</cp:lastPrinted>
  <dcterms:created xsi:type="dcterms:W3CDTF">2020-05-23T06:00:29Z</dcterms:created>
  <dcterms:modified xsi:type="dcterms:W3CDTF">2021-03-16T10:37:43Z</dcterms:modified>
</cp:coreProperties>
</file>