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arpinem\Desktop\downlods\"/>
    </mc:Choice>
  </mc:AlternateContent>
  <bookViews>
    <workbookView xWindow="0" yWindow="0" windowWidth="28800" windowHeight="12480" activeTab="6"/>
  </bookViews>
  <sheets>
    <sheet name="Havelvats1" sheetId="1" r:id="rId1"/>
    <sheet name="Havelvats2" sheetId="6" r:id="rId2"/>
    <sheet name="Havelvats3" sheetId="2" r:id="rId3"/>
    <sheet name="Havelv_4v" sheetId="9" r:id="rId4"/>
    <sheet name="Havelv5_dr" sheetId="8" r:id="rId5"/>
    <sheet name="Havelvats7" sheetId="7" r:id="rId6"/>
    <sheet name="Havelvats8" sheetId="10" r:id="rId7"/>
    <sheet name="Havelvats6" sheetId="5" r:id="rId8"/>
  </sheets>
  <externalReferences>
    <externalReference r:id="rId9"/>
  </externalReferences>
  <definedNames>
    <definedName name="_xlnm._FilterDatabase" localSheetId="3" hidden="1">Havelv_4v!$A$6:$J$133</definedName>
    <definedName name="_xlnm._FilterDatabase" localSheetId="4" hidden="1">Havelv5_dr!$A$6:$F$92</definedName>
    <definedName name="AgencyCode">#REF!</definedName>
    <definedName name="AgencyName">#REF!</definedName>
    <definedName name="Functional1">#REF!</definedName>
    <definedName name="PANature">#REF!</definedName>
    <definedName name="PAType">#REF!</definedName>
    <definedName name="Performance2">#REF!</definedName>
    <definedName name="PerformanceType">#REF!</definedName>
    <definedName name="_xlnm.Print_Area" localSheetId="3">Havelv_4v!$A$5:$F$133</definedName>
    <definedName name="_xlnm.Print_Area" localSheetId="4">Havelv5_dr!$A$1:$F$92</definedName>
    <definedName name="_xlnm.Print_Area" localSheetId="7">Havelvats6!$A$1:$G$7</definedName>
    <definedName name="_xlnm.Print_Titles" localSheetId="3">Havelv_4v!$7:$9</definedName>
    <definedName name="_xlnm.Print_Titles" localSheetId="4">Havelv5_dr!$7:$9</definedName>
    <definedName name="Z_12CCAAEB_1EC8_4349_AB8D_64BBAC6406A3_.wvu.FilterData" localSheetId="3" hidden="1">Havelv_4v!$A$6:$B$133</definedName>
    <definedName name="Z_13F89C80_AA0B_41F9_AFF5_A3FBF32B4839_.wvu.FilterData" localSheetId="4" hidden="1">Havelv5_dr!$A$6:$F$92</definedName>
    <definedName name="Z_170B6AE7_622B_4AF6_97D3_6FED907C2C00_.wvu.FilterData" localSheetId="3" hidden="1">Havelv_4v!$A$6:$B$133</definedName>
    <definedName name="Z_17E9CF5D_0017_4B3F_B8F4_D51211315D22_.wvu.FilterData" localSheetId="3" hidden="1">Havelv_4v!$A$6:$F$133</definedName>
    <definedName name="Z_1C87CEDA_8CE8_4806_AB34_F3EEAC0A613F_.wvu.FilterData" localSheetId="3" hidden="1">Havelv_4v!$A$6:$B$133</definedName>
    <definedName name="Z_1CB3FA93_3343_416F_A16D_FC41F2ED2B6F_.wvu.FilterData" localSheetId="4" hidden="1">Havelv5_dr!$A$6:$F$92</definedName>
    <definedName name="Z_1D15A7B6_2AD9_40A6_8BCB_53B9E549B32A_.wvu.FilterData" localSheetId="3" hidden="1">Havelv_4v!$A$6:$B$133</definedName>
    <definedName name="Z_1FBC8682_CDF9_4C27_8473_E9702E022C66_.wvu.FilterData" localSheetId="3" hidden="1">Havelv_4v!$A$6:$B$133</definedName>
    <definedName name="Z_21428E03_393C_4D54_B57C_B3D0633EFEE3_.wvu.FilterData" localSheetId="3" hidden="1">Havelv_4v!$A$6:$B$133</definedName>
    <definedName name="Z_2282CBBB_4FE8_406F_B755_960633DE045F_.wvu.FilterData" localSheetId="3" hidden="1">Havelv_4v!$A$6:$F$133</definedName>
    <definedName name="Z_248D826A_AAF4_4217_A881_FEB0316B1F31_.wvu.FilterData" localSheetId="4" hidden="1">Havelv5_dr!$A$6:$F$92</definedName>
    <definedName name="Z_32637E83_0C5C_4BF6_B01F_214A62BF85B4_.wvu.FilterData" localSheetId="3" hidden="1">Havelv_4v!$A$6:$B$133</definedName>
    <definedName name="Z_329C8D35_DEEF_4490_82A8_A7682433A90F_.wvu.FilterData" localSheetId="3" hidden="1">Havelv_4v!$A$6:$B$133</definedName>
    <definedName name="Z_33CEF0DB_608E_4DCD_8885_48F235C0C724_.wvu.FilterData" localSheetId="3" hidden="1">Havelv_4v!$A$6:$F$133</definedName>
    <definedName name="Z_34F5D05D_F970_4671_8BE7_F8DF94E6D6AF_.wvu.FilterData" localSheetId="3" hidden="1">Havelv_4v!$A$6:$B$133</definedName>
    <definedName name="Z_3823FA4F_8296_4D5C_9E72_79D3A3A6D106_.wvu.FilterData" localSheetId="3" hidden="1">Havelv_4v!$A$6:$B$133</definedName>
    <definedName name="Z_39097021_C4C4_4A7D_8A7A_7C1018DB8F95_.wvu.FilterData" localSheetId="3" hidden="1">Havelv_4v!$A$6:$B$133</definedName>
    <definedName name="Z_45FFAC33_4AB9_414D_B043_692D128792D7_.wvu.FilterData" localSheetId="4" hidden="1">Havelv5_dr!$A$6:$F$92</definedName>
    <definedName name="Z_4634DF22_DC8F_4D19_9697_6AD123DA321F_.wvu.FilterData" localSheetId="3" hidden="1">Havelv_4v!$A$6:$B$133</definedName>
    <definedName name="Z_48164132_6D4B_4563_A48C_20D0780D8122_.wvu.FilterData" localSheetId="3" hidden="1">Havelv_4v!$A$6:$B$133</definedName>
    <definedName name="Z_4B089989_DDCD_487B_9353_2C02A02C4B79_.wvu.FilterData" localSheetId="4" hidden="1">Havelv5_dr!$A$6:$F$92</definedName>
    <definedName name="Z_4CE710E0_E0DB_47D4_BEDB_07D6AFEE6236_.wvu.FilterData" localSheetId="3" hidden="1">Havelv_4v!$A$6:$F$133</definedName>
    <definedName name="Z_4E7D02B5_6AED_41E0_B144_33AB5BF8890B_.wvu.Cols" localSheetId="4" hidden="1">Havelv5_dr!#REF!,Havelv5_dr!#REF!,Havelv5_dr!#REF!</definedName>
    <definedName name="Z_4E7D02B5_6AED_41E0_B144_33AB5BF8890B_.wvu.FilterData" localSheetId="4" hidden="1">Havelv5_dr!$A$6:$F$92</definedName>
    <definedName name="Z_4E7D02B5_6AED_41E0_B144_33AB5BF8890B_.wvu.PrintArea" localSheetId="4" hidden="1">Havelv5_dr!$A$1:$F$92</definedName>
    <definedName name="Z_4E7D02B5_6AED_41E0_B144_33AB5BF8890B_.wvu.PrintTitles" localSheetId="4" hidden="1">Havelv5_dr!$7:$9</definedName>
    <definedName name="Z_4E7D02B5_6AED_41E0_B144_33AB5BF8890B_.wvu.Rows" localSheetId="4" hidden="1">Havelv5_dr!#REF!</definedName>
    <definedName name="Z_53DFD68B_2825_4372_8279_65A2CDD3C0A6_.wvu.FilterData" localSheetId="4" hidden="1">Havelv5_dr!$A$6:$F$92</definedName>
    <definedName name="Z_5709450C_89C6_4B2D_B665_9E9D913E169B_.wvu.FilterData" localSheetId="3" hidden="1">Havelv_4v!$A$6:$B$133</definedName>
    <definedName name="Z_57E1A64D_9B41_4D85_A57C_C04312D5CC9C_.wvu.FilterData" localSheetId="3" hidden="1">Havelv_4v!$A$6:$B$133</definedName>
    <definedName name="Z_5D75B506_2B2F_48C0_AA3D_DB2CD28E40C4_.wvu.FilterData" localSheetId="3" hidden="1">Havelv_4v!$A$6:$F$133</definedName>
    <definedName name="Z_5D75B506_2B2F_48C0_AA3D_DB2CD28E40C4_.wvu.PrintArea" localSheetId="3" hidden="1">Havelv_4v!$A$6:$F$133</definedName>
    <definedName name="Z_5D75B506_2B2F_48C0_AA3D_DB2CD28E40C4_.wvu.PrintTitles" localSheetId="3" hidden="1">Havelv_4v!$7:$9</definedName>
    <definedName name="Z_655DBD37_03EC_412C_B9F0_5F10F2966341_.wvu.FilterData" localSheetId="3" hidden="1">Havelv_4v!$A$6:$F$133</definedName>
    <definedName name="Z_655DBD37_03EC_412C_B9F0_5F10F2966341_.wvu.PrintArea" localSheetId="3" hidden="1">Havelv_4v!$A$6:$F$133</definedName>
    <definedName name="Z_655DBD37_03EC_412C_B9F0_5F10F2966341_.wvu.PrintTitles" localSheetId="3" hidden="1">Havelv_4v!$7:$9</definedName>
    <definedName name="Z_68196425_4055_48E6_BF61_499475041400_.wvu.FilterData" localSheetId="3" hidden="1">Havelv_4v!$A$6:$B$133</definedName>
    <definedName name="Z_6AA1DF72_18B7_4B63_AC4B_94B815A82D74_.wvu.FilterData" localSheetId="3" hidden="1">Havelv_4v!$A$6:$B$133</definedName>
    <definedName name="Z_74D41457_B738_447E_8379_13B29FC953CC_.wvu.FilterData" localSheetId="3" hidden="1">Havelv_4v!$A$6:$B$133</definedName>
    <definedName name="Z_75687093_12B7_4585_A655_6DECD4865A8C_.wvu.FilterData" localSheetId="3" hidden="1">Havelv_4v!$A$6:$F$133</definedName>
    <definedName name="Z_761328E1_B8DA_402A_B584_45E3DDF5E7FE_.wvu.FilterData" localSheetId="3" hidden="1">Havelv_4v!$A$6:$B$133</definedName>
    <definedName name="Z_7E6AADFC_41F7_40E0_B875_9D916D6A2B9E_.wvu.FilterData" localSheetId="3" hidden="1">Havelv_4v!$A$6:$F$133</definedName>
    <definedName name="Z_800C1398_CE10_4554_AEE1_A02FE4E4186D_.wvu.FilterData" localSheetId="3" hidden="1">Havelv_4v!$A$6:$B$133</definedName>
    <definedName name="Z_88C8AD42_4A54_471A_AC21_23DEE75E6A61_.wvu.FilterData" localSheetId="4" hidden="1">Havelv5_dr!$A$6:$F$92</definedName>
    <definedName name="Z_8DE2C574_C054_4E0D_831E_F2F9D6B28E14_.wvu.FilterData" localSheetId="3" hidden="1">Havelv_4v!$A$6:$B$133</definedName>
    <definedName name="Z_909A9556_9201_4464_8B77_7A8210D7B766_.wvu.FilterData" localSheetId="3" hidden="1">Havelv_4v!$A$6:$F$133</definedName>
    <definedName name="Z_909A9556_9201_4464_8B77_7A8210D7B766_.wvu.PrintArea" localSheetId="3" hidden="1">Havelv_4v!$A$6:$F$133</definedName>
    <definedName name="Z_909A9556_9201_4464_8B77_7A8210D7B766_.wvu.PrintTitles" localSheetId="3" hidden="1">Havelv_4v!$7:$9</definedName>
    <definedName name="Z_9F580BB8_21A8_4327_8F4A_650F38FF81D1_.wvu.FilterData" localSheetId="3" hidden="1">Havelv_4v!$A$6:$B$133</definedName>
    <definedName name="Z_A36F7EEC_2FF7_4CCC_BEB5_BA1EDF494538_.wvu.FilterData" localSheetId="3" hidden="1">Havelv_4v!$A$6:$B$133</definedName>
    <definedName name="Z_A4808011_46EC_413F_853E_C8277AA4BDEA_.wvu.FilterData" localSheetId="3" hidden="1">Havelv_4v!$A$6:$B$133</definedName>
    <definedName name="Z_A4FE1ABD_6583_433C_8B4F_4C0F82012A69_.wvu.FilterData" localSheetId="3" hidden="1">Havelv_4v!$A$6:$B$133</definedName>
    <definedName name="Z_A76E6884_79E6_4F5A_92D6_60DDF4EF3708_.wvu.FilterData" localSheetId="3" hidden="1">Havelv_4v!$A$6:$F$133</definedName>
    <definedName name="Z_A8EF804B_D083_4633_BA10_160C3BA44EA5_.wvu.FilterData" localSheetId="3" hidden="1">Havelv_4v!$A$6:$B$133</definedName>
    <definedName name="Z_A91FBFF7_75FE_4F47_94F8_0AB53C2D94C9_.wvu.FilterData" localSheetId="3" hidden="1">Havelv_4v!$A$6:$B$133</definedName>
    <definedName name="Z_AB968A12_258A_4CBC_BCCA_DA6BE838CF0A_.wvu.FilterData" localSheetId="3" hidden="1">Havelv_4v!$A$6:$B$133</definedName>
    <definedName name="Z_AC37E426_38FF_4D03_922A_E9830A1DA1FF_.wvu.FilterData" localSheetId="3" hidden="1">Havelv_4v!$A$6:$F$133</definedName>
    <definedName name="Z_B1DD789D_F508_4C4F_8415_121179AB5D10_.wvu.FilterData" localSheetId="3" hidden="1">Havelv_4v!$A$6:$B$133</definedName>
    <definedName name="Z_B6E8E17E_50D9_4F6F_8FA3_EAEA1E227C90_.wvu.FilterData" localSheetId="4" hidden="1">Havelv5_dr!$A$6:$F$92</definedName>
    <definedName name="Z_BB95C660_B640_46DA_AEDF_2EFA54B6AA86_.wvu.FilterData" localSheetId="3" hidden="1">Havelv_4v!$A$6:$B$133</definedName>
    <definedName name="Z_BCBC9589_496C_4222_B934_202A6E890ECE_.wvu.FilterData" localSheetId="3" hidden="1">Havelv_4v!$A$6:$F$133</definedName>
    <definedName name="Z_BCFEC8DE_35D3_4B12_8F8C_FB01BE49516B_.wvu.FilterData" localSheetId="3" hidden="1">Havelv_4v!$A$6:$B$133</definedName>
    <definedName name="Z_C0EFFDBC_9EA1_4BE6_8AC1_F7AA5D1FC08E_.wvu.FilterData" localSheetId="4" hidden="1">Havelv5_dr!$A$6:$F$92</definedName>
    <definedName name="Z_CB92334E_2EF5_495D_B151_019FFFCE3E09_.wvu.FilterData" localSheetId="3" hidden="1">Havelv_4v!$A$6:$F$133</definedName>
    <definedName name="Z_CDED5F51_C29E_4C73_B094_D70DDFF427E0_.wvu.FilterData" localSheetId="3" hidden="1">Havelv_4v!$A$6:$B$133</definedName>
    <definedName name="Z_D0B243C8_C3D4_45A7_96B0_A60B5E81BFB2_.wvu.FilterData" localSheetId="3" hidden="1">Havelv_4v!$A$6:$B$133</definedName>
    <definedName name="Z_D3E32567_8C79_4853_A86C_2BE8246340F9_.wvu.FilterData" localSheetId="3" hidden="1">Havelv_4v!$A$6:$B$133</definedName>
    <definedName name="Z_D95FE460_1BA1_43DD_B249_243747BE3A4D_.wvu.PrintTitles" localSheetId="3" hidden="1">Havelv_4v!$7:$9</definedName>
    <definedName name="Z_DA0CFA94_486C_45F1_B25F_137624B94E1B_.wvu.FilterData" localSheetId="3" hidden="1">Havelv_4v!$A$6:$B$133</definedName>
    <definedName name="Z_DA5860A4_651C_469C_9CDA_1744A212D704_.wvu.PrintTitles" localSheetId="3" hidden="1">Havelv_4v!$7:$9</definedName>
    <definedName name="Z_E1FF650A_D89A_415D_AA59_E98FBE3B646D_.wvu.FilterData" localSheetId="3" hidden="1">Havelv_4v!$A$6:$B$133</definedName>
    <definedName name="Z_E7389F81_A9F5_4A4D_BFDF_47D60596D05A_.wvu.FilterData" localSheetId="3" hidden="1">Havelv_4v!$A$6:$B$133</definedName>
    <definedName name="Z_EB4A827F_C4BC_42B7_B392_245CA7D0C351_.wvu.FilterData" localSheetId="3" hidden="1">Havelv_4v!$A$6:$B$133</definedName>
    <definedName name="Z_EB90D5D9_55B7_4442_92D5_234D8479F935_.wvu.FilterData" localSheetId="3" hidden="1">Havelv_4v!$A$6:$B$133</definedName>
    <definedName name="Z_EC9CFF77_FD3D_4F08_A98F_D2758D2B12BE_.wvu.FilterData" localSheetId="3" hidden="1">Havelv_4v!$A$6:$F$133</definedName>
    <definedName name="Z_EC9CFF77_FD3D_4F08_A98F_D2758D2B12BE_.wvu.PrintArea" localSheetId="3" hidden="1">Havelv_4v!$A$6:$F$133</definedName>
    <definedName name="Z_EC9CFF77_FD3D_4F08_A98F_D2758D2B12BE_.wvu.PrintTitles" localSheetId="3" hidden="1">Havelv_4v!$7:$9</definedName>
    <definedName name="Z_F0E30E7C_80B0_462A_AB4D_B336442D4E37_.wvu.FilterData" localSheetId="4" hidden="1">Havelv5_dr!$A$6:$F$92</definedName>
    <definedName name="Z_FC3AB22F_E31D_4E23_B844_075681CC734D_.wvu.FilterData" localSheetId="4" hidden="1">Havelv5_dr!$A$6:$F$92</definedName>
    <definedName name="Z_FD6BFED4_3296_451F_BEE8_BDA0B24F27D3_.wvu.FilterData" localSheetId="4" hidden="1">Havelv5_dr!$A$6:$F$92</definedName>
    <definedName name="Z_FF1E2005_8C5C_4C8F_8835_E712657D02D7_.wvu.FilterData" localSheetId="3" hidden="1">Havelv_4v!$A$6:$B$133</definedName>
  </definedNames>
  <calcPr calcId="162913"/>
</workbook>
</file>

<file path=xl/calcChain.xml><?xml version="1.0" encoding="utf-8"?>
<calcChain xmlns="http://schemas.openxmlformats.org/spreadsheetml/2006/main">
  <c r="C632" i="10" l="1"/>
  <c r="C613" i="10"/>
  <c r="C595" i="10"/>
  <c r="C577" i="10"/>
  <c r="C559" i="10"/>
  <c r="C541" i="10"/>
  <c r="C519" i="10"/>
  <c r="C501" i="10"/>
  <c r="C482" i="10"/>
  <c r="C462" i="10"/>
  <c r="C443" i="10"/>
  <c r="C423" i="10"/>
  <c r="C407" i="10"/>
  <c r="C395" i="10"/>
  <c r="C385" i="10"/>
  <c r="C369" i="10"/>
  <c r="C359" i="10"/>
  <c r="C348" i="10"/>
  <c r="C332" i="10"/>
  <c r="C315" i="10"/>
  <c r="C303" i="10"/>
  <c r="C291" i="10"/>
  <c r="C255" i="10"/>
  <c r="C243" i="10"/>
  <c r="C231" i="10"/>
  <c r="C213" i="10"/>
  <c r="C203" i="10"/>
  <c r="C193" i="10"/>
  <c r="C183" i="10"/>
  <c r="C173" i="10"/>
  <c r="C163" i="10"/>
  <c r="C153" i="10"/>
  <c r="C143" i="10"/>
  <c r="C133" i="10"/>
  <c r="C113" i="10"/>
  <c r="C103" i="10"/>
  <c r="C87" i="10"/>
  <c r="C64" i="10"/>
  <c r="C53" i="10"/>
  <c r="C43" i="10"/>
  <c r="C33" i="10"/>
  <c r="C23" i="10"/>
  <c r="G12" i="5"/>
  <c r="D305" i="1"/>
  <c r="G29" i="2"/>
  <c r="G28" i="2" s="1"/>
  <c r="G27" i="2" s="1"/>
  <c r="G26" i="2" s="1"/>
  <c r="G24" i="2" s="1"/>
  <c r="G22" i="2" s="1"/>
  <c r="G20" i="2" s="1"/>
  <c r="G18" i="2" s="1"/>
  <c r="G16" i="2" s="1"/>
  <c r="C285" i="7"/>
  <c r="C401" i="7"/>
  <c r="C417" i="7"/>
  <c r="G59" i="2"/>
  <c r="G58" i="2" s="1"/>
  <c r="G57" i="2" s="1"/>
  <c r="G56" i="2" s="1"/>
  <c r="G55" i="2" s="1"/>
  <c r="G53" i="2" s="1"/>
  <c r="D159" i="6"/>
  <c r="D149" i="6"/>
  <c r="G66" i="2" s="1"/>
  <c r="G65" i="2" s="1"/>
  <c r="G64" i="2" s="1"/>
  <c r="G63" i="2" s="1"/>
  <c r="G62" i="2" s="1"/>
  <c r="G60" i="2" s="1"/>
  <c r="D143" i="6"/>
  <c r="G94" i="2" s="1"/>
  <c r="G93" i="2" s="1"/>
  <c r="G92" i="2" s="1"/>
  <c r="G91" i="2" s="1"/>
  <c r="G90" i="2" s="1"/>
  <c r="G88" i="2" s="1"/>
  <c r="D45" i="6"/>
  <c r="G477" i="2" l="1"/>
  <c r="G476" i="2" s="1"/>
  <c r="G474" i="2" s="1"/>
  <c r="G472" i="2" s="1"/>
  <c r="G470" i="2" s="1"/>
  <c r="G468" i="2" s="1"/>
  <c r="G466" i="2" s="1"/>
  <c r="G464" i="2" s="1"/>
  <c r="G462" i="2" s="1"/>
  <c r="G461" i="2" s="1"/>
  <c r="G219" i="2" l="1"/>
  <c r="D91" i="9"/>
  <c r="F90" i="9"/>
  <c r="E90" i="9"/>
  <c r="E86" i="9" s="1"/>
  <c r="E88" i="9" s="1"/>
  <c r="F86" i="9"/>
  <c r="D90" i="9" l="1"/>
  <c r="D86" i="9"/>
  <c r="C111" i="7"/>
  <c r="C123" i="10"/>
  <c r="F88" i="9"/>
  <c r="D88" i="9" s="1"/>
  <c r="G218" i="2" l="1"/>
  <c r="G217" i="2" s="1"/>
  <c r="G216" i="2" s="1"/>
  <c r="G214" i="2" s="1"/>
  <c r="G212" i="2" s="1"/>
  <c r="D228" i="1" l="1"/>
  <c r="G460" i="2"/>
  <c r="G243" i="2" l="1"/>
  <c r="G242" i="2" s="1"/>
  <c r="G344" i="2"/>
  <c r="G333" i="2"/>
  <c r="E132" i="9" l="1"/>
  <c r="E128" i="9" s="1"/>
  <c r="E130" i="9" s="1"/>
  <c r="F133" i="9"/>
  <c r="F132" i="9" s="1"/>
  <c r="F128" i="9" s="1"/>
  <c r="F130" i="9" s="1"/>
  <c r="F115" i="9"/>
  <c r="F114" i="9" s="1"/>
  <c r="F110" i="9" s="1"/>
  <c r="F112" i="9" s="1"/>
  <c r="F109" i="9"/>
  <c r="F108" i="9" s="1"/>
  <c r="F104" i="9" s="1"/>
  <c r="F106" i="9" s="1"/>
  <c r="F103" i="9"/>
  <c r="D103" i="9" s="1"/>
  <c r="F97" i="9"/>
  <c r="D97" i="9" s="1"/>
  <c r="E83" i="9"/>
  <c r="E79" i="9" s="1"/>
  <c r="E81" i="9" s="1"/>
  <c r="F84" i="9"/>
  <c r="D84" i="9" s="1"/>
  <c r="E75" i="9"/>
  <c r="E71" i="9" s="1"/>
  <c r="E73" i="9" s="1"/>
  <c r="F76" i="9"/>
  <c r="F75" i="9" s="1"/>
  <c r="E61" i="9"/>
  <c r="E57" i="9" s="1"/>
  <c r="E59" i="9" s="1"/>
  <c r="F62" i="9"/>
  <c r="F61" i="9" s="1"/>
  <c r="F57" i="9" s="1"/>
  <c r="F59" i="9" s="1"/>
  <c r="E41" i="9"/>
  <c r="E37" i="9" s="1"/>
  <c r="E39" i="9" s="1"/>
  <c r="F42" i="9"/>
  <c r="F41" i="9" s="1"/>
  <c r="F37" i="9" s="1"/>
  <c r="F39" i="9" s="1"/>
  <c r="F33" i="9"/>
  <c r="D33" i="9" s="1"/>
  <c r="E20" i="9"/>
  <c r="E16" i="9" s="1"/>
  <c r="E18" i="9" s="1"/>
  <c r="E126" i="9"/>
  <c r="E122" i="9" s="1"/>
  <c r="E124" i="9" s="1"/>
  <c r="E120" i="9"/>
  <c r="E116" i="9" s="1"/>
  <c r="E114" i="9"/>
  <c r="E110" i="9" s="1"/>
  <c r="E112" i="9" s="1"/>
  <c r="E108" i="9"/>
  <c r="E104" i="9" s="1"/>
  <c r="E106" i="9" s="1"/>
  <c r="E102" i="9"/>
  <c r="E98" i="9" s="1"/>
  <c r="E100" i="9" s="1"/>
  <c r="E96" i="9"/>
  <c r="E92" i="9" s="1"/>
  <c r="E94" i="9" s="1"/>
  <c r="E67" i="9"/>
  <c r="E63" i="9" s="1"/>
  <c r="E55" i="9"/>
  <c r="E51" i="9" s="1"/>
  <c r="E53" i="9" s="1"/>
  <c r="E49" i="9"/>
  <c r="E32" i="9"/>
  <c r="E28" i="9" s="1"/>
  <c r="E30" i="9" s="1"/>
  <c r="E26" i="9"/>
  <c r="E22" i="9" s="1"/>
  <c r="E24" i="9" s="1"/>
  <c r="E118" i="9" l="1"/>
  <c r="E77" i="9"/>
  <c r="D42" i="9"/>
  <c r="D133" i="9"/>
  <c r="D62" i="9"/>
  <c r="D109" i="9"/>
  <c r="E12" i="9"/>
  <c r="E11" i="9"/>
  <c r="D76" i="9"/>
  <c r="F102" i="9"/>
  <c r="F98" i="9" s="1"/>
  <c r="F100" i="9" s="1"/>
  <c r="D100" i="9" s="1"/>
  <c r="D115" i="9"/>
  <c r="F96" i="9"/>
  <c r="F92" i="9" s="1"/>
  <c r="F94" i="9" s="1"/>
  <c r="D94" i="9" s="1"/>
  <c r="E69" i="9"/>
  <c r="F71" i="9"/>
  <c r="D71" i="9" s="1"/>
  <c r="D106" i="9"/>
  <c r="D108" i="9"/>
  <c r="D61" i="9"/>
  <c r="D132" i="9"/>
  <c r="E14" i="9"/>
  <c r="E45" i="9"/>
  <c r="E43" i="9" s="1"/>
  <c r="F35" i="9"/>
  <c r="E35" i="9"/>
  <c r="D39" i="9"/>
  <c r="D41" i="9"/>
  <c r="D75" i="9"/>
  <c r="D110" i="9"/>
  <c r="D114" i="9"/>
  <c r="D128" i="9"/>
  <c r="D59" i="9"/>
  <c r="E65" i="9"/>
  <c r="D37" i="9"/>
  <c r="D57" i="9"/>
  <c r="D112" i="9"/>
  <c r="D130" i="9"/>
  <c r="D104" i="9"/>
  <c r="D92" i="9" l="1"/>
  <c r="D96" i="9"/>
  <c r="D98" i="9"/>
  <c r="D102" i="9"/>
  <c r="F73" i="9"/>
  <c r="D73" i="9" s="1"/>
  <c r="F69" i="9"/>
  <c r="D69" i="9" s="1"/>
  <c r="E47" i="9"/>
  <c r="E13" i="9"/>
  <c r="D35" i="9"/>
  <c r="E10" i="9"/>
  <c r="F71" i="8" l="1"/>
  <c r="E44" i="8"/>
  <c r="F45" i="8"/>
  <c r="F44" i="8" s="1"/>
  <c r="F40" i="8" s="1"/>
  <c r="F38" i="8" s="1"/>
  <c r="E85" i="8"/>
  <c r="E81" i="8" s="1"/>
  <c r="E83" i="8" s="1"/>
  <c r="F86" i="8"/>
  <c r="D86" i="8" s="1"/>
  <c r="E91" i="8"/>
  <c r="E87" i="8" s="1"/>
  <c r="E89" i="8" s="1"/>
  <c r="E79" i="8"/>
  <c r="E75" i="8" s="1"/>
  <c r="E77" i="8" s="1"/>
  <c r="D71" i="8"/>
  <c r="E70" i="8"/>
  <c r="E68" i="8" s="1"/>
  <c r="E66" i="8" s="1"/>
  <c r="E64" i="8"/>
  <c r="E60" i="8" s="1"/>
  <c r="E62" i="8" s="1"/>
  <c r="E58" i="8"/>
  <c r="E52" i="8"/>
  <c r="E50" i="8" s="1"/>
  <c r="E36" i="8"/>
  <c r="E28" i="8"/>
  <c r="E26" i="8" s="1"/>
  <c r="E20" i="8"/>
  <c r="E18" i="8" s="1"/>
  <c r="E11" i="8" l="1"/>
  <c r="D45" i="8"/>
  <c r="E54" i="8"/>
  <c r="E56" i="8" s="1"/>
  <c r="E12" i="8"/>
  <c r="F42" i="8"/>
  <c r="F85" i="8"/>
  <c r="F81" i="8" s="1"/>
  <c r="F83" i="8" s="1"/>
  <c r="D83" i="8" s="1"/>
  <c r="D44" i="8"/>
  <c r="E34" i="8"/>
  <c r="E32" i="8" s="1"/>
  <c r="E30" i="8" s="1"/>
  <c r="E73" i="8"/>
  <c r="E24" i="8"/>
  <c r="E48" i="8"/>
  <c r="E46" i="8" s="1"/>
  <c r="E40" i="8"/>
  <c r="E38" i="8" s="1"/>
  <c r="E16" i="8"/>
  <c r="E14" i="8" s="1"/>
  <c r="D85" i="8" l="1"/>
  <c r="D81" i="8"/>
  <c r="E10" i="8"/>
  <c r="E22" i="8"/>
  <c r="E42" i="8"/>
  <c r="D42" i="8" s="1"/>
  <c r="D40" i="8"/>
  <c r="D38" i="8"/>
  <c r="E13" i="8" l="1"/>
  <c r="D15" i="6" l="1"/>
  <c r="G52" i="2"/>
  <c r="G51" i="2" s="1"/>
  <c r="G50" i="2" s="1"/>
  <c r="G49" i="2" s="1"/>
  <c r="G48" i="2" s="1"/>
  <c r="G46" i="2" s="1"/>
  <c r="D64" i="6"/>
  <c r="G73" i="2" s="1"/>
  <c r="G72" i="2" s="1"/>
  <c r="G71" i="2" s="1"/>
  <c r="G70" i="2" s="1"/>
  <c r="G69" i="2" s="1"/>
  <c r="G67" i="2" s="1"/>
  <c r="D77" i="6"/>
  <c r="G80" i="2" s="1"/>
  <c r="G79" i="2" s="1"/>
  <c r="G78" i="2" s="1"/>
  <c r="G77" i="2" s="1"/>
  <c r="G76" i="2" s="1"/>
  <c r="G74" i="2" s="1"/>
  <c r="D99" i="6"/>
  <c r="D128" i="6"/>
  <c r="G101" i="2" s="1"/>
  <c r="G100" i="2" s="1"/>
  <c r="G99" i="2" s="1"/>
  <c r="G98" i="2" s="1"/>
  <c r="G97" i="2" s="1"/>
  <c r="G95" i="2" s="1"/>
  <c r="D133" i="6"/>
  <c r="G45" i="2" l="1"/>
  <c r="D14" i="6"/>
  <c r="D13" i="6" s="1"/>
  <c r="D11" i="6" s="1"/>
  <c r="D9" i="6" s="1"/>
  <c r="G108" i="2"/>
  <c r="G107" i="2" s="1"/>
  <c r="G106" i="2" s="1"/>
  <c r="G105" i="2" s="1"/>
  <c r="G104" i="2" s="1"/>
  <c r="G102" i="2" s="1"/>
  <c r="G87" i="2"/>
  <c r="G86" i="2" s="1"/>
  <c r="G85" i="2" s="1"/>
  <c r="G84" i="2" s="1"/>
  <c r="G83" i="2" s="1"/>
  <c r="G81" i="2" s="1"/>
  <c r="D105" i="1"/>
  <c r="G11" i="5"/>
  <c r="G10" i="5" s="1"/>
  <c r="G9" i="5" s="1"/>
  <c r="G8" i="5" s="1"/>
  <c r="G245" i="2"/>
  <c r="G241" i="2" s="1"/>
  <c r="G210" i="2"/>
  <c r="F85" i="9" s="1"/>
  <c r="G409" i="2"/>
  <c r="G408" i="2" s="1"/>
  <c r="G407" i="2" s="1"/>
  <c r="G405" i="2" s="1"/>
  <c r="G403" i="2"/>
  <c r="G315" i="2"/>
  <c r="G314" i="2" s="1"/>
  <c r="G313" i="2" s="1"/>
  <c r="G311" i="2" s="1"/>
  <c r="G309" i="2" s="1"/>
  <c r="G305" i="2"/>
  <c r="G304" i="2" s="1"/>
  <c r="G303" i="2" s="1"/>
  <c r="G301" i="2" s="1"/>
  <c r="G299" i="2" s="1"/>
  <c r="D234" i="1" s="1"/>
  <c r="G297" i="2"/>
  <c r="G296" i="2" s="1"/>
  <c r="G295" i="2" s="1"/>
  <c r="G294" i="2" s="1"/>
  <c r="G292" i="2" s="1"/>
  <c r="G290" i="2" s="1"/>
  <c r="D174" i="1" s="1"/>
  <c r="G226" i="2"/>
  <c r="G225" i="2" s="1"/>
  <c r="G224" i="2" s="1"/>
  <c r="G222" i="2" s="1"/>
  <c r="G220" i="2" s="1"/>
  <c r="D222" i="1" s="1"/>
  <c r="G181" i="2"/>
  <c r="G157" i="2"/>
  <c r="G393" i="2"/>
  <c r="G392" i="2" s="1"/>
  <c r="G391" i="2" s="1"/>
  <c r="G390" i="2" s="1"/>
  <c r="G388" i="2" s="1"/>
  <c r="G386" i="2" s="1"/>
  <c r="G384" i="2" s="1"/>
  <c r="G382" i="2" s="1"/>
  <c r="G380" i="2" s="1"/>
  <c r="G378" i="2" s="1"/>
  <c r="G418" i="2"/>
  <c r="G417" i="2" s="1"/>
  <c r="G427" i="2"/>
  <c r="G426" i="2" s="1"/>
  <c r="G425" i="2" s="1"/>
  <c r="G424" i="2" s="1"/>
  <c r="G422" i="2" s="1"/>
  <c r="G420" i="2" s="1"/>
  <c r="D265" i="1" s="1"/>
  <c r="G459" i="2"/>
  <c r="G458" i="2" s="1"/>
  <c r="C251" i="7" l="1"/>
  <c r="C201" i="7"/>
  <c r="C131" i="7"/>
  <c r="C437" i="7"/>
  <c r="D85" i="9"/>
  <c r="F83" i="9"/>
  <c r="D86" i="1"/>
  <c r="D253" i="1"/>
  <c r="D155" i="1"/>
  <c r="G416" i="2"/>
  <c r="G415" i="2" s="1"/>
  <c r="G413" i="2" s="1"/>
  <c r="G411" i="2" s="1"/>
  <c r="G401" i="2" s="1"/>
  <c r="G457" i="2"/>
  <c r="G456" i="2" s="1"/>
  <c r="C227" i="7" l="1"/>
  <c r="G454" i="2"/>
  <c r="G452" i="2" s="1"/>
  <c r="G450" i="2" s="1"/>
  <c r="G448" i="2" s="1"/>
  <c r="G446" i="2" s="1"/>
  <c r="G444" i="2" s="1"/>
  <c r="F79" i="9"/>
  <c r="D83" i="9"/>
  <c r="C85" i="7"/>
  <c r="F29" i="8"/>
  <c r="C297" i="7"/>
  <c r="F21" i="9"/>
  <c r="G399" i="2"/>
  <c r="G397" i="2" s="1"/>
  <c r="D259" i="1"/>
  <c r="D79" i="9" l="1"/>
  <c r="F81" i="9"/>
  <c r="D81" i="9" s="1"/>
  <c r="D29" i="8"/>
  <c r="D28" i="8" s="1"/>
  <c r="F28" i="8"/>
  <c r="F20" i="9"/>
  <c r="D21" i="9"/>
  <c r="D246" i="1"/>
  <c r="C239" i="7"/>
  <c r="G442" i="2"/>
  <c r="G441" i="2" s="1"/>
  <c r="G440" i="2" s="1"/>
  <c r="G439" i="2" s="1"/>
  <c r="G437" i="2" s="1"/>
  <c r="G435" i="2" s="1"/>
  <c r="G323" i="2"/>
  <c r="G322" i="2" s="1"/>
  <c r="G321" i="2" s="1"/>
  <c r="G319" i="2" s="1"/>
  <c r="G317" i="2" s="1"/>
  <c r="G334" i="2"/>
  <c r="F34" i="9" s="1"/>
  <c r="G332" i="2"/>
  <c r="G343" i="2"/>
  <c r="G345" i="2"/>
  <c r="F72" i="8" s="1"/>
  <c r="D72" i="8" l="1"/>
  <c r="F70" i="8"/>
  <c r="D34" i="9"/>
  <c r="F32" i="9"/>
  <c r="F26" i="8"/>
  <c r="D20" i="9"/>
  <c r="F16" i="9"/>
  <c r="D80" i="1"/>
  <c r="G433" i="2"/>
  <c r="G431" i="2" s="1"/>
  <c r="G429" i="2" s="1"/>
  <c r="G395" i="2" s="1"/>
  <c r="D92" i="1"/>
  <c r="G342" i="2"/>
  <c r="G341" i="2" s="1"/>
  <c r="G340" i="2" s="1"/>
  <c r="G338" i="2" s="1"/>
  <c r="G336" i="2" s="1"/>
  <c r="D68" i="1" s="1"/>
  <c r="G331" i="2"/>
  <c r="G330" i="2" s="1"/>
  <c r="G329" i="2" s="1"/>
  <c r="G327" i="2" s="1"/>
  <c r="G325" i="2" s="1"/>
  <c r="G354" i="2"/>
  <c r="G353" i="2" s="1"/>
  <c r="G352" i="2" s="1"/>
  <c r="G351" i="2" s="1"/>
  <c r="G349" i="2" s="1"/>
  <c r="G347" i="2" s="1"/>
  <c r="D62" i="1" s="1"/>
  <c r="G363" i="2"/>
  <c r="G362" i="2" s="1"/>
  <c r="G361" i="2" s="1"/>
  <c r="G360" i="2" s="1"/>
  <c r="G358" i="2" s="1"/>
  <c r="G356" i="2" s="1"/>
  <c r="D56" i="1" s="1"/>
  <c r="G288" i="2"/>
  <c r="G287" i="2" s="1"/>
  <c r="G286" i="2" s="1"/>
  <c r="G285" i="2" s="1"/>
  <c r="G283" i="2" s="1"/>
  <c r="G281" i="2" s="1"/>
  <c r="D168" i="1" s="1"/>
  <c r="G270" i="2"/>
  <c r="G269" i="2" s="1"/>
  <c r="G268" i="2" s="1"/>
  <c r="G267" i="2" s="1"/>
  <c r="G265" i="2" s="1"/>
  <c r="G263" i="2" s="1"/>
  <c r="D186" i="1" s="1"/>
  <c r="G261" i="2"/>
  <c r="G260" i="2" s="1"/>
  <c r="G259" i="2" s="1"/>
  <c r="G257" i="2" s="1"/>
  <c r="G255" i="2" s="1"/>
  <c r="D198" i="1" s="1"/>
  <c r="G253" i="2"/>
  <c r="G252" i="2" s="1"/>
  <c r="G251" i="2" s="1"/>
  <c r="G249" i="2" s="1"/>
  <c r="G247" i="2" s="1"/>
  <c r="D204" i="1" s="1"/>
  <c r="G240" i="2"/>
  <c r="G238" i="2" s="1"/>
  <c r="G236" i="2" s="1"/>
  <c r="D210" i="1" s="1"/>
  <c r="G234" i="2"/>
  <c r="G233" i="2" s="1"/>
  <c r="G232" i="2" s="1"/>
  <c r="G230" i="2" s="1"/>
  <c r="G228" i="2" s="1"/>
  <c r="D216" i="1" s="1"/>
  <c r="G208" i="2"/>
  <c r="G207" i="2" s="1"/>
  <c r="G156" i="2"/>
  <c r="G155" i="2" s="1"/>
  <c r="G154" i="2" s="1"/>
  <c r="G152" i="2" s="1"/>
  <c r="G150" i="2" s="1"/>
  <c r="D142" i="1" s="1"/>
  <c r="G180" i="2"/>
  <c r="G179" i="2" s="1"/>
  <c r="G178" i="2" s="1"/>
  <c r="G176" i="2" s="1"/>
  <c r="G174" i="2" s="1"/>
  <c r="D31" i="1" s="1"/>
  <c r="G193" i="2"/>
  <c r="G192" i="2" s="1"/>
  <c r="G191" i="2" s="1"/>
  <c r="G189" i="2" s="1"/>
  <c r="G187" i="2" s="1"/>
  <c r="G376" i="2"/>
  <c r="G375" i="2" s="1"/>
  <c r="G374" i="2" s="1"/>
  <c r="G373" i="2" s="1"/>
  <c r="G371" i="2" s="1"/>
  <c r="G369" i="2" s="1"/>
  <c r="G131" i="2"/>
  <c r="G130" i="2" s="1"/>
  <c r="G129" i="2" s="1"/>
  <c r="G127" i="2" s="1"/>
  <c r="G125" i="2" s="1"/>
  <c r="D124" i="1" s="1"/>
  <c r="G123" i="2"/>
  <c r="G122" i="2" s="1"/>
  <c r="G121" i="2" s="1"/>
  <c r="G119" i="2" s="1"/>
  <c r="G117" i="2" s="1"/>
  <c r="G44" i="2"/>
  <c r="G43" i="2" s="1"/>
  <c r="G42" i="2" s="1"/>
  <c r="G41" i="2" s="1"/>
  <c r="G39" i="2" s="1"/>
  <c r="G37" i="2" s="1"/>
  <c r="D118" i="1" l="1"/>
  <c r="D292" i="1"/>
  <c r="C141" i="7"/>
  <c r="C64" i="7"/>
  <c r="C151" i="7"/>
  <c r="C171" i="7"/>
  <c r="C211" i="7"/>
  <c r="C342" i="7"/>
  <c r="F28" i="9"/>
  <c r="D32" i="9"/>
  <c r="F68" i="8"/>
  <c r="D70" i="8"/>
  <c r="C33" i="7"/>
  <c r="F56" i="9"/>
  <c r="C181" i="7"/>
  <c r="F121" i="9"/>
  <c r="C363" i="7"/>
  <c r="F65" i="8"/>
  <c r="F53" i="8"/>
  <c r="C309" i="7"/>
  <c r="F59" i="8"/>
  <c r="D16" i="9"/>
  <c r="F18" i="9"/>
  <c r="D18" i="9" s="1"/>
  <c r="F24" i="8"/>
  <c r="D26" i="8"/>
  <c r="C23" i="7"/>
  <c r="F50" i="9"/>
  <c r="C161" i="7"/>
  <c r="F37" i="8"/>
  <c r="C353" i="7"/>
  <c r="F27" i="9"/>
  <c r="G307" i="2"/>
  <c r="G185" i="2"/>
  <c r="G183" i="2" s="1"/>
  <c r="D37" i="1"/>
  <c r="D74" i="1"/>
  <c r="D278" i="1"/>
  <c r="G367" i="2"/>
  <c r="G365" i="2" s="1"/>
  <c r="D18" i="1"/>
  <c r="G35" i="2"/>
  <c r="G206" i="2"/>
  <c r="G205" i="2" s="1"/>
  <c r="G203" i="2" s="1"/>
  <c r="G201" i="2" s="1"/>
  <c r="D285" i="1"/>
  <c r="D148" i="1"/>
  <c r="D98" i="1"/>
  <c r="D299" i="1" l="1"/>
  <c r="D297" i="1" s="1"/>
  <c r="C453" i="7"/>
  <c r="D240" i="1"/>
  <c r="F66" i="8"/>
  <c r="D66" i="8" s="1"/>
  <c r="D68" i="8"/>
  <c r="F30" i="9"/>
  <c r="D30" i="9" s="1"/>
  <c r="D28" i="9"/>
  <c r="C389" i="7"/>
  <c r="F92" i="8"/>
  <c r="F22" i="8"/>
  <c r="D22" i="8" s="1"/>
  <c r="D24" i="8"/>
  <c r="D59" i="8"/>
  <c r="D58" i="8" s="1"/>
  <c r="F58" i="8"/>
  <c r="F52" i="8"/>
  <c r="D53" i="8"/>
  <c r="D52" i="8" s="1"/>
  <c r="F64" i="8"/>
  <c r="F60" i="8" s="1"/>
  <c r="D65" i="8"/>
  <c r="D64" i="8" s="1"/>
  <c r="F120" i="9"/>
  <c r="D121" i="9"/>
  <c r="D56" i="9"/>
  <c r="F55" i="9"/>
  <c r="D27" i="9"/>
  <c r="F26" i="9"/>
  <c r="F36" i="8"/>
  <c r="D37" i="8"/>
  <c r="F49" i="9"/>
  <c r="D50" i="9"/>
  <c r="D11" i="1"/>
  <c r="D271" i="1"/>
  <c r="C267" i="7"/>
  <c r="C273" i="10" s="1"/>
  <c r="D49" i="1"/>
  <c r="C326" i="7"/>
  <c r="G33" i="2"/>
  <c r="G31" i="2" s="1"/>
  <c r="G14" i="2" s="1"/>
  <c r="G279" i="2"/>
  <c r="G278" i="2" s="1"/>
  <c r="G277" i="2" s="1"/>
  <c r="G276" i="2" s="1"/>
  <c r="G274" i="2" s="1"/>
  <c r="G272" i="2" s="1"/>
  <c r="G199" i="2" s="1"/>
  <c r="G148" i="2"/>
  <c r="G147" i="2" s="1"/>
  <c r="G146" i="2" s="1"/>
  <c r="G145" i="2" s="1"/>
  <c r="G143" i="2" s="1"/>
  <c r="G141" i="2" s="1"/>
  <c r="D136" i="1" s="1"/>
  <c r="G139" i="2"/>
  <c r="G138" i="2" s="1"/>
  <c r="G137" i="2" s="1"/>
  <c r="G135" i="2" s="1"/>
  <c r="G133" i="2" s="1"/>
  <c r="G115" i="2" s="1"/>
  <c r="G172" i="2"/>
  <c r="G171" i="2" s="1"/>
  <c r="G170" i="2" s="1"/>
  <c r="G169" i="2" s="1"/>
  <c r="G167" i="2" s="1"/>
  <c r="G165" i="2" s="1"/>
  <c r="C101" i="7" l="1"/>
  <c r="C53" i="7"/>
  <c r="F68" i="9"/>
  <c r="D26" i="9"/>
  <c r="F22" i="9"/>
  <c r="F51" i="9"/>
  <c r="D55" i="9"/>
  <c r="F54" i="8"/>
  <c r="D92" i="8"/>
  <c r="F91" i="8"/>
  <c r="F45" i="9"/>
  <c r="D49" i="9"/>
  <c r="F11" i="9"/>
  <c r="D11" i="9" s="1"/>
  <c r="F34" i="8"/>
  <c r="D36" i="8"/>
  <c r="F116" i="9"/>
  <c r="D120" i="9"/>
  <c r="F62" i="8"/>
  <c r="D62" i="8" s="1"/>
  <c r="D60" i="8"/>
  <c r="F50" i="8"/>
  <c r="F12" i="8"/>
  <c r="D12" i="8" s="1"/>
  <c r="G163" i="2"/>
  <c r="G161" i="2" s="1"/>
  <c r="G159" i="2" s="1"/>
  <c r="D43" i="1"/>
  <c r="G113" i="2"/>
  <c r="G111" i="2" s="1"/>
  <c r="D130" i="1"/>
  <c r="D111" i="1" s="1"/>
  <c r="G197" i="2"/>
  <c r="G195" i="2" s="1"/>
  <c r="D180" i="1"/>
  <c r="D161" i="1" s="1"/>
  <c r="F127" i="9" l="1"/>
  <c r="F21" i="8"/>
  <c r="F20" i="8" s="1"/>
  <c r="D21" i="8"/>
  <c r="C379" i="7"/>
  <c r="F80" i="8"/>
  <c r="F48" i="8"/>
  <c r="D50" i="8"/>
  <c r="F118" i="9"/>
  <c r="D118" i="9" s="1"/>
  <c r="D116" i="9"/>
  <c r="D34" i="8"/>
  <c r="F32" i="8"/>
  <c r="F87" i="8"/>
  <c r="D91" i="8"/>
  <c r="D68" i="9"/>
  <c r="F67" i="9"/>
  <c r="D127" i="9"/>
  <c r="F126" i="9"/>
  <c r="F47" i="9"/>
  <c r="D47" i="9" s="1"/>
  <c r="D45" i="9"/>
  <c r="F56" i="8"/>
  <c r="D56" i="8" s="1"/>
  <c r="D54" i="8"/>
  <c r="F53" i="9"/>
  <c r="D53" i="9" s="1"/>
  <c r="D51" i="9"/>
  <c r="D22" i="9"/>
  <c r="F24" i="9"/>
  <c r="D24" i="9" s="1"/>
  <c r="F14" i="9"/>
  <c r="D14" i="9" s="1"/>
  <c r="C191" i="7"/>
  <c r="C43" i="7"/>
  <c r="G109" i="2"/>
  <c r="G12" i="2" s="1"/>
  <c r="D284" i="1"/>
  <c r="D24" i="1"/>
  <c r="D10" i="1" l="1"/>
  <c r="D9" i="1" s="1"/>
  <c r="F122" i="9"/>
  <c r="F77" i="9" s="1"/>
  <c r="D126" i="9"/>
  <c r="F12" i="9"/>
  <c r="D12" i="9" s="1"/>
  <c r="F63" i="9"/>
  <c r="D67" i="9"/>
  <c r="F89" i="8"/>
  <c r="D89" i="8" s="1"/>
  <c r="D87" i="8"/>
  <c r="D80" i="8"/>
  <c r="F79" i="8"/>
  <c r="F18" i="8"/>
  <c r="D20" i="8"/>
  <c r="F30" i="8"/>
  <c r="D30" i="8" s="1"/>
  <c r="D32" i="8"/>
  <c r="F46" i="8"/>
  <c r="D46" i="8" s="1"/>
  <c r="D48" i="8"/>
  <c r="F10" i="9" l="1"/>
  <c r="D10" i="9" s="1"/>
  <c r="F16" i="8"/>
  <c r="D18" i="8"/>
  <c r="F65" i="9"/>
  <c r="D65" i="9" s="1"/>
  <c r="D63" i="9"/>
  <c r="F43" i="9"/>
  <c r="F75" i="8"/>
  <c r="D79" i="8"/>
  <c r="F11" i="8"/>
  <c r="F124" i="9"/>
  <c r="D124" i="9" s="1"/>
  <c r="D122" i="9"/>
  <c r="D77" i="9"/>
  <c r="D11" i="8" l="1"/>
  <c r="F10" i="8"/>
  <c r="D10" i="8" s="1"/>
  <c r="F77" i="8"/>
  <c r="D77" i="8" s="1"/>
  <c r="F73" i="8"/>
  <c r="D73" i="8" s="1"/>
  <c r="D75" i="8"/>
  <c r="D43" i="9"/>
  <c r="F13" i="9"/>
  <c r="D13" i="9" s="1"/>
  <c r="F14" i="8"/>
  <c r="D16" i="8"/>
  <c r="D14" i="8" l="1"/>
  <c r="F13" i="8"/>
  <c r="D13" i="8" s="1"/>
</calcChain>
</file>

<file path=xl/sharedStrings.xml><?xml version="1.0" encoding="utf-8"?>
<sst xmlns="http://schemas.openxmlformats.org/spreadsheetml/2006/main" count="3015" uniqueCount="776">
  <si>
    <t xml:space="preserve">                                                                                                                               </t>
  </si>
  <si>
    <t>Հավելված N 1</t>
  </si>
  <si>
    <t xml:space="preserve">        </t>
  </si>
  <si>
    <r>
      <t xml:space="preserve">     </t>
    </r>
    <r>
      <rPr>
        <b/>
        <sz val="10"/>
        <color theme="1"/>
        <rFont val="GHEA Grapalat"/>
        <family val="3"/>
      </rPr>
      <t xml:space="preserve"> </t>
    </r>
  </si>
  <si>
    <t>ՀՀ կառավարության 2020 թվականի</t>
  </si>
  <si>
    <t>________     N ____-Ն որոշման</t>
  </si>
  <si>
    <t>հազար դրամներով</t>
  </si>
  <si>
    <t xml:space="preserve"> Ծրագրային դասիչը</t>
  </si>
  <si>
    <t xml:space="preserve"> Բյուջետային գլխավոր կարգադրիչների, ծրագրերի և միջոցառումների անվանումները</t>
  </si>
  <si>
    <t xml:space="preserve">Ցուցանիշների փոփոխությունը (ավելացումները նշված են դրական նշանով, իսկ նվազեցումները` փակագծերում) </t>
  </si>
  <si>
    <t>Ծրագիր</t>
  </si>
  <si>
    <t xml:space="preserve"> Միջոցառում</t>
  </si>
  <si>
    <t xml:space="preserve">  Տարի </t>
  </si>
  <si>
    <t xml:space="preserve"> ԸՆԴԱՄԵՆԸ</t>
  </si>
  <si>
    <t xml:space="preserve"> ՀՀ տարածքային կառավարման և ենթակառուցվածքների նախարարություն</t>
  </si>
  <si>
    <t xml:space="preserve"> Ծրագրի անվանումը`</t>
  </si>
  <si>
    <t xml:space="preserve"> Ավիացիայի բնագավառում վերահսկողության և կանոնակարգման ապահովում</t>
  </si>
  <si>
    <t xml:space="preserve"> Ծրագրի նպատակը`</t>
  </si>
  <si>
    <t xml:space="preserve"> ՀՀ քաղաքացիական ավիացիայի համակարգի ենթակառուցվածքների գործունեության կանոնակարգում  և զարգացում</t>
  </si>
  <si>
    <t xml:space="preserve"> Վերջնական արդյունքի նկարագրությունը`</t>
  </si>
  <si>
    <t xml:space="preserve"> ՀՀ օդային տարածքով քաղաքացիների և բեռների անվտանգ և արագ տեղափոխման գործընթացների պատշաճ կանոնակարգում և դրանց պահանջների ապահովում</t>
  </si>
  <si>
    <t xml:space="preserve"> Ծրագրի միջոցառումներ</t>
  </si>
  <si>
    <t xml:space="preserve"> Միջոցառման անվանումը`</t>
  </si>
  <si>
    <t xml:space="preserve"> Ավիացիոն և այլ սարքավորումների պահպանում</t>
  </si>
  <si>
    <t xml:space="preserve"> Միջոցառման նկարագրությունը`</t>
  </si>
  <si>
    <t xml:space="preserve"> Ավիացիոն և այլ սարքավորումների նորոգում և պահպանում</t>
  </si>
  <si>
    <t xml:space="preserve"> Միջոցառման տեսակը</t>
  </si>
  <si>
    <t xml:space="preserve"> Ծառայությունների մատուցում</t>
  </si>
  <si>
    <t xml:space="preserve"> Էլեկտրաէներգետիկ համակարգի զարգացման ծրագիր</t>
  </si>
  <si>
    <t xml:space="preserve"> Նպաստել էլեկտրաէներգետիկ համակարգի հուսալիության բարձրացմանը և էլեկտրաէներգիայի անխափան մատակարարման ապահովմանը</t>
  </si>
  <si>
    <t xml:space="preserve"> Հուսալի և անվտանգ էլեկտրամատակարարման ապահովում</t>
  </si>
  <si>
    <t xml:space="preserve"> ՌԴ աջակցությամբ իրականացվող Հայկական ԱԷԿ-ի N 2 էներգաբլոկի շահագործման նախագծային ժամկետի երկարացման դրամաշնորհային ծրագրի շրջանակներում իրականացվող ներդրումներ</t>
  </si>
  <si>
    <t xml:space="preserve"> Հայկական ԱԷԿ-ի N 2 էներգաբլոկի շահագործման նախագծային ժամկետի երկարացում</t>
  </si>
  <si>
    <t xml:space="preserve"> Այլ պետական կազմակերպությունների կողմից օգտագործվող ոչ ֆինանսական ակտիվների հետ գործառնություններ</t>
  </si>
  <si>
    <t xml:space="preserve"> Գերմանիայի զարգացման վարկերի բանկի (KFW)) աջակցությամբ իրականացվող «Կովկասյան էլեկտրահաղորդման ցանց I» Հայաստան-Վրաստան հաղորդիչ գիծ/ենթակայանների դրամաշնորհային ծրագիր</t>
  </si>
  <si>
    <t xml:space="preserve"> Հայաստան-Վրաստան 400 կՎ լարման էլեկտրահաղորդման օդային գծի և համապատասխան ենթակայանների կառուցում (խորհրդատվական և կառավարման ծառայություններ)</t>
  </si>
  <si>
    <t xml:space="preserve"> Հայկական ԱԷԿ-ի N 2 էներգաբլոկի շահագործման նախագծային ժամկետի երկարացում_x000D_
</t>
  </si>
  <si>
    <t xml:space="preserve"> Քաղաքային զարգացում</t>
  </si>
  <si>
    <t xml:space="preserve"> Քաղաքային ենթակառուցվածքների զարգացում</t>
  </si>
  <si>
    <t xml:space="preserve"> Քաղաքային ենթակառուցվածքների արդիականացում և բարելավում</t>
  </si>
  <si>
    <t xml:space="preserve"> Վերակառուցման և զարգացման եվրոպական բանկի աջակցությամբ իրականացվող Գյումրու քաղաքային ճանապարհների վերանորոգման ծրագրի շրջանակներում նախագծա-նախահաշվային աշխատանքների իրականացում</t>
  </si>
  <si>
    <t xml:space="preserve"> Տրանսֆերտների տրամադրում</t>
  </si>
  <si>
    <t xml:space="preserve"> Ասիական զարգացման բանկի աջակցությամբ իրականացվող քաղաքային ենթակառուցվածքների և քաղաքի կայուն զարգացման ներդրումային երկրորդ ծրագրի շրջանակներում ճանապարհային շինարարություն</t>
  </si>
  <si>
    <t xml:space="preserve"> ՀՀ համայնքներին տրանսպորտի և երթևեկության բարելավման համար տրամադրվող աջակցություն _x000D_
_x000D_
_x000D_
</t>
  </si>
  <si>
    <t xml:space="preserve"> Վերակառուցման և զարգացման եվրոպական բանկի աջակցությամբ իրականացվող Գյումրու քաղաքային ճանապարհների դրամաշնորհային ծրագիր (Տրանշ Ա, Բ)</t>
  </si>
  <si>
    <t xml:space="preserve"> Վերակառուցման և զարգացման եվրոպական բանկի աջակցությամբ իրականացվող Գյումրու քաղաքային ճանապարհների  ծրագիր</t>
  </si>
  <si>
    <t xml:space="preserve"> Գյումրու ընտրված փողոցների (ներառյալ հետիոտնային անցումների ցանցը և ջրահեռացման համակարգը) վերակառուցում</t>
  </si>
  <si>
    <t xml:space="preserve"> Վերակառուցման և զարգացման եվրոպական բանկի աջակցությամբ իրականացվող Գյումրու քաղաքային ճանապարհների տեխնիկական համագործակցության   դրամաշնորհային ծրագիր</t>
  </si>
  <si>
    <t xml:space="preserve"> Գյումրու ճանապարհների վերակառուցմանը և փողոցային լուսավորության արդիականացմանը խորհրդատվական աջակցություն</t>
  </si>
  <si>
    <t xml:space="preserve"> Ասիական զարգացման բանկի աջակցությամբ իրականացվող քաղաքային ենթակառուցվածքների և քաղաքի կայուն զարգացման ներդրումային ծրագրի համակարգում և կառավարում</t>
  </si>
  <si>
    <t xml:space="preserve"> Արևելյան եվրոպայի էներգախնայողության և բնապահպանական գործընկերության ֆոնդի աջակցությամբ իրականացվող Երևանի քաղաքային լուսավորության դրամաշնորհային ծրագրի կատարման ապահովում</t>
  </si>
  <si>
    <t xml:space="preserve"> ՀՀ համայնքներին քաղաքային լուսավորության ենթակառուցվածքի բարելավման համար տրամադրվող աջակցություն և ծառայություն</t>
  </si>
  <si>
    <t>Դպրոցների սեյսմիկ անվտանգության մակարդակի բարձրացման</t>
  </si>
  <si>
    <t>Նպաստել երկրի սեյսմակայունության ապահովմանը՝ անհատական և հասարակական անվտանգության մակարդակի բարձրացմանը</t>
  </si>
  <si>
    <t>Դպրոցական շենքերի սեյսմակայունության մակարդակի բարձրացում</t>
  </si>
  <si>
    <t>Ասիական զարգացման բանկի աջակցությամբ իրականացվող դպրոցների սեյսմիկ պաշտպանության ծրագրի շրջանակներում ՀՀ դպրոցների սեյսմիկ անվտանգության բարելավմանն ուղղված</t>
  </si>
  <si>
    <t>Դպրոցների շենքերի ամրացման շինարարական աշխատանքներ՝ շինարարական ստանդարտների արդիականացում՝ արտակարգ իրավիճակներին արձագանքման ծրագրի մշակում՝ սեյսմիկ մոնիտորինգի դիտակետերի սարքավորումների արդիականացում:</t>
  </si>
  <si>
    <t>Տրանսֆերտների տրամադրում</t>
  </si>
  <si>
    <t>Ոռոգման համակարգի առողջացում</t>
  </si>
  <si>
    <t>Ոռոգման ծառայությունների հասանելիության և մատչելիության ապահովում</t>
  </si>
  <si>
    <t>Ոռոգման ջրի մատակարարման արդյունավետության և հասանելիության բարելավում՝ կորուստների կրճատում</t>
  </si>
  <si>
    <t xml:space="preserve"> Եվրասիական զարգացման բանկի աջակցությամբ իրականացվող ոռոգման համակարգերի զարգացման ծրագրի խորհրդատվություն և կառավարում</t>
  </si>
  <si>
    <t xml:space="preserve"> Եվրասիական զարգացման բանկի աջակցությամբ իրականացվող ոռոգման համակարգերի զարգացման ծրագրի համակարգում և ղեկավարում</t>
  </si>
  <si>
    <t xml:space="preserve"> Գերմանիայի զարգացման վարկերի բանկի աջակցությամբ իրականացվող Ախուրյան գետի ջրային ռեսուրսների ինտեգրացված կառավարում ծրագրի խորհրդատվություն և կառավարում</t>
  </si>
  <si>
    <t xml:space="preserve"> Գերմանիայի զարգացման վարկերի բանկի աջակցությամբ իրականացվող Ախուրյան գետի ջրային ռեսուրսների ինտեգրացված կառավարում ծրագրի համակարգում և ղեկավարում</t>
  </si>
  <si>
    <t xml:space="preserve">  Զարգացման ֆրանսիական գործակալության աջակցությամբ իրականացվող ոռոգման ոլորտի ֆինանսական կայունության և ոռոգման կառավարման կարողությունների բարելավման դրամաշնորհային ծրագրի խորհրդատվություն և կառավարում_x000D_
</t>
  </si>
  <si>
    <t xml:space="preserve"> Զարգացման ֆրանսիական  գործակալության աջակցությամբ իրականացվող ոռոգման ոլորտի ֆինանսական կայունության և ոռոգման կառավարման կարողությունն»րի բար»լավման ծրագրի համակարգում և ղ»կավարում</t>
  </si>
  <si>
    <t xml:space="preserve"> Գերմանիայի զարգացման բանկի աջակցությամբ իրականացվող Ախուրյան գետի ջրային ռեսուրսների ինտեգրված կառավարման փուլ 1 ծրագրով Ջրաձոր գյուղի վերաբնակեցման համար   ենթակառուցվածքների և բնակելի տների կառուցում</t>
  </si>
  <si>
    <t xml:space="preserve"> Գերմանիայի զարգացման բանկի աջակցությամբ իրականացվող Ախուրյան գետի ջրային ռեսուրսների ինտեգրված կառավարման փուլ 1 ծրագիր_x000D_
</t>
  </si>
  <si>
    <t xml:space="preserve"> Եվրասիական զարգացման բանկի աջակցությամբ իրականացվող ոռոգման համակարգերի զարգացման ծրագրի շրջանակներում ջրային տնտեսության ենթակառուցվածքների հիմնանորոգում</t>
  </si>
  <si>
    <t xml:space="preserve"> Եվրասիական զարգացման բանկի աջակցությամբ իրականացվող ոռոգման համակարգերի զարգացման ծրագիր</t>
  </si>
  <si>
    <t xml:space="preserve"> Պետական մարմինների կողմից օգտագործվող ոչ ֆինանսական ակտիվների հետ գործառնություններ</t>
  </si>
  <si>
    <t xml:space="preserve"> Կոշտ թափոնների կառավարում</t>
  </si>
  <si>
    <t xml:space="preserve"> Կենցաղային թափոնների արդյունավետ կառավարում սոցիալական և բնապահպանական խնդիրների լուծում</t>
  </si>
  <si>
    <t xml:space="preserve"> Կենցաղային թափոնների արդյունավետ կառավարում</t>
  </si>
  <si>
    <t xml:space="preserve"> Եվրոպական միության հարևանության  ներդրումային գործիքի աջակցությամբ իրականացվող «Երևանի կոշտ թափոնների կառավարման» դրամաշնորհային ծրագիր</t>
  </si>
  <si>
    <t xml:space="preserve"> Կոշտ թափոնների կառավարման համակարգի բարելավում և նոր աղբավայրի ստեղծում_x000D_
_x000D_
</t>
  </si>
  <si>
    <t>Ճանապարհային ցանցի բարելավում</t>
  </si>
  <si>
    <t>Ճանապարհային ցանցի բարելավում և անվտանգ երթևեկության ապահովում</t>
  </si>
  <si>
    <t>Ճանապարհների ծածկի որակի և փոխադրումների արդյունավետության բարելավում՝ ճանապարհների վիճակով պայմանավորված պատահարների նվազում</t>
  </si>
  <si>
    <t>Եվրոպական ներդրումային բանկի աջակցությամբ իրականացվող Մ6 Վանաձոր-Ալավերդի-Վրաստանի սահման միջպետական նշանակության ճանապարհի անվտանգության բարելավմանդրամաշնորհային ծրագիր</t>
  </si>
  <si>
    <t>Ճանապարհաշինական աշխատանքներ</t>
  </si>
  <si>
    <t>Հանրության կողմից անմիջականորեն օգտագործվող ակտիվների հետ կապված միջոցառումներ</t>
  </si>
  <si>
    <t xml:space="preserve"> Ասիական զարգացման բանկի աջակցությամբ իրականացվող Հյուսիս-հարավ միջանցքի զարգացման վարկային ծրագիր, Տրանշ 3</t>
  </si>
  <si>
    <t xml:space="preserve"> Հատված Թալին-Լանջիկ 71+500 կմ-90+200 կմ կառուցման շինարարական աշխատանքներ</t>
  </si>
  <si>
    <t xml:space="preserve"> Հանրության կողմից անմիջականորեն օգտագործվող ակտիվների հետ կապված միջոցառումներ</t>
  </si>
  <si>
    <t xml:space="preserve"> Վերակառուցման և զարգացման եվրոպական բանկի աջակցությամբ իրականացվող ՀՀ պետական սահմանի Բագրատաշեն անցման կետի կամրջի վերակառուցման վարկային ծրագիր</t>
  </si>
  <si>
    <t xml:space="preserve"> Նոր կամրջի կառուցման շինարարական աշխատանքներ</t>
  </si>
  <si>
    <t xml:space="preserve"> Ասիական զարգացման բանկի աջակցությամբ իրականացվող  Մ6 Վանաձոր-Ալավերդի-Վրաստանի սահման միջպետական նշանակության ճանապարհի ծրագրի կառուցում և հիմնանորոգում</t>
  </si>
  <si>
    <t xml:space="preserve"> Ճանապարհաշինական աշխատանքներ</t>
  </si>
  <si>
    <t xml:space="preserve"> Պետական նշանակության ավտոճանապարհների հիմնանորոգում</t>
  </si>
  <si>
    <t>Միջպետական, հանրապետական և մարզային նշանակության ավտոճոնապարհների քայքայված ծածկի վերանորոգում, մաշված ծածկի փոխարինում</t>
  </si>
  <si>
    <t xml:space="preserve"> Եվրոպական ներդրումային բանկի աջակցությամբ իրականացվող Հյուսիս-հարավ միջանցքի զարգացման ծրագրի համակարգում և կառավարում (Տրանշ 3)_x000D_
</t>
  </si>
  <si>
    <t xml:space="preserve"> Եվրոպական ներդրումային բանկի աջակցությամբ իրականացվող Հյուսիս-հարավ միջանցքի զարգացման ծրագրի իրականացման համար ճանապարհային երթևեկության անվտանգության բարելավման նպատակով խորհրդատվության տրամադրում: Լանջիկ-Գյումրի հատված (Տրանշ 3)</t>
  </si>
  <si>
    <t xml:space="preserve"> Եվրոպական ներդրումային բանկի աջակցությամբ իրականացվող Հյուսիս-հարավ միջանցքի զարգացման դրամաշնորհային ծրագրի համակարգում և կառավարում</t>
  </si>
  <si>
    <t xml:space="preserve"> Խորհրդատվական ծառայություններ</t>
  </si>
  <si>
    <t xml:space="preserve"> Եվրասիական զարգացման բանկի աջակցությամբ իրականացվող Հյուսիս-հարավ միջանցքի զարգացման ծրագրի համակարգում և կառավարում</t>
  </si>
  <si>
    <t xml:space="preserve"> Խորհրդատվական ծառայություններ և պահպանման ծախսեր</t>
  </si>
  <si>
    <t xml:space="preserve"> Ասիական զարգացման բանկի աջակցությամբ իրականացվող Հյուսիս-հարավ միջանցքի զարգացման ծրագրի համակարգում և կառավարում (Տրանշ 3)</t>
  </si>
  <si>
    <t xml:space="preserve"> Վերակառուցման և զարգացման եվրոպական բանկի աջակցությամբ իրականացվող ՀՀ պետական սահմանի Բագրատաշեն անցման կետի կամրջի վերակառուցման ծրագրի համակարգում և կառավարում</t>
  </si>
  <si>
    <t>Եվրոպական ներդրումային  բանկի աջակցությամբ իրականացվող Մ6 Վանաձոր-Ալավերդի-Վրաստանի սահման միջպետական նշանակության ճանապարհի վերականգնման ծրագրի համակարգում և կառավարում</t>
  </si>
  <si>
    <t>Եվրոպական ներդրումային  բանկի աջակցությամբ իրականացվող Մ6 Վանաձոր-Ալավերդի-Վրաստանի սահման միջպետական նշանակության ճանապարհի  տեխնիկական հսկողության խորհրդատվական ծառայություններ, աուդիտի և վերահսկողական ծախսեր</t>
  </si>
  <si>
    <t xml:space="preserve"> Ասիական զարգացման բանկի աջակցությամբ իրականացվող Հայաստան-Վրաստան սահմանային տարածաշրջանային ճանապարհի (Մ6 Վանաձոր-Բագրատաշեն) բարելավման ծրագրի համակարգում և կառավարում</t>
  </si>
  <si>
    <t>Վերակառուցման և զարգացման եվրոպական բանկի աջակցությամբ իրականացվող Երևանի ջրամատակարարման բարելավման դրամաշնորհային ծրագիր</t>
  </si>
  <si>
    <t>Երևանի ջրամատակարարման բարելավման ծրագրի խորհրդատվական աշխատանքների իրականացում</t>
  </si>
  <si>
    <t>Ծառայությունների մատուցում</t>
  </si>
  <si>
    <t xml:space="preserve"> Գերմանիայի զարգացման և Եվրոպական միության հարևանության ներդրումային բանկի աջակցությամբ իրականացվող ջրամատակարարման և ջրահեռացման ենթակառուցվածքների դրամաշնորհային ծրագիր` երրորդ փուլ</t>
  </si>
  <si>
    <t xml:space="preserve"> 579 գյուղական բնակավայրերից ընտրված որոշ համայնքների ջրամատակարարման և ջրահեռացման համակարգերի հատվածների հրատապ վերականգնման աշխատանքների իրականացում ինչպես նաև՛ Արմավիրի կեղտաջրերի մաքրման կայանի կառուցում_x000D_
</t>
  </si>
  <si>
    <t xml:space="preserve"> Եվրոպական ներդրումային բանկի աջակցությամբ իրականացվող ջրամատակարարման և ջրահեռացման ենթակառուցվածքների վերականգնման ծրագրի երրորդ փուլի շրջանակներում ջրամատակարարման և ջրահեռացման ենթակառուցվածքների հիմնանորոգում</t>
  </si>
  <si>
    <t xml:space="preserve"> Պետական գույքի կառավարում</t>
  </si>
  <si>
    <t xml:space="preserve"> Պետական գույքի համալիր և արդյունավետ կառավարման ապահովում</t>
  </si>
  <si>
    <t xml:space="preserve"> Պետական գույքի կառավարման արդյունավետության բարձրացում</t>
  </si>
  <si>
    <t xml:space="preserve"> Պետական գույքի կառավարման համակարգման, խորհրդատվության և մոնիտորինգի ծառայություններ</t>
  </si>
  <si>
    <t xml:space="preserve"> Պետական գույքի հաշվառում, գույքագրում, աճուրդների կազմակերպում, մասնավորեցվող գույքի վերաբերյալ տեղեկատվության հրապարակում_x000D_
_x000D_
</t>
  </si>
  <si>
    <t xml:space="preserve"> 1212</t>
  </si>
  <si>
    <t xml:space="preserve"> Տարածքային զարգացում</t>
  </si>
  <si>
    <t xml:space="preserve"> Տարածքային համաչափ զարգացման խթանում</t>
  </si>
  <si>
    <t xml:space="preserve"> ՀՀ համայնքների կառավարման արդյունավետության բարձրացում և տնտեսական գործունեության խթանում</t>
  </si>
  <si>
    <t>Ծրագրի միջոցառումներ</t>
  </si>
  <si>
    <t xml:space="preserve"> 12007</t>
  </si>
  <si>
    <t xml:space="preserve"> ՀՀ մարզերին սուբվենցիաների տրամադրում՛ ենթակառուցվածքների զարգացման նպատակով_x000D_
</t>
  </si>
  <si>
    <t xml:space="preserve"> ՀՀ մարզերին սուբվենցիաների տրամադրում՛ ենթակառուցվածքների զարգացման նպատակով</t>
  </si>
  <si>
    <t xml:space="preserve"> Գործառական դասիչը</t>
  </si>
  <si>
    <t xml:space="preserve"> Բյուջետային ծախսերի գործառական դասակարգման բաժինների, խմբերի և դասերի, բյուջետային ծրագրերի միջոցառումների,  բյուջետային հատկացումների գլխավոր կարգադրիչների անվանումները</t>
  </si>
  <si>
    <t xml:space="preserve"> Բաժին</t>
  </si>
  <si>
    <t xml:space="preserve"> Խումբ</t>
  </si>
  <si>
    <t xml:space="preserve"> Դաս</t>
  </si>
  <si>
    <t xml:space="preserve"> Ծրագիր</t>
  </si>
  <si>
    <t xml:space="preserve"> Միջոցա ռում</t>
  </si>
  <si>
    <t xml:space="preserve"> ԸՆԴԱՄԵՆԸ ԾԱԽՍԵՐ</t>
  </si>
  <si>
    <t xml:space="preserve"> այդ թվում`</t>
  </si>
  <si>
    <t xml:space="preserve"> 01</t>
  </si>
  <si>
    <t xml:space="preserve"> ԸՆԴՀԱՆՈՒՐ ԲՆՈՒՅԹԻ ՀԱՆՐԱՅԻՆ ԾԱՌԱՅՈՒԹՅՈՒՆՆԵՐ</t>
  </si>
  <si>
    <t xml:space="preserve"> 11001</t>
  </si>
  <si>
    <t xml:space="preserve"> 11003</t>
  </si>
  <si>
    <t xml:space="preserve"> 11007</t>
  </si>
  <si>
    <t xml:space="preserve"> 1079</t>
  </si>
  <si>
    <t xml:space="preserve"> 31002</t>
  </si>
  <si>
    <t xml:space="preserve"> 1157</t>
  </si>
  <si>
    <t xml:space="preserve"> 12001</t>
  </si>
  <si>
    <t xml:space="preserve"> 11006</t>
  </si>
  <si>
    <t xml:space="preserve"> 31005</t>
  </si>
  <si>
    <t xml:space="preserve"> 02</t>
  </si>
  <si>
    <t xml:space="preserve"> 03</t>
  </si>
  <si>
    <t xml:space="preserve"> Ընդհանուր բնույթի ծառայություններ</t>
  </si>
  <si>
    <t xml:space="preserve"> 11005</t>
  </si>
  <si>
    <t xml:space="preserve"> Ընդհանուր բնույթի այլ ծառայություններ</t>
  </si>
  <si>
    <t xml:space="preserve"> 11010</t>
  </si>
  <si>
    <t xml:space="preserve"> 04</t>
  </si>
  <si>
    <t xml:space="preserve"> 12002</t>
  </si>
  <si>
    <t xml:space="preserve"> 05</t>
  </si>
  <si>
    <t xml:space="preserve"> 06</t>
  </si>
  <si>
    <t xml:space="preserve"> 11011</t>
  </si>
  <si>
    <t xml:space="preserve"> 08</t>
  </si>
  <si>
    <t xml:space="preserve"> Կառավարության տարբեր մակարդակների միջև իրականացվող ընդհանուր բնույթի տրանսֆերտներ</t>
  </si>
  <si>
    <t xml:space="preserve"> 12003</t>
  </si>
  <si>
    <t xml:space="preserve"> 11012</t>
  </si>
  <si>
    <t xml:space="preserve"> 11013</t>
  </si>
  <si>
    <t xml:space="preserve"> 11015</t>
  </si>
  <si>
    <t xml:space="preserve"> ՏՆՏԵՍԱԿԱՆ ՀԱՐԱԲԵՐՈՒԹՅՈՒՆՆԵՐ</t>
  </si>
  <si>
    <t xml:space="preserve"> Գյուղատնտեսություն, անտառային տնտեսություն, ձկնորսություն և որսորդություն</t>
  </si>
  <si>
    <t xml:space="preserve"> 12012</t>
  </si>
  <si>
    <t xml:space="preserve"> Ոռոգում</t>
  </si>
  <si>
    <t xml:space="preserve"> 1004</t>
  </si>
  <si>
    <t xml:space="preserve"> Վառելիք և էներգետիկա</t>
  </si>
  <si>
    <t xml:space="preserve"> Վառելիքի այլ տեսակներ</t>
  </si>
  <si>
    <t xml:space="preserve"> 1167</t>
  </si>
  <si>
    <t xml:space="preserve"> 32005</t>
  </si>
  <si>
    <t xml:space="preserve"> Էլեկտրաէներգիա</t>
  </si>
  <si>
    <t xml:space="preserve"> Տրանսպորտ</t>
  </si>
  <si>
    <t xml:space="preserve"> Ճանապարհային տրանսպորտ</t>
  </si>
  <si>
    <t xml:space="preserve"> 1049</t>
  </si>
  <si>
    <t xml:space="preserve"> 21004</t>
  </si>
  <si>
    <t xml:space="preserve"> 21008</t>
  </si>
  <si>
    <t xml:space="preserve"> 21011</t>
  </si>
  <si>
    <t xml:space="preserve"> 12016</t>
  </si>
  <si>
    <t xml:space="preserve"> 12017</t>
  </si>
  <si>
    <t xml:space="preserve"> 12018</t>
  </si>
  <si>
    <t xml:space="preserve"> 12021</t>
  </si>
  <si>
    <t xml:space="preserve"> 12022</t>
  </si>
  <si>
    <t xml:space="preserve"> Օդային տրանսպորտ</t>
  </si>
  <si>
    <t xml:space="preserve"> 1176</t>
  </si>
  <si>
    <t xml:space="preserve"> 09</t>
  </si>
  <si>
    <t xml:space="preserve"> ՇՐՋԱԿԱ  ՄԻՋԱՎԱՅՐԻ ՊԱՇՏՊԱՆՈՒԹՅՈՒՆ</t>
  </si>
  <si>
    <t xml:space="preserve"> Աղբահանում</t>
  </si>
  <si>
    <t xml:space="preserve"> 1040</t>
  </si>
  <si>
    <t xml:space="preserve"> 32006</t>
  </si>
  <si>
    <t xml:space="preserve"> ԲՆԱԿԱՐԱՆԱՅԻՆ ՇԻՆԱՐԱՐՈՒԹՅՈՒՆ ԵՎ ԿՈՄՈՒՆԱԼ ԾԱՌԱՅՈՒԹՅՈՒՆՆԵՐ</t>
  </si>
  <si>
    <t xml:space="preserve"> Ջրամատակարարում</t>
  </si>
  <si>
    <t xml:space="preserve"> 1072</t>
  </si>
  <si>
    <t xml:space="preserve"> Փողոցների լուսավորում</t>
  </si>
  <si>
    <t xml:space="preserve"> ԿՐԹՈՒԹՅՈՒՆ</t>
  </si>
  <si>
    <t xml:space="preserve"> Կրթությանը տրամադրվող օժանդակ ծառայություններ</t>
  </si>
  <si>
    <t xml:space="preserve"> 1189</t>
  </si>
  <si>
    <t xml:space="preserve"> Ասիական զարգացման բանկի աջակցությամբ իրականացվող դպրոցների սեյսմիկ պաշտպանության ծրագրի շրջանակներում ՀՀ դպրոցների սեյսմիկ անվտանգության բարելավմանն ուղղված միջոցառումներ</t>
  </si>
  <si>
    <t xml:space="preserve"> Ոռոգման համակարգի առողջացում</t>
  </si>
  <si>
    <t xml:space="preserve"> այդ թվում` ըստ կատարողների</t>
  </si>
  <si>
    <t xml:space="preserve"> ՀՀ  տարածքային կառավարման և ենթակառուցվածքների նախարարության ջրային կոմիտե</t>
  </si>
  <si>
    <t xml:space="preserve"> այդ թվում` բյուջետային ծախսերի տնտեսագիտական դասակարգման հոդվածներ</t>
  </si>
  <si>
    <t xml:space="preserve"> ԸՆԹԱՑԻԿ ԾԱԽՍԵՐ</t>
  </si>
  <si>
    <t xml:space="preserve"> ԱՅԼ  ԾԱԽՍԵՐ</t>
  </si>
  <si>
    <t xml:space="preserve"> Այլ ծախսեր</t>
  </si>
  <si>
    <t xml:space="preserve"> ՈՉ ՖԻՆԱՆՍԱԿԱՆ ԱԿՏԻՎՆԵՐԻ ԳԾՈՎ ԾԱԽՍԵՐ</t>
  </si>
  <si>
    <t xml:space="preserve"> ՀԻՄՆԱԿԱՆ ՄԻՋՈՑՆԵՐ</t>
  </si>
  <si>
    <t xml:space="preserve"> ՇԵՆՔԵՐ ԵՎ ՇԻՆՈՒԹՅՈՒՆՆԵՐ</t>
  </si>
  <si>
    <t xml:space="preserve"> - Շենքերի և շինությունների շինարարություն</t>
  </si>
  <si>
    <t xml:space="preserve"> ՄԵՔԵՆԱՆԵՐ  ԵՎ  ՍԱՐՔԱՎՈՐՈՒՄՆԵՐ</t>
  </si>
  <si>
    <t xml:space="preserve"> - Այլ մեքենաներ և սարքավորումներ</t>
  </si>
  <si>
    <t xml:space="preserve"> ՀՀ տարածքային կառավարման և ենթակառուցվածքների նախարարության քաղաքացիական ավիացիայի կոմիտե</t>
  </si>
  <si>
    <t xml:space="preserve"> ԾԱՌԱՅՈՒԹՅՈՒՆՆԵՐԻ  ԵՎ   ԱՊՐԱՆՔՆԵՐԻ  ՁԵՌՔԲԵՐՈՒՄ</t>
  </si>
  <si>
    <t xml:space="preserve"> Ընթացիկ նորոգում և պահպանում (ծառայություններ և նյութեր)</t>
  </si>
  <si>
    <t xml:space="preserve"> - Մեքենաների և սարքավորումների ընթացիկ նորոգում և պահպանում</t>
  </si>
  <si>
    <t xml:space="preserve"> - Շենքերի և շինությունների կապիտալ վերանորոգում</t>
  </si>
  <si>
    <t xml:space="preserve"> Ճանապարհային ցանցի բարելավում</t>
  </si>
  <si>
    <t xml:space="preserve"> Շարունակական ծախսեր</t>
  </si>
  <si>
    <t xml:space="preserve"> ԴՐԱՄԱՇՆՈՐՀՆԵՐ</t>
  </si>
  <si>
    <t xml:space="preserve"> Ընթացիկ դրամաշնորհներ պետական հատվածի այլ մակարդակներին</t>
  </si>
  <si>
    <t xml:space="preserve"> - Այլ ընթացիկ դրամաշնորհներ</t>
  </si>
  <si>
    <t xml:space="preserve"> Հարկեր, պարտադիր վճարներ և տույժեր, որոնք կառավարման տարբեր մակարդակների կողմից կիրառվում են միմյանց նկատմամբ</t>
  </si>
  <si>
    <t xml:space="preserve"> - Էներգետիկ ծառայություններ</t>
  </si>
  <si>
    <t xml:space="preserve"> ԱՅԼ ՀԻՄՆԱԿԱՆ ՄԻՋՈՑՆԵՐ</t>
  </si>
  <si>
    <t xml:space="preserve"> - Նախագծահետազոտական ծախսեր</t>
  </si>
  <si>
    <t xml:space="preserve"> Դպրոցների սեյսմիկ անվտանգության մակարդակի բարձրացման ծրագիր</t>
  </si>
  <si>
    <t xml:space="preserve"> Ջրամատակարարաման և ջրահեռացման բարելավում</t>
  </si>
  <si>
    <t xml:space="preserve"> ՀՀտարածքային կառավարման և ենթակառուցվածքների  նախարարության  պետական գույքի կառավարման կոմիտե</t>
  </si>
  <si>
    <t xml:space="preserve"> Կապիտալ դրամաշնորհներ պետական հատվածի այլ մակարդակներին</t>
  </si>
  <si>
    <t xml:space="preserve"> - Կապիտալ սուբվենցիաներ համայնքներին</t>
  </si>
  <si>
    <t>ՀԱՅԱՍՏԱՆԻ ՀԱՆՐԱՊԵՏՈՒԹՅԱՆ ԿԱՌԱՎԱՐՈՒԹՅԱՆ 2019 ԹՎԱԿԱՆԻ ԴԵԿՏԵՄԲԵՐԻ 26-Ի N 19191-Ն ՈՐՈՇՄԱՆ N 3 ԵՎ N 4 ՀԱՎԵԼՎԱԾՆԵՐՈՒՄ ԿԱՏԱՐՎՈՂ ՓՈՓՈԽՈՒԹՅՈՒՆՆԵՐԸ</t>
  </si>
  <si>
    <t>Ցուցանիշների փոփոխությունը (ավելացումները նշված են դրական նշանով)</t>
  </si>
  <si>
    <t>Տարի</t>
  </si>
  <si>
    <t xml:space="preserve"> ______________N______-Ն որոշման </t>
  </si>
  <si>
    <t xml:space="preserve"> ԾԱՌԱՅՈՒԹՅՈՒՆՆԵՐԻ ԵՎ ԱՊՐԱՆՔՆԵՐԻ ՁԵՌՔԲԵՐՈՒՄ</t>
  </si>
  <si>
    <t xml:space="preserve"> ՀՀ տարածքային կառավարման և ենթակառուցվածքների նախարարության ջրային կոմիտե</t>
  </si>
  <si>
    <t xml:space="preserve">                   -ի N        -Ն որոշման</t>
  </si>
  <si>
    <t>այդ թվում`</t>
  </si>
  <si>
    <t>այդ թվում` ըստ կատարողների</t>
  </si>
  <si>
    <t>ՀՀ կառավարության  2020 թվականի</t>
  </si>
  <si>
    <t>______________ ի    ___Ն որոշման</t>
  </si>
  <si>
    <t>ՀԱՅԱՍՏԱՆԻ ՀԱՆՐԱՊԵՏՈՒԹՅԱՆ ԿԱՌԱՎԱՐՈՒԹՅԱՆ 2019 ԹՎԱԿԱՆԻ ԴԵԿՏԵՄԲԵՐԻ 26-Ի N 1919-Ն ՈՐՈՇՄԱՆ N 10 ՀԱՎԵԼՎԱԾՈՒՄ ԿԱՏԱՐՎՈՂ ԼՐԱՑՈՒՄՆԵՐԸ</t>
  </si>
  <si>
    <t>Կոդը</t>
  </si>
  <si>
    <t>Անվանումը</t>
  </si>
  <si>
    <t>Գնման ձևը</t>
  </si>
  <si>
    <t>Չափման միավորը</t>
  </si>
  <si>
    <t>Միավորի գինը</t>
  </si>
  <si>
    <t>Քանակը</t>
  </si>
  <si>
    <t>Գումարը
(հազար դրամով)</t>
  </si>
  <si>
    <t>ՀՀ տարածքային կառավարման և ենթակառուցվածքների նախարարություն</t>
  </si>
  <si>
    <t xml:space="preserve"> Այլ հարկեր</t>
  </si>
  <si>
    <t xml:space="preserve"> Ասիական զարգացման բանկի աջակցությամբ իրականացվող  Մ6 Վանաձոր-Ալավերդի-Վրաստանի սահման միջպետական նշանակության ճանապարհի ծրագրի համակարգում և կառավարում</t>
  </si>
  <si>
    <t xml:space="preserve"> Վերակառուցման և զարգացման եվրոպական բանկի աջակցությամբ իրականացվող Երևանի ջրամատակարարման բարելավման դրամաշնորհային ծրագիր</t>
  </si>
  <si>
    <t xml:space="preserve"> Բաժին N 01</t>
  </si>
  <si>
    <t xml:space="preserve"> Խումբ N 03</t>
  </si>
  <si>
    <t xml:space="preserve"> Դաս N 03</t>
  </si>
  <si>
    <t xml:space="preserve"> 1079  11001</t>
  </si>
  <si>
    <t xml:space="preserve"> </t>
  </si>
  <si>
    <t xml:space="preserve"> ՄԱՍ III. ԾԱՌԱՅՈՒԹՅՈՒՆՆԵՐ</t>
  </si>
  <si>
    <t xml:space="preserve"> 65311100-1</t>
  </si>
  <si>
    <t xml:space="preserve">  էլեկտրականության բաշխում</t>
  </si>
  <si>
    <t xml:space="preserve"> ՄԱ</t>
  </si>
  <si>
    <t xml:space="preserve"> դրամ</t>
  </si>
  <si>
    <t xml:space="preserve"> Ջրամատակարարման ծառայությունների հասանելիության և մատչելիության ապահովում</t>
  </si>
  <si>
    <t xml:space="preserve"> Խմելու ջրի մատակարարման և ջրահեռացման համակարգի բարելավում, կորուստների կրճատում</t>
  </si>
  <si>
    <t xml:space="preserve"> 6 քաղաքների և 37 գյուղական բնակավայրերի ջրամատակարարման և ջրահեռացման համակարգերի հատվածների հրատապ (մասնակի) վերականգնման աշխատանքներ_x000D_</t>
  </si>
  <si>
    <t xml:space="preserve"> Գյումրու ճանապարհների վերակառուցմանը և փողոցային լուսավորության արդիականացման  աշխատանքներ_x000D_</t>
  </si>
  <si>
    <t xml:space="preserve"> Գյումրու փողոցային լուսավորության արդիականացում՛ փողոցային լուսավորության այլ ավտոմատ կառավարման համակարգի տեղադրում_x000D_</t>
  </si>
  <si>
    <t xml:space="preserve"> ՀՀ համայնքներին տրանսպորտի և երթևեկության բարելավման համար տրամադրվող աջակցության համակարգում_x000D_</t>
  </si>
  <si>
    <t xml:space="preserve"> Եվրոպական ներդրումային բանկի աջակցությամբ իրականացվող Հյուսիս-հարավ միջանցքի զարգացման ծրագրի համակարգում և կառավարում (Տրանշ 3)</t>
  </si>
  <si>
    <t xml:space="preserve">              Հավելված N 2</t>
  </si>
  <si>
    <t xml:space="preserve">                                                                                                                  Կառավարության 2020 թվականի</t>
  </si>
  <si>
    <t xml:space="preserve">                                                                                                                      ________     N ____-Ն որոշման</t>
  </si>
  <si>
    <t xml:space="preserve"> Բյուջետային հատկացումների գլխավոր կարգադրիչների, ծրագրերի, միջոցառումների և միջոցառումները կատարող պետական մարմինների անվանումները</t>
  </si>
  <si>
    <t>Ցուցանիշների փոփոխությունը (ավելացումները նշված են դրական նշանով, իսկ նվազեցումները` փակագծերում)</t>
  </si>
  <si>
    <t xml:space="preserve"> Տարի</t>
  </si>
  <si>
    <t xml:space="preserve"> ԸՆԴԱՄԵՆԸ </t>
  </si>
  <si>
    <t>այդ թվում</t>
  </si>
  <si>
    <t>ՀՀ մարզերին սուբվենցիաների տրամադրում՝ ենթակառուցվածքների զարգացման նպատակով</t>
  </si>
  <si>
    <t>ՀՀ Արագածոտնի մարզպետարան</t>
  </si>
  <si>
    <t>այդ թվում` ըստ ուղղությունների</t>
  </si>
  <si>
    <t>Կարբի համայնքի ներհամայնքային փողոցների ասֆալտբետոնե ծածկույթի իրականացում և կապիտալ վերանորոգում</t>
  </si>
  <si>
    <t>Արագածոտն համայնքի ներհամայնքային փողոցների ասֆալտապատման աշխատանքների իրականացում</t>
  </si>
  <si>
    <t>Փարպի համայնքի ներհամայնքային փողոցների ասֆալտ-բետոնե ծածկույթի իրականացում և ասֆալտ-բետոնե ծածկույթի կապիտալ վերանորոգում</t>
  </si>
  <si>
    <t>Ուշի համայնքի փողոցների ասֆալտբետոնե ծածկույթի իրականացում և ասֆալտ-բետոնե ծածկույթի կապիտալ վերանորոգում</t>
  </si>
  <si>
    <t>Բազմաղբյուր համայնքի ներհամայնքային փողոցների ասֆալտ-բետոնե ծածկույթի իրականացում և ասֆալտբետովե ծածկույթի կապիտալ վերանորոգում</t>
  </si>
  <si>
    <t>Արագածոտն համայնքի ոռոգման ջրագծի ցանցի հիմնանորոգման և քայքայված հատվածների փոխարինման աշխատանքների իրականացում</t>
  </si>
  <si>
    <t>Օհանավան համայնքի 7 փողոցների մասնակի գազիֆիկացում</t>
  </si>
  <si>
    <t>Կոշ համայնքի փողոցների, փակուղիների և նրբացքների մասնակի գազիֆիկացում</t>
  </si>
  <si>
    <t>Նոր Եդեսիա համայնքի արտաքին լուսավորության ցանցի կառուցման աշխատանքներ</t>
  </si>
  <si>
    <t>Ն․Սասնաշեն համայնքի խմելաջրի ջրագծի մասնակի վերանորոգում</t>
  </si>
  <si>
    <t>Աշտարակ համայնքի լուսավորության համակարգի վերազինման, արդիականացման աշխատանքների իրականացում</t>
  </si>
  <si>
    <t>Արագածավան համայնքի Արտենիի մ/մանկապարտեզների վերանորոգում և գույքի ձեռքբերում</t>
  </si>
  <si>
    <t>Մաստարա համայնքի փողոցների, փակուղիների և նրբացքների մասնակի գազիֆիկացում</t>
  </si>
  <si>
    <t>Թաթուլ համայնքի արտաքին լուսավորման ցանցի վերանորոգում</t>
  </si>
  <si>
    <t>Նոր Եդեսիա համայնքի ներհամայնքային փողոցների ասֆալտ-բետոնե ծածկույթի իրականացում և ասֆալտ-բետոնե ծածկույթի կապիտալ վերանորոգում</t>
  </si>
  <si>
    <t>Ագարակավան համայնքի ներհամայնքային փողոցների ասֆալտ-բետոնե ծածկույթի իրականացում և ասֆալտ-բետոնե ծածկույթի կապիտալ վերանորոգում</t>
  </si>
  <si>
    <t>Ծաղկահովիտ համայնքի Հնաբերդ բնակավայրի խմելու ջրագծի կառուցում</t>
  </si>
  <si>
    <t>Բյուրական համայնքի 3 փողոցների արտաքին լուսավորության կառուցում</t>
  </si>
  <si>
    <t>Բյուրական համայնքի խմելու ջրի ջրագծի ցանցի հիմնանորոգման և քայքայված հատվածների փոխարինման աշխատանքներ</t>
  </si>
  <si>
    <t>Եղնիկ համայնքի 3-րդ և 4-րդ փողոցների գազիֆիկացում</t>
  </si>
  <si>
    <t>Կոշ համայնքի 6-րդ փողոցի ասֆալտապատում</t>
  </si>
  <si>
    <t>Օհանավան համայնքի ներհամայնքային փողոցների ասֆալտ-բետոնե ծածկույթի իրականացում և ասֆալտ-բետոնե ծածկույթի կապիտալ վերանորոգում</t>
  </si>
  <si>
    <t>Ագարակավան համայնքի 1-ին աստիճանի պոմպակայանի մեքենա-սարքավորումների փոխարինում</t>
  </si>
  <si>
    <t>Ղազարավան համայնքի ներհամայնքային փողոցների ասֆալտապատման աշխատանքներ</t>
  </si>
  <si>
    <t>Պարտիզակ համայնքի արտաքին լուսավորության ցանցի կառուցում</t>
  </si>
  <si>
    <t>Շամիրամ համայնքի ներհամայնքային փողոցների ասֆալտբետոնե ծածկույթի իրականացում և ասֆալտբետոնե ծածկույթի կապիտալ վերանորոգում</t>
  </si>
  <si>
    <t xml:space="preserve">Ն․ Սասնաշեն մշակույթի շենքի կապիտալ վերանորոգում </t>
  </si>
  <si>
    <t>Ն․ Սասնաշեն համայնքապետարանի շենքի, բուժկետի մասնակի կապիտալ վերանորոգում</t>
  </si>
  <si>
    <t>ՀՀ Արարատի մարզպետարան</t>
  </si>
  <si>
    <t>Արարատ քաղաքային համայնքի Շահումյան 35 և  55,   Աբովյան 11  շենքերի տանիքների կապիտալ վերանորոգում</t>
  </si>
  <si>
    <t xml:space="preserve">Արևշատ համայնքի Մուրացան, Շահումյան և Բաղրամյան փողոցների լուսավորության ցանցի կառուցում </t>
  </si>
  <si>
    <t>Նոր Խարբերդ համայնքի   արևային կայանի  կառուցում</t>
  </si>
  <si>
    <t>Վարդաշեն համայնքի  Ոռոգման ցանցի կառուցում</t>
  </si>
  <si>
    <t xml:space="preserve">Արարատ քաղաքային համայնքի ՈԿՖ բանավանի թիվ 21 շենքից մինչև 10-րդ շենքի փողոցների, Գրիբոյեդով և Սալակիթներ փողոցների ասֆալտապատում </t>
  </si>
  <si>
    <t xml:space="preserve">Արգավանդ համայնքում ոռոգման ցանցի կառուցում /Կենտրոնական 3-րդ փողոց/   </t>
  </si>
  <si>
    <t>Այնթապ համայնքի փողոցների լուսավորության  աշխատանքերի /Ժանյակ թաղամասի 1,2,11-րդ փողոցի, 11 փողոցի 1,2և 3 նրբանցքի, 1,2,3,4,5,6,8,9 և 13-րդ փողոցներ/</t>
  </si>
  <si>
    <t>Դալար համայնքի  Պ. Սևակ փողոցի մասնակի ասֆալտապատում</t>
  </si>
  <si>
    <t>Երասխ համայնքի Մայիսյան փողոցի ասֆալտապատում</t>
  </si>
  <si>
    <t>Երասխ համայնքի Րաֆֆու փողոցի ասֆալտապատման և ջրահեռացման աշխատանքներ</t>
  </si>
  <si>
    <t>Վանաշեն համայնքի  Մ. Մաշտոցի փողոցի  ասֆալտապատում /դպրոց տանող հատված/</t>
  </si>
  <si>
    <t>Մարմարաշեն համայնքի փողոցների լուսավորության աշխատանքներ / Մասիսի խճուղու վերակառուցման  և 8-րդ, 27-րդ, 28-րդ,29, 30, 31 և 32-րդ փողոցների և Մարմար թաղ. կառուցման աշխատանքներ/</t>
  </si>
  <si>
    <t>Այգեզարդ համայնքի վերականգնվող էներգետիկա, այդ թվում արևային ֆոտովոլտային կայանների տեղադրում</t>
  </si>
  <si>
    <t>Մխչյան համայնքի  Ստեփանյան, Սայաթ-Նովա, Ալավերդյան, Օղբինցինների, Սունդուկյան և Շահումյան փողոցների ասֆալտապատում</t>
  </si>
  <si>
    <t>ՀՀ Լոռու մարզպետարան</t>
  </si>
  <si>
    <t>Մարգահովիտ համայնքի Փողոցային լուսավորության կառուցում</t>
  </si>
  <si>
    <t>Մեծավան համայնքի Մարզադպրոցի կառուցում</t>
  </si>
  <si>
    <t>Կաթնաջուր համայնքի Գերեզմանատան ճանապարհի ասֆալտապատման աշխատանքներ</t>
  </si>
  <si>
    <t>Արջուտ համայնքի ֆոտովոլտային կայանի կառուցում</t>
  </si>
  <si>
    <t>Սարահարթ համայնքի Ոռոգման համակարգի մասնակի ընդլայնում/3-րդ, 13-րդ փող, 2-րդ փող. 1-ին նրբ./</t>
  </si>
  <si>
    <t>Շնող համայնի Համայնքապետարանի շենքի հիմնանորոգման աշխատանքներ</t>
  </si>
  <si>
    <t>Կաթնաջուր համայնքի Փողոցների գիշերային լուսավորության համակարգը սնուցող 19.2 կվտդրվածքային հզորությամբ մոնոբյուրեղային  արևային վահանակներով ֆոտովոլտային կայանի և էներգախնայող լեդ տեսակի լուսատուներով հենասյուների կառուցում</t>
  </si>
  <si>
    <t>Մեծ Պարնի համայնքի մշակույթի տան ամրացման և մարզադահլիճի հիմնանորոգման աշխատանքներ</t>
  </si>
  <si>
    <t>Ջրաշեն համայնքի մանկապարտեզի գույքի ձեռքբերում</t>
  </si>
  <si>
    <t>Վանաձոր համայնքի Չուխաջյան, Լալվարի փողոցների և կենտրոնական մայթերի կապիտալ նորոգում</t>
  </si>
  <si>
    <t>ՀՀ Կոտայքի մարզպետարան</t>
  </si>
  <si>
    <t>Գեղարդ համայնքի ճանապարների հիմնանորոգում</t>
  </si>
  <si>
    <t>Կամարիս համայնքի 2-րդ փողոցի, 1-ին փողոցի 1-ին նրբ և 8-րդ փողոցի  ասֆալտապատում</t>
  </si>
  <si>
    <t>Ծաղկաձոր համայնքի Կեչառեցու և Օրբելի եղբայրներ փողոցների մայթերի և հենապատերի կապիտալ վերանորոգում</t>
  </si>
  <si>
    <t>Պտղնի համայնքի ոռոգման ջրի ներքին ցանցի կառուցում</t>
  </si>
  <si>
    <t>Քարաշամբ համայնքի ներհամայնքային ճանապարհների ասֆալտապատում</t>
  </si>
  <si>
    <t>Վերին Պտղնի համայնքի արևային կայանների տեղադրում</t>
  </si>
  <si>
    <t>Քանաքեռավան համայնքի գիշերային լուսավորության ցանցի  անցկացում</t>
  </si>
  <si>
    <t>Քանաքեռավան համայնքի խմելու ջրագծի կառուցում</t>
  </si>
  <si>
    <t>Մարմարիկի 4-րդ փողոցի ասֆալտապատում</t>
  </si>
  <si>
    <t xml:space="preserve">Մեղրաձորի 3-րդ փողոցի ասֆալտապատում </t>
  </si>
  <si>
    <t>Գողթ համայնքի դպրոց տանող  6-րդ փողոցի  ասֆալտապատում</t>
  </si>
  <si>
    <t>Ջրաբեր բնակավայրի խմելու ջրագծի ներքին ցանցի կառուցում</t>
  </si>
  <si>
    <t>Առինջ համայնքի Խ.Աբովյան 2-րդ ,8-րդ փողոցների,Պ ՍևԱԿԻ 1.6.8.ՙ20 փողոցի,Առինջ համայնքի 8,13,,17 փողոցի փողոց,1փող 1 փակուղու,Մաշտոցի 1նրբ,Առինջ համայնքի 7փող. 1 նրբ ասֆալտապատում</t>
  </si>
  <si>
    <t>Եղվարդի համայնքի փողոցների ասֆալտապատում</t>
  </si>
  <si>
    <t xml:space="preserve">Պռոշյան համայնքի ճանապարհների ասֆալտապատում                   </t>
  </si>
  <si>
    <t>Պռոշյան համայնքի մշակույթի կենտրոնի շենքի հիմնանորոգում</t>
  </si>
  <si>
    <t>Ջրառատ համայնքի վարչական շենքի վերանորոգում</t>
  </si>
  <si>
    <t>Նոր Գեղի համայնքի լուսավորության ցանցի ընդլայնում</t>
  </si>
  <si>
    <t>Նոր Գեղի համայնքի բազմաբնակարանային շենքերի բակերի ասֆալտապատման աշխատանքներ</t>
  </si>
  <si>
    <t>Գեղաշեն համայնքի 2-րդ թաղամասի գազաֆիկացման կառուցման աշխատանքներ</t>
  </si>
  <si>
    <t>ՀՀ Շիրակի մարզպետարան</t>
  </si>
  <si>
    <t>Անի համայնքի բնակավայրերի գիշերային լուսավորման ցանցի անցկացում և արևային ֆոտովոլտային կայանի տեղադրում</t>
  </si>
  <si>
    <t>Անի համայնքի բնակավայրերի ներհամայնքային ասֆալտապատ ճանապարհների հիմնանորոգում</t>
  </si>
  <si>
    <t>Ղարիբջանյան համայնքում արևային ֆոտովոլտային կայանի տեղադրում</t>
  </si>
  <si>
    <t>Մեշ Մանթաշ համայնքում արևային ֆոտովոլտային կայանի կառուցում և փողոցային լուսավորության ցանցի ընդլայնում</t>
  </si>
  <si>
    <t>Արևշատ համայնքում արևային ֆոտովոլտային կայանի կառուցում և փողոցային լուսավորության ցանցի ընդլայնում</t>
  </si>
  <si>
    <t>Սպանդարյան համայնքում արևային ֆոտովոլտային 30կվտ համակարգի կառուցում</t>
  </si>
  <si>
    <t>Անուշավան համայնքում արևային ֆոտովոլտային 30կվտ համակարգի կառուցում, մշակույթի տան էլեկտրական ջեռուցման համակարգի անցկացում</t>
  </si>
  <si>
    <t>Մեղրաշեն համայնքի հանդիսությունների սրահի գույքի ձեռքբերում և կահավորում</t>
  </si>
  <si>
    <t>Ազատան համայնքի կենտրոնական թիվ 1 փողոցի ասֆալտապատման աշխատանքներ</t>
  </si>
  <si>
    <t>Գետք համայնքի թիվ 2, 3, 5, 6 փողոցների բարեկարգում և խճապատում</t>
  </si>
  <si>
    <t>Մարմաշեն համայնքի Մայիսյան բնակավայրում թեթև և ծանր տեխնիկայի կայանման սպասարկման կենտրոնի շենքի կառուցում</t>
  </si>
  <si>
    <t>Մարմաշեն համայնքի Փոքրաշեն բնակավայրի վարչական կենտրոնի շենքի կառուցում</t>
  </si>
  <si>
    <t>Մարմաշեն համայնքի Մարմաշեն բնակավայրի մանկապարտեզի շենքի վերակառուցում</t>
  </si>
  <si>
    <t>Մարմաշեն համայնքի Քեթի բնակավայրի մանկապապարտեզի շենքի վերակառուցում</t>
  </si>
  <si>
    <t>Մարմաշեն համայնքի Լեռնուտ բնակավայրի մանկապարտեզի շենքի վերակառուցում</t>
  </si>
  <si>
    <t>Մարմաշեն համայնքի Ջաջուռ բնակավայրի մանկապարտեզի շենքի վերակառուցում</t>
  </si>
  <si>
    <t>Պեմզաշեն համայնքում փողոցների գիշերային լուսավորության ցանցի անցկացում</t>
  </si>
  <si>
    <t>Բայանդուր համայնքում 1500մ երկարությամբ ոռոգման ինքնահոս փակ համակարգի պլաստիկ խողովակաշարով կառուցում</t>
  </si>
  <si>
    <t>Բայանդուր համայնքի գազիֆիկացում</t>
  </si>
  <si>
    <t>Բայանդուր համայնքի համայնքապետարանի հիմնանորոգում</t>
  </si>
  <si>
    <t xml:space="preserve">Բայանդուր համայնքի մշակույթի տան հիմնանորոգում </t>
  </si>
  <si>
    <t>Երազգավորս համայնքի ոռոգման համակարգը պլաստիկ խողովակաշարով փոխարինում</t>
  </si>
  <si>
    <t>Երազգավորս համայնքի կենտրոնական մուտքի թիվ 8-րդ փողոցի ասֆալտապատում</t>
  </si>
  <si>
    <t>Ազատան համայնքի թիվ 7, 28, 30, 32, 37 և 40 փողոցների էներգաարդյունավետ լուսավորության համակարգի կառուցում</t>
  </si>
  <si>
    <t>Փոքր Մանթաշ համայնքի ներհամայնքային ճանապարհների տուֆ քարով սալապատման աշխատանքներ</t>
  </si>
  <si>
    <t>Գյումրի համայնքի երկրորդային 17 փողոցների հիմնանորոգում</t>
  </si>
  <si>
    <t>ՀՀ Սյունիքի մարզպետարան</t>
  </si>
  <si>
    <t>·         Կապան համայնքի «Եղվարդ գյուղի խմելու ջրագծի կառուցում և Ագարակ գյուղի ջրագծի վերանորոգում ու ՕԿՋ-ի կառուցում»,</t>
  </si>
  <si>
    <t>Գորայք համայնքի Սպանդարյան բնակավայրի կոյուղագծերի կառուցում</t>
  </si>
  <si>
    <t>Գորայք համայնքի Ծղուկ բնակավայրի խմելու ջրագծի կառուցում (1-ից-3-րդ փողոցներ)</t>
  </si>
  <si>
    <t>ՀՀ Տավուշի մարզպետարան</t>
  </si>
  <si>
    <t>Բերդ համայնքի Մովսես գյուղի ներհամայնքային 2 կմ ճանապարհի ասֆալտապատում, Բերդ և Այգեձոր բնակավայրերի փողոցների և բակերի 10300քմ սալիկապատում</t>
  </si>
  <si>
    <t>Դիլիջան համայնքի ներհամայնքային նշանակության ճանապարհների բարեկարգում</t>
  </si>
  <si>
    <t>Բերդ համայնքի 12 ԲԲՇ-ի ընդհանուր օգտագործման տարածքների վերանորոգում էներգաարդյունավետության արդիականացում</t>
  </si>
  <si>
    <t>Այգեհովիտ  համայնքի կենտրոնական փողոցի մի հատվածի ասֆալտապատում</t>
  </si>
  <si>
    <t xml:space="preserve"> Հավելված N 3
</t>
  </si>
  <si>
    <t xml:space="preserve"> ՄԱՍ 2. ՊԵՏԱԿԱՆ ՄԱՐՄՆԻ ԳԾՈՎ ԱՐԴՅՈՒՆՔԱՅԻՆ (ԿԱՏԱՐՈՂԱԿԱՆ) ՑՈՒՑԱՆԻՇՆԵՐԸ </t>
  </si>
  <si>
    <t xml:space="preserve"> Ծրագրի դասիչը </t>
  </si>
  <si>
    <t xml:space="preserve"> Ծրագրի անվանումը </t>
  </si>
  <si>
    <t xml:space="preserve"> Ծրագրի միջոցառումները </t>
  </si>
  <si>
    <t xml:space="preserve"> Ծրագրի դասիչը` </t>
  </si>
  <si>
    <t xml:space="preserve"> Միջոցառման դասիչը` </t>
  </si>
  <si>
    <t xml:space="preserve"> 11001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</si>
  <si>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</si>
  <si>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</si>
  <si>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</si>
  <si>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Ծառայությունների մատուցում </t>
  </si>
  <si>
    <t xml:space="preserve"> Ծառայությունը մատուցող կազմակերպության անվանումը </t>
  </si>
  <si>
    <t xml:space="preserve"> Արդյունքի չափորոշիչներ </t>
  </si>
  <si>
    <t xml:space="preserve"> Միջոցառման վրա կատարվող ծախսը (հազար դրամ) </t>
  </si>
  <si>
    <t xml:space="preserve"> Պետական մարմինների կողմից օգտագործվող ոչ ֆինանսական ակտիվների հետ գործառնություններ </t>
  </si>
  <si>
    <t xml:space="preserve">  </t>
  </si>
  <si>
    <t xml:space="preserve"> 11003 </t>
  </si>
  <si>
    <t xml:space="preserve"> 12001 </t>
  </si>
  <si>
    <t xml:space="preserve"> Տրանսֆերտների տրամադրում </t>
  </si>
  <si>
    <t xml:space="preserve"> Միջոցառումն իրականացնողի անվանումը՛ </t>
  </si>
  <si>
    <t xml:space="preserve"> Ծառայությունը մատուցող կազմակերպության(ների) անվանում(ներ)ը </t>
  </si>
  <si>
    <t xml:space="preserve"> Մասնագիտացված միավոր </t>
  </si>
  <si>
    <t xml:space="preserve"> Այլ պետական կազմակերպությունների կողմից օգտագործվող ոչ ֆինանսական ակտիվների հետ գործառնություններ </t>
  </si>
  <si>
    <t xml:space="preserve"> Միջոցառումն իրականացնողի անվանումը? </t>
  </si>
  <si>
    <t xml:space="preserve"> Շահառուների ընտրության չափանիշները </t>
  </si>
  <si>
    <t xml:space="preserve"> 12002 </t>
  </si>
  <si>
    <t xml:space="preserve"> 11005 </t>
  </si>
  <si>
    <t xml:space="preserve"> 11010 </t>
  </si>
  <si>
    <t xml:space="preserve"> 11011 </t>
  </si>
  <si>
    <t xml:space="preserve"> Միջոցառումն իրականացնողի անվանումը </t>
  </si>
  <si>
    <t xml:space="preserve"> 31002 </t>
  </si>
  <si>
    <t xml:space="preserve"> 11007 </t>
  </si>
  <si>
    <t xml:space="preserve"> 11006 </t>
  </si>
  <si>
    <t xml:space="preserve"> 31005 </t>
  </si>
  <si>
    <t xml:space="preserve"> 1176 </t>
  </si>
  <si>
    <t xml:space="preserve"> 1072 </t>
  </si>
  <si>
    <t xml:space="preserve"> 11012 </t>
  </si>
  <si>
    <t xml:space="preserve"> 11013 </t>
  </si>
  <si>
    <t xml:space="preserve"> 11015 </t>
  </si>
  <si>
    <t xml:space="preserve"> ՀՀ տարածքային կառավարման և ենթակառուցվածքների նախարարություն </t>
  </si>
  <si>
    <t xml:space="preserve"> 1004 </t>
  </si>
  <si>
    <t xml:space="preserve"> Ոռոգման համակարգի առողջացում </t>
  </si>
  <si>
    <t xml:space="preserve"> Եվրասիական զարգացման բանկի աջակցությամբ իրականացվող ոռոգման համակարգերի զարգացման ծրագրի խորհրդատվություն և կառավարում </t>
  </si>
  <si>
    <t xml:space="preserve"> Եվրասիական զարգացման բանկի աջակցությամբ իրականացվող ոռոգման համակարգերի զարգացման ծրագրի համակարգում և ղեկավարում </t>
  </si>
  <si>
    <t xml:space="preserve"> Մասնագիտատացված միավոր </t>
  </si>
  <si>
    <t xml:space="preserve"> Կառավարվող/վերահսկվող պայմանագրերի քանակ, հատ </t>
  </si>
  <si>
    <t xml:space="preserve"> Գերմանիայի զարգացման վարկերի բանկի աջակցությամբ իրականացվող Ախուրյան գետի ջրային ռեսուրսների ինտեգրացված կառավարում ծրագրի խորհրդատվություն և կառավարում </t>
  </si>
  <si>
    <t xml:space="preserve"> Գերմանիայի զարգացման վարկերի բանկի աջակցությամբ իրականացվող Ախուրյան գետի ջրային ռեսուրսների ինտեգրացված կառավարում ծրագրի համակարգում և ղեկավարում </t>
  </si>
  <si>
    <t xml:space="preserve">  Զարգացման ֆրանսիական գործակալության աջակցությամբ իրականացվող ոռոգման ոլորտի ֆինանսական կայունության և ոռոգման կառավարման կարողությունների բարելավման դրամաշնորհային ծրագրի խորհրդատվություն և կառավարում_x000D_
 </t>
  </si>
  <si>
    <t xml:space="preserve"> Զարգացման ֆրանսիական  գործակալության աջակցությամբ իրականացվող ոռոգման ոլորտի ֆինանսական կայունության և ոռոգման կառավարման կարողությունն»րի բար»լավման ծրագրի համակարգում և ղ»կավարում </t>
  </si>
  <si>
    <t xml:space="preserve"> Ջրային կոմիտե </t>
  </si>
  <si>
    <t xml:space="preserve"> Գերմանիայի զարգացման բանկի աջակցությամբ իրականացվող Ախուրյան գետի ջրային ռեսուրսների ինտեգրված կառավարման փուլ 1 ծրագրով Ջրաձոր գյուղի վերաբնակեցման համար   ենթակառուցվածքների և բնակելի տների կառուցում </t>
  </si>
  <si>
    <t xml:space="preserve"> Գերմանիայի զարգացման բանկի աջակցությամբ իրականացվող Ախուրյան գետի ջրային ռեսուրսների ինտեգրված կառավարման փուլ 1 ծրագիր_x000D_
 </t>
  </si>
  <si>
    <t xml:space="preserve"> Ակտիվն օգտագործող կազմակերպության(ների) անվանում(ները)՛ </t>
  </si>
  <si>
    <t xml:space="preserve"> Նոր կառուցվող բնակելի տներ, հատ </t>
  </si>
  <si>
    <t xml:space="preserve"> Եվրասիական զարգացման բանկի աջակցությամբ իրականացվող ոռոգման համակարգերի զարգացման ծրագրի շրջանակներում ջրային տնտեսության ենթակառուցվածքների հիմնանորոգում </t>
  </si>
  <si>
    <t xml:space="preserve"> Եվրասիական զարգացման բանկի աջակցությամբ իրականացվող ոռոգման համակարգերի զարգացման ծրագիր </t>
  </si>
  <si>
    <t xml:space="preserve"> Հիմնանորոգվող ոռոգման ցանցերի երկարություն, կմ </t>
  </si>
  <si>
    <t xml:space="preserve"> Նոր կառուցվող ոռոգմանցանցերի երկարություն, կմ </t>
  </si>
  <si>
    <t xml:space="preserve"> 12003 </t>
  </si>
  <si>
    <t xml:space="preserve"> 1040 </t>
  </si>
  <si>
    <t xml:space="preserve"> Կոշտ թափոնների կառավարում </t>
  </si>
  <si>
    <t xml:space="preserve">  Մասնագիտացված միավոր </t>
  </si>
  <si>
    <t xml:space="preserve"> Աղբանոցներում առաջացող գազերի բռնկման հնարավորության նվազեցում, տոկոս </t>
  </si>
  <si>
    <t xml:space="preserve"> Աղբահանություն իրականացնող կազմակերպությունների մեքենաների համար աղբի տեղադրման հնարավորությունների ստեղծում, մեք/օր </t>
  </si>
  <si>
    <t xml:space="preserve"> Շրջական միջավայրը աղտոտող աղբից առաջացող ստորգետնյա ջրերի ծավալի կրճատում, տոկոս </t>
  </si>
  <si>
    <t xml:space="preserve"> 32006 </t>
  </si>
  <si>
    <t xml:space="preserve"> Եվրոպական միության հարևանության  ներդրումային գործիքի աջակցությամբ իրականացվող «Երևանի կոշտ թափոնների կառավարման» դրամաշնորհային ծրագիր </t>
  </si>
  <si>
    <t xml:space="preserve"> Կոշտ թափոնների կառավարման համակարգի բարելավում և նոր աղբավայրի ստեղծում_x000D_
_x000D_
 </t>
  </si>
  <si>
    <t xml:space="preserve"> Եվրոպական չափորոշիչներով 29 հա տարածքում նոր քաղաքային աղբավայրի կառուցում, տոկոս </t>
  </si>
  <si>
    <t xml:space="preserve"> Գործող թվով 2 աղբանոցների(Նուբարաշեն և Աջափնյակ) մեկուսացման վերջնական նախագիծ, հատ </t>
  </si>
  <si>
    <t xml:space="preserve"> Քաղաքային նոր աղբավայրի կառուցման վերջնական նախագիծ, հատ </t>
  </si>
  <si>
    <t xml:space="preserve"> 1049 </t>
  </si>
  <si>
    <t xml:space="preserve"> Ճանապարհային ցանցի բարելավում </t>
  </si>
  <si>
    <t xml:space="preserve"> Խորհրդատվությունների (պայմանագրերի) քանակը, հատ </t>
  </si>
  <si>
    <t xml:space="preserve"> Խորհրդատվական ծառայություններ և պահպանման ծախսեր </t>
  </si>
  <si>
    <t xml:space="preserve"> Ասիական զարգացման բանկի աջակցությամբ իրականացվող Հայաստան-Վրաստան սահմանային տարածաշրջանային ճանապարհի (Մ6 Վանաձոր-Բագրատաշեն) բարելավման ծրագրի համակարգում և կառավարում </t>
  </si>
  <si>
    <t xml:space="preserve"> Վերակառուցման և զարգացման եվրոպական բանկի աջակցությամբ իրականացվող ՀՀ պետական սահմանի Բագրատաշեն անցման կետի կամրջի վերակառուցման ծրագրի համակարգում և կառավարում </t>
  </si>
  <si>
    <t xml:space="preserve"> Խորհրդատվությունների քանակը, հատ </t>
  </si>
  <si>
    <t xml:space="preserve"> Ասիական զարգացման բանկի աջակցությամբ իրականացվող Հյուսիս-հարավ միջանցքի զարգացման ծրագրի համակարգում և կառավարում (Տրանշ 3) </t>
  </si>
  <si>
    <t xml:space="preserve"> Խորհրդատվությունների քանակ հատ </t>
  </si>
  <si>
    <t xml:space="preserve"> Եվրասիական զարգացման բանկի աջակցությամբ իրականացվող Հյուսիս-հարավ միջանցքի զարգացման ծրագրի համակարգում և կառավարում </t>
  </si>
  <si>
    <t xml:space="preserve"> Խորհրդատուների քանակ </t>
  </si>
  <si>
    <t xml:space="preserve"> Եվրոպական ներդրումային բանկի աջակցությամբ իրականացվող Հյուսիս-հարավ միջանցքի զարգացման դրամաշնորհային ծրագրի համակարգում և կառավարում </t>
  </si>
  <si>
    <t xml:space="preserve"> Խորհրդատվական ծառայություններ </t>
  </si>
  <si>
    <t xml:space="preserve"> Եվրոպական ներդրումային բանկի աջակցությամբ իրականացվող Հյուսիս-հարավ միջանցքի զարգացման ծրագրի համակարգում և կառավարում (Տրանշ 3)_x000D_
 </t>
  </si>
  <si>
    <t xml:space="preserve"> Եվրոպական ներդրումային բանկի աջակցությամբ իրականացվող Հյուսիս-հարավ միջանցքի զարգացման ծրագրի իրականացման համար ճանապարհային երթևեկության անվտանգության բարելավման նպատակով խորհրդատվության տրամադրում: Լանջիկ-Գյումրի հատված (Տրանշ 3) </t>
  </si>
  <si>
    <t xml:space="preserve"> Հանրության կողմից անմիջականորեն օգտագործվող ակտիվների հետ կապված միջոցառումներ </t>
  </si>
  <si>
    <t xml:space="preserve"> 21004 </t>
  </si>
  <si>
    <t xml:space="preserve"> Ասիական զարգացման բանկի աջակցությամբ իրականացվող  Մ6 Վանաձոր-Ալավերդի-Վրաստանի սահման միջպետական նշանակության ճանապարհի ծրագրի կառուցում և հիմնանորոգում </t>
  </si>
  <si>
    <t xml:space="preserve"> Ճանապարհաշինական աշխատանքներ </t>
  </si>
  <si>
    <t xml:space="preserve"> Կապալի պայմանագրերի քանակը </t>
  </si>
  <si>
    <t xml:space="preserve"> 21008 </t>
  </si>
  <si>
    <t xml:space="preserve"> Վերակառուցման և զարգացման եվրոպական բանկի աջակցությամբ իրականացվող ՀՀ պետական սահմանի Բագրատաշեն անցման կետի կամրջի վերակառուցման վարկային ծրագիր </t>
  </si>
  <si>
    <t xml:space="preserve"> Նոր կամրջի կառուցման շինարարական աշխատանքներ </t>
  </si>
  <si>
    <t xml:space="preserve"> Վերականգնվող կամուջների թիվը </t>
  </si>
  <si>
    <t xml:space="preserve"> 21011 </t>
  </si>
  <si>
    <t xml:space="preserve"> Ասիական զարգացման բանկի աջակցությամբ իրականացվող Հյուսիս-հարավ միջանցքի զարգացման վարկային ծրագիր, Տրանշ 3 </t>
  </si>
  <si>
    <t xml:space="preserve"> Հատված Թալին-Լանջիկ 71+500 կմ-90+200 կմ կառուցման շինարարական աշխատանքներ </t>
  </si>
  <si>
    <t xml:space="preserve"> Ջրամատակարարաման և ջրահեռացման բարելավում </t>
  </si>
  <si>
    <t xml:space="preserve"> Գերմանիայի զարգացման և Եվրոպական միության հարևանության ներդրումային բանկի աջակցությամբ իրականացվող ջրամատակարարման և ջրահեռացման ենթակառուցվածքների դրամաշնորհային ծրագիր` երրորդ փուլ </t>
  </si>
  <si>
    <t xml:space="preserve"> 579 գյուղական բնակավայրերից ընտրված որոշ համայնքների ջրամատակարարման և ջրահեռացման համակարգերի հատվածների հրատապ վերականգնման աշխատանքների իրականացում ինչպես նաև՛ Արմավիրի կեղտաջրերի մաքրման կայանի կառուցում_x000D_
 </t>
  </si>
  <si>
    <t xml:space="preserve"> Նորոգվող ջրագծերի երկարություն, կմ </t>
  </si>
  <si>
    <t xml:space="preserve"> Նորոգվող կոյուղագծերի երկարություն, կմ </t>
  </si>
  <si>
    <t xml:space="preserve"> Նորոգվող տնային միացումներ, հատ </t>
  </si>
  <si>
    <t xml:space="preserve"> Եվրոպական ներդրումային բանկի աջակցությամբ իրականացվող ջրամատակարարման և ջրահեռացման ենթակառուցվածքների վերականգնման ծրագրի երրորդ փուլի շրջանակներում ջրամատակարարման և ջրահեռացման ենթակառուցվածքների հիմնանորոգում </t>
  </si>
  <si>
    <t xml:space="preserve"> 6 քաղաքների և 37 գյուղական բնակավայրերի ջրամատակարարման և ջրահեռացման համակարգերի հատվածների հրատապ (մասնակի) վերականգնման աշխատանքներ_x000D_
_x000D_
 </t>
  </si>
  <si>
    <t xml:space="preserve"> 1079 </t>
  </si>
  <si>
    <t xml:space="preserve"> Պետական գույքի կառավարում </t>
  </si>
  <si>
    <t xml:space="preserve"> Պետական գույքի կառավարման համակարգման, խորհրդատվության և մոնիտորինգի ծառայություններ </t>
  </si>
  <si>
    <t xml:space="preserve"> Պետական գույքի հաշվառում, գույքագրում, աճուրդների կազմակերպում, մասնավորեցվող գույքի վերաբերյալ տեղեկատվության հրապարակում_x000D_
_x000D_
 </t>
  </si>
  <si>
    <t xml:space="preserve"> ՀՀ տարածքային  կառավարման և ենթակառուցվածքների նախարարության պետական գույքի կառավարման կոմիտե </t>
  </si>
  <si>
    <t xml:space="preserve"> 1157 </t>
  </si>
  <si>
    <t xml:space="preserve"> Քաղաքային զարգացում </t>
  </si>
  <si>
    <t xml:space="preserve"> Արևելյան եվրոպայի էներգախնայողության և բնապահպանական գործընկերության ֆոնդի աջակցությամբ իրականացվող Երևանի քաղաքային լուսավորության դրամաշնորհային ծրագրի կատարման ապահովում </t>
  </si>
  <si>
    <t xml:space="preserve"> ՀՀ համայնքներին քաղաքային լուսավորության ենթակառուցվածքի բարելավման համար տրամադրվող աջակցություն և ծառայություն </t>
  </si>
  <si>
    <t xml:space="preserve">  ՀՀ բնակչություն </t>
  </si>
  <si>
    <t xml:space="preserve">  Երևան քաղաքի թվով 28 փողոցների արտաքին լուսավորության ցանցի արդիականացման աշխատանքներ,  տոկոս </t>
  </si>
  <si>
    <t xml:space="preserve">  Թվով 28 փողոցներում արտաքին լուսավորության էլեկտրաէներգիայի սպառման ծավալի նվազում, տոկոս </t>
  </si>
  <si>
    <t xml:space="preserve">  Արտաքին լուսավորության հենասյուներից և ամրակցված մալուխներից բխող անվտանգության խնդիրների լուծում, փողոց </t>
  </si>
  <si>
    <t xml:space="preserve"> 12007 </t>
  </si>
  <si>
    <t xml:space="preserve"> 12012 </t>
  </si>
  <si>
    <t xml:space="preserve"> Ասիական զարգացման բանկի աջակցությամբ իրականացվող քաղաքային ենթակառուցվածքների և քաղաքի կայուն զարգացման ներդրումային ծրագրի համակարգում և կառավարում </t>
  </si>
  <si>
    <t xml:space="preserve"> ՀՀ համայնքներին տրանսպորտի և երթևեկության բարելավման համար տրամադրվող աջակցության համակարգում_x000D_
_x000D_
 </t>
  </si>
  <si>
    <t xml:space="preserve">  Արգավանդ-Շիրակ ճանապարհահատվածի կառուցման աշխատանքների տեխնիկական հսկողություն, ամիս </t>
  </si>
  <si>
    <t xml:space="preserve">  Ծրագրի ֆինանսական աուդիտ, ՏՏ սպասարկում, հատ </t>
  </si>
  <si>
    <t xml:space="preserve">  Ծրագրի իրականացման գրասենյակի պահպանում, անձ </t>
  </si>
  <si>
    <t xml:space="preserve"> 12016 </t>
  </si>
  <si>
    <t xml:space="preserve"> Վերակառուցման և զարգացման եվրոպական բանկի աջակցությամբ իրականացվող Գյումրու քաղաքային ճանապարհների տեխնիկական համագործակցության   դրամաշնորհային ծրագիր </t>
  </si>
  <si>
    <t xml:space="preserve"> Գյումրու ճանապարհների վերակառուցմանը և փողոցային լուսավորության արդիականացմանը խորհրդատվական աջակցություն </t>
  </si>
  <si>
    <t xml:space="preserve">  Ընտրված փողոցների շին աշխատանքների տեխնիկական և հեղինակային հսկողություն՛ հատ </t>
  </si>
  <si>
    <t xml:space="preserve">  Կատարվող աշխատանքների անվտանգության վերաբերյալ կազմվող հաշվետվությունների թիվը՛ հատ </t>
  </si>
  <si>
    <t xml:space="preserve">  Բնապահպանական և սոցիալական ազդեցությունների վերաբերյալ կազմվող հաշվետվությունների թիվը՛հատ </t>
  </si>
  <si>
    <t xml:space="preserve"> 12017 </t>
  </si>
  <si>
    <t xml:space="preserve"> Վերակառուցման և զարգացման եվրոպական բանկի աջակցությամբ իրականացվող Գյումրու քաղաքային ճանապարհների  ծրագիր </t>
  </si>
  <si>
    <t xml:space="preserve"> Գյումրու ընտրված փողոցների (ներառյալ հետիոտնային անցումների ցանցը և ջրահեռացման համակարգը) վերակառուցում </t>
  </si>
  <si>
    <t xml:space="preserve">  Ընտրությունը կատարվել է իրագործելիության ուսումնասիրությունների հիման վրա </t>
  </si>
  <si>
    <t xml:space="preserve"> Գյումրի քաղաքի հիմնանորոգվող փողոցների (միջինը 9©5մ լայնությամբ  և 16©75 կմ© երկարությամբ) թիվը՛ հատ </t>
  </si>
  <si>
    <t xml:space="preserve">  Գյումրի քաղաքի հարակից մայթերով (միջինում 4մ լայնությամբ) հիմնանորոգման ենթակա փողոցների թիվը՛ հատ </t>
  </si>
  <si>
    <t xml:space="preserve">  Գյումրի քաղաքի փողոցների անձրևաջրերի հեռացման համակարգի հիմնանորոգում՛ գծ/գմ </t>
  </si>
  <si>
    <t xml:space="preserve">  Գյումրի քաղաքի լուսավորության համակարգի հիմնանորոգում՛ լուսակետ հենասյունով՛ հատ </t>
  </si>
  <si>
    <t xml:space="preserve">  Քաղաքի 147 փողոցների լուսավորության համակարգի արդիականացում ավտոմատ կառավարման համակարգող լուսակետ՛ հատ </t>
  </si>
  <si>
    <t xml:space="preserve">  Հիմնանորոգված փողոցների թիվը ընդհանուր փողոցային ցանցում՛ տոկոս </t>
  </si>
  <si>
    <t xml:space="preserve">  Հիմնանորոգված փողոցների հարակից մայթերի թիվը գոյություն ունեցող մայթերի համեմատ՛ տոկոս </t>
  </si>
  <si>
    <t xml:space="preserve">  էլ էներգիայի և ծախսի տնտեսում` տոկոս </t>
  </si>
  <si>
    <t xml:space="preserve"> 12018 </t>
  </si>
  <si>
    <t xml:space="preserve"> Վերակառուցման և զարգացման եվրոպական բանկի աջակցությամբ իրականացվող Գյումրու քաղաքային ճանապարհների դրամաշնորհային ծրագիր (Տրանշ Ա, Բ) </t>
  </si>
  <si>
    <t xml:space="preserve"> Գյումրու փողոցային լուսավորության արդիականացում՛ փողոցային լուսավորության այլ ավտոմատ կառավարման համակարգի տեղադրում_x000D_
_x000D_
_x000D_
_x000D_
 </t>
  </si>
  <si>
    <t xml:space="preserve"> Գյումրի քաղաքի հիմնանորոգվող փողոցների (միջինը 9©5մ լայնությամբ  և 8©75 կմ© երկարությամբ) թիվը՛ հատ </t>
  </si>
  <si>
    <t xml:space="preserve">  Գյումրի քաղաքի հարակից մայթերով (միջինում 4մ լայնությամբ) հիմնանորոգման  ենթակա ողոցների թիվը՛ հատ </t>
  </si>
  <si>
    <t xml:space="preserve">  Գյումրի քաղաքի փողոցների անձրևաջրերի հեռացման համակարգի հիմնանորոգում՛ գծգմ </t>
  </si>
  <si>
    <t xml:space="preserve">  Գյումրի քաղաքի փողոցների լուսավորության համակարգի հիմնանորոգում՛ լուսակետ հենասյունով` հատ </t>
  </si>
  <si>
    <t xml:space="preserve">  Հիմնանորոգված փողոցների թիվը ընդհանուր փողոցային ցանցի թվի նկատմամբ՛ տոկոս </t>
  </si>
  <si>
    <t xml:space="preserve">  Հիմնանորոգված փողոցների հարակից մայթերի թիվը գոյություն ունեցող մայթերի թվի նկատմամբ՛ տոկոս </t>
  </si>
  <si>
    <t xml:space="preserve"> 12021 </t>
  </si>
  <si>
    <t xml:space="preserve"> Ասիական զարգացման բանկի աջակցությամբ իրականացվող քաղաքային ենթակառուցվածքների և քաղաքի կայուն զարգացման ներդրումային երկրորդ ծրագրի շրջանակներում ճանապարհային շինարարություն </t>
  </si>
  <si>
    <t xml:space="preserve"> ՀՀ համայնքներին տրանսպորտի և երթևեկության բարելավման համար տրամադրվող աջակցություն _x000D_
_x000D_
_x000D_
 </t>
  </si>
  <si>
    <t xml:space="preserve"> Բաբաջանյան-Աշտարակի խճուղի 9.4 կմ երկարությամբ և 24 մ միջին լայնությամբ նոր ճանապարհահատվածի կառուցում, տոկոս </t>
  </si>
  <si>
    <t xml:space="preserve">  Արգավանդ -Շիրակ  2.7 կմ երկարությամբ ճանապարհահատվածի /ներառյալ Հրազդան գետի վրա կամուրջի/ կառուցում, տոկոս </t>
  </si>
  <si>
    <t xml:space="preserve"> 12022 </t>
  </si>
  <si>
    <t xml:space="preserve"> Վերակառուցման և զարգացման եվրոպական բանկի աջակցությամբ իրականացվող Գյումրու քաղաքային ճանապարհների վերանորոգման ծրագրի շրջանակներում նախագծա-նախահաշվային աշխատանքների իրականացում </t>
  </si>
  <si>
    <t xml:space="preserve"> Գյումրու ճանապարհների վերակառուցմանը և փողոցային լուսավորության արդիականացման  աշխատանքներ_x000D_
 </t>
  </si>
  <si>
    <t xml:space="preserve"> Ընտրված փողոցների մշակվող նախագծանախահաշվային փաստաթղթերի թիվը` հատ </t>
  </si>
  <si>
    <t xml:space="preserve"> 1167 </t>
  </si>
  <si>
    <t xml:space="preserve"> Էլեկտրաէներգետիկ համակարգի զարգացման ծրագիր </t>
  </si>
  <si>
    <t xml:space="preserve"> ՌԴ աջակցությամբ իրականացվող Հայկական ԱԷԿ-ի N 2 էներգաբլոկի շահագործման նախագծային ժամկետի երկարացման դրամաշնորհային ծրագրի շրջանակներում իրականացվող ներդրումներ </t>
  </si>
  <si>
    <t xml:space="preserve"> Հայկական ԱԷԿ-ի N 2 էներգաբլոկի շահագործման նախագծային ժամկետի երկարացում_x000D_
 </t>
  </si>
  <si>
    <t xml:space="preserve"> Հայկական ԱԷԿ ՓԲԸ </t>
  </si>
  <si>
    <t xml:space="preserve"> Գերմանիայի զարգացման վարկերի բանկի (KFW)) աջակցությամբ իրականացվող «Կովկասյան էլեկտրահաղորդման ցանց I» Հայաստան-Վրաստան հաղորդիչ գիծ/ենթակայանների դրամաշնորհային ծրագիր </t>
  </si>
  <si>
    <t xml:space="preserve"> Հայաստան-Վրաստան 400 կՎ լարման էլեկտրահաղորդման օդային գծի և համապատասխան ենթակայանների կառուցում (խորհրդատվական և կառավարման ծառայություններ) </t>
  </si>
  <si>
    <t xml:space="preserve"> «Բարձրավոլտ էլեկտրացանցեր» ՓԲԸ </t>
  </si>
  <si>
    <t xml:space="preserve"> 32005 </t>
  </si>
  <si>
    <t xml:space="preserve"> Հայկական ԱԷԿ-ի N 2 էներգաբլոկի շահագործման նախագծային ժամկետի երկարացում </t>
  </si>
  <si>
    <t xml:space="preserve"> Վերակառուցվող/վերազինվող էներգաբլոկի քանակ, հատ </t>
  </si>
  <si>
    <t xml:space="preserve"> Վերակառուցվող/վերազինվող էներգաբլոկի ժամկետի երկարաձգում, տարի </t>
  </si>
  <si>
    <t xml:space="preserve"> Վերակառուցվող/վերազինվող էներգաբլոկի կողմից էներգահամակարգին մատակարարվող էլեկտրաէներգիան, մլն կՎտժ </t>
  </si>
  <si>
    <t xml:space="preserve"> Ավիացիայի բնագավառում վերահսկողության և կանոնակարգման ապահովում </t>
  </si>
  <si>
    <t xml:space="preserve"> ՀՀ տարածքային կառավարման և ենթակառուցվածքների նախարարության քաղաքացիական ավիացիայի կոմիտե </t>
  </si>
  <si>
    <t xml:space="preserve"> Ավիացիոն և այլ սարքավորումների պահպանում </t>
  </si>
  <si>
    <t xml:space="preserve"> Ավիացիոն և այլ սարքավորումների նորոգում և պահպանում </t>
  </si>
  <si>
    <t xml:space="preserve"> 1189 </t>
  </si>
  <si>
    <t xml:space="preserve"> Դպրոցների սեյսմիկ անվտանգության մակարդակի բարձրացման ծրագիր </t>
  </si>
  <si>
    <t xml:space="preserve"> Ասիական զարգացման բանկի աջակցությամբ իրականացվող դպրոցների սեյսմիկ պաշտպանության ծրագրի շրջանակներում ՀՀ դպրոցների սեյսմիկ անվտանգության բարելավմանն ուղղված միջոցառումներ </t>
  </si>
  <si>
    <t xml:space="preserve"> Դպրոցների շենքերի ամրացման շինարարական աշխատանքներ, շինարարական ստանդարտների արդիականացում, արտակարգ իրավիճակներին արձագանքման ծրագրի մշակում, սեյսմիկ մոնիտորինգի դիտակետերի սարքավորումների արդիականացում:_x000D_
 </t>
  </si>
  <si>
    <t xml:space="preserve"> նախագծանախահաշվային փաստաթղթեր, շենքերի հետազոտություն, տեխնիկական, հեղինակային հսկողություն, շինարարություն, թիվը </t>
  </si>
  <si>
    <t xml:space="preserve">  Նոր սկսվող շինարարութան նախագծանախահաշվային փաստաթղթերի, շենքերի հետազոտությանն, տեխնիկական, հեղինակային հսկողությոան թիվը, հատ/դպրոց </t>
  </si>
  <si>
    <t xml:space="preserve">  Սեյսմիկ անվտանգության չափանիշներին համապատասխան բարձրացված սեյսմակայունությամբ կամ վերակառուցված կամ նոր կառուցված դպրոցների թիվը, հատ </t>
  </si>
  <si>
    <t xml:space="preserve">  Ծրագրի արդյունքներով անվտանգ պայմաններում սովորող աշակերտների թիվը. /Նախատեսվող/ </t>
  </si>
  <si>
    <t xml:space="preserve">  Սեյսմակայունության չափանիշներին համապատասխանող դպրոցական շենքերում սովորող աշակերտների տոկոսը </t>
  </si>
  <si>
    <t xml:space="preserve"> 1212 </t>
  </si>
  <si>
    <t xml:space="preserve"> Տարածքային զարգացում </t>
  </si>
  <si>
    <t xml:space="preserve"> ՀՀ մարզերին սուբվենցիաների տրամադրում՛ ենթակառուցվածքների զարգացման նպատակով </t>
  </si>
  <si>
    <t xml:space="preserve"> ՀՀ համայնքներ </t>
  </si>
  <si>
    <t xml:space="preserve"> ՀՀ տարածքային կառավարման և ենթակառուցվածքների  նախարարության  պետական գույքի կառավարման կոմիտե</t>
  </si>
  <si>
    <t xml:space="preserve"> ՀՀ մարզերին սուբվենցիաների տրամադրում՛ ենթակառուցվածքների զարգացման նպատակով_x000D_</t>
  </si>
  <si>
    <t>Ծրագրային դասիչը</t>
  </si>
  <si>
    <t>Բյուջետային հատկացումների գլխավոր կարգադրիչների, ծրագրերի, միջոցառումների և միջոցառումները կատարող պետական մարմինների անվանումները</t>
  </si>
  <si>
    <t>Միջոց_x000D_
առում</t>
  </si>
  <si>
    <t xml:space="preserve"> Ընդամենը </t>
  </si>
  <si>
    <t xml:space="preserve"> այդ թվում </t>
  </si>
  <si>
    <t xml:space="preserve"> Դրամաշնոր_x000D_
հային միջոցներ </t>
  </si>
  <si>
    <t>Համաֆինանս
ավորում</t>
  </si>
  <si>
    <t>ԸՆԴԱՄԵՆԸ_x000D_
այդ թվում`</t>
  </si>
  <si>
    <t xml:space="preserve"> - ԸՆԹԱՑԻԿ ԾԱԽՍԵՐ </t>
  </si>
  <si>
    <t xml:space="preserve"> - ՈՉ ՖԻՆԱՆՍԱԿԱՆ ԱԿՏԻՎՆԵՐԻ ԳԾՈՎ ԾԱԽՍԵՐ </t>
  </si>
  <si>
    <t>ՀՀ ՏԱՐԱԾՔԱՅԻՆ ԿԱՌԱՎԱՐՄԱՆ ԵՎ ԵՆԹԱԿԱՌՈՒՑՎԱԾՔՆԵՐԻ ՆԱԽԱՐԱՐՈՒԹՅՈՒՆ_x000D_
այդ թվում`</t>
  </si>
  <si>
    <t>ՀՀ տարածքային կառավարման և ենթակառուցվածքների  նախարարության ջրային կոմիտե</t>
  </si>
  <si>
    <t>այդ թվում` բյուջետային ծախսերի տնտեսագիտական դասակարգման հոդվածներ</t>
  </si>
  <si>
    <t>ԸՆԹԱՑԻԿ ԾԱԽՍԵՐ</t>
  </si>
  <si>
    <t>- Այլ ծախսեր</t>
  </si>
  <si>
    <t>Զարգացման ֆրանսիական գործակալության աջակցությամբ իրականացվող ոռոգման ոլորտի ֆինանսական կայունության և ոռոգման կառավարման կարողությունների բարելավման դրամաշնորհային ծրագրի խորհրդատվություն և կառավարում</t>
  </si>
  <si>
    <t>Կոշտ թափոնների կառավարում</t>
  </si>
  <si>
    <t>ՀՀ տարածքային կառավարման և ենթակառուցվածքների  նախարարություն</t>
  </si>
  <si>
    <t>ՈՉ ՖԻՆԱՆՍԱԿԱՆ ԱԿՏԻՎՆԵՐԻ ԳԾՈՎ ԾԱԽՍԵՐ</t>
  </si>
  <si>
    <t>- Շենքերի և շինությունների շինարարություն</t>
  </si>
  <si>
    <t>Եվրոպական միության հարևանության  ներդրումային գործիքի աջակցությամբ իրականացվող_x000D_ «Երևանի կոշտ թափոնների կառավարման» դրամաշնորհային ծրագիր</t>
  </si>
  <si>
    <t>Եվրոպական ներդրումային բանկի աջակցությամբ իրականացվող Հյուսիս-հարավ միջանցքի_x000D_ զարգացման դրամաշնորհային ծրագրի համակարգում և կառավարում</t>
  </si>
  <si>
    <t>Ջրամատակարարաման և ջրահեռացման բարելավում</t>
  </si>
  <si>
    <t>Գերմանիայի զարգացման և Եվրոպական միության հարևանության ներդրումային բանկի_x000D_ աջակցությամբ իրականացվող ջրամատակարարման և ջրահեռացման ենթակառուցվածքների_x000D_ դրամաշնորհային ծրագիր` երրորդ փուլ</t>
  </si>
  <si>
    <t>- Նախագծահետազոտական ծախսեր</t>
  </si>
  <si>
    <t>- Շենքերի և շինությունների կապիտալ վերանորոգում</t>
  </si>
  <si>
    <t>Քաղաքային զարգացում</t>
  </si>
  <si>
    <t>Արևելյան եվրոպայի էներգախնայողության և բնապահպանական գործընկերության ֆոնդի_x000D_ աջակցությամբ իրականացվող Երևանի քաղաքային լուսավորության դրամաշնորհային ծրագրի կատարման ապահովում</t>
  </si>
  <si>
    <t>Վերակառուցման և զարգացման եվրոպական բանկի աջակցությամբ իրականացվող Գյումրու քաղաքային ճանապարհների տեխնիկական համագործակցության դրամաշնորհային ծրագիր</t>
  </si>
  <si>
    <t>Վերակառուցման և զարգացման վրոպական բանկի աջակցությամբ իրականացվող Գյումրու քաղաքային ճանապարհների վերանորոգման ծրագրի շրջանակներում նախագծա-նախահաշվային աշխատանքների իրականացում</t>
  </si>
  <si>
    <t>Նախագծահետազոտական ծախսեր</t>
  </si>
  <si>
    <t>Վերակառուցման և զարգացման եվրոպական բանկի աջակցությամբ իրականացվող Գյումրու քաղաքային ճանապարհների դրամաշնորհային ծրագիր (Տրանշ Ա, Բ)</t>
  </si>
  <si>
    <t>-Այլ մեքենաներ և սարքավորումներ</t>
  </si>
  <si>
    <t>Էլեկտրաէներգետիկ համակարգի զարգացման ծրագիր</t>
  </si>
  <si>
    <t>ՌԴ աջակցությամբ իրականացվող Հայկական ԱԷԿ-ի N 2 էներգաբլոկի շահագործման նախագծային ժամկետի երկարացման դրամաշնորհային ծրագրի խորհրդատվական և կառավարման ծառայություններ</t>
  </si>
  <si>
    <t>ՌԴ աջակցությամբ իրականացվող Հայկական ԱԷԿ-ի N 2 էներգաբլոկի շահագործման նախագծային ժամկետի երկարացման դրամաշնորհային ծրագրի շրջանակներում իրականացվող ներդրումներ</t>
  </si>
  <si>
    <t>Գերմանիայի զարգացման վարկերի բանկի (KFW) աջակցությամբ իրականացվող «Կովկասյան էլեկտրահաղորդման ցանց I» Հայաստան-Վրաստան հաղորդիչ գիծ/ենթակայանների դրամաշնորհային ծրագիր</t>
  </si>
  <si>
    <t>Միջո
ց_x000D_առում</t>
  </si>
  <si>
    <t xml:space="preserve"> Վարկային
միջոցներ </t>
  </si>
  <si>
    <t xml:space="preserve"> Համաֆինան
սավորում </t>
  </si>
  <si>
    <t>Ասիական զարգացման բանկի աջակցությամբ իրականացվող քաղաքային ենթակառուցվածքների և քաղաքի կայուն զարգացման ներդրումային ծրագրի համակարգում և կառավարում</t>
  </si>
  <si>
    <t>Ասիական զարգացման բանկի աջակցությամբ իրականացվող քաղաքային ենթակառուցվածքների և քաղաքի կայուն զարգացման ներդրումային երկրորդ ծրագրի շրջանակներում ճանապարհային շինարարություն</t>
  </si>
  <si>
    <t>Վերակառուցման և զարգացման եվրոպական բանկի աջակցությամբ իրականացվող Գյումրու քաղաքային ճանապարհների  ծրագիր</t>
  </si>
  <si>
    <t>- Այլ մեքենա սարքավորումներ</t>
  </si>
  <si>
    <t>Դպրոցների սեյսմիկ անվտանգության մակարդակի բարձրացման ծրագիր</t>
  </si>
  <si>
    <t>Ասիական զարգացման բանկի աջակցությամբ իրականացվող դպրոցների սեյսմիկ պաշտպանության ծրագրի շրջանակներում ՀՀ դպրոցների սեյսմիկ անվտանգության բարելավմանն ուղղված միջոցառումներ</t>
  </si>
  <si>
    <t>Եվրասիական զարգացման բանկի աջակցությամբ իրականացվող ոռոգման համակարգերի_x000D_ զարգացման ծրագրի խորհրդատվություն և կառավարում</t>
  </si>
  <si>
    <t>Գերմանիայի զարգացման վարկերի բանկի աջակցությամբ իրականացվող Ախուրյան գետի ջրային ռեսուրսների ինտեգրացված կառավարում ծրագրի խորհրդատվություն և կառավարում</t>
  </si>
  <si>
    <t>Եվրասիական զարգացման բանկի աջակցությամբ իրականացվող ոռոգման համակարգերի զարգացման ծրագրի շրջանակներում ջրային տնտեսության ենթակառուցվածքների հիմնանորոգում</t>
  </si>
  <si>
    <t xml:space="preserve"> Գերմանիայի զարգացման վարկերի բանկի աջակցությամբ իրականացվող Ախուրյան գետի ջրային ռեսուրսների ինտեգրացված կառավարման փուլի 1 ծրագրով Ջրաձոր գյուղի վերաբնակեցման համար  ենթակառուցվածքնների և բնակելի տների կառուցում</t>
  </si>
  <si>
    <t>Եվրոպական ներդրումային բանկի աջակցությամբ իրականացվող ջրամատակարարման և ջրահեռացման ենթակառուցվածքների վերականգնման ծրագրի երրորդ փուլի շրջանակներում ջրամատակարարման և ջրահեռացման ենթակառուցվածքների հիմնանորոգում</t>
  </si>
  <si>
    <t>Ասիական զարգացման բանկի աջակցությամբ իրականացվող Հայաստան-Վրաստան սահմանային տարածաշրջանային ճանապարհի (Մ6 Վանաձոր-Բագրատաշեն) բարելավման ծրագրի համակարգում և կառավարում</t>
  </si>
  <si>
    <t>- Այլ ընթացիկ դրամաշնորհներ</t>
  </si>
  <si>
    <t>Վերակառուցման և զարգացման եվրոպական բանկի աջակցությամբ իրականացվող ՀՀ պետական սահմանի Բագրատաշեն անցման կետի կամրջի վերակառուցման ծրագրի համակարգում և կառավարում</t>
  </si>
  <si>
    <t>Ասիական զարգացման բանկի աջակցությամբ իրականացվող Հյուսիս-հարավ միջանցքի_x000D_ զարգացման ծրագրի համակարգում և կառավարում (Տրանշ 3)</t>
  </si>
  <si>
    <t>Եվրասիական զարգացման բանկի աջակցությամբ իրականացվող Հյուսիս-հարավ միջանցքի_x000D_ զարգացման ծրագրի համակարգում և կառավարում</t>
  </si>
  <si>
    <t>Եվրոպական ներդրումային բանկի աջակցությամբ իրականացվող Հյուսիս-հարավ միջանցքի զարգացման ծրագրի համակարգում և կառավարում (Տրանշ 3)</t>
  </si>
  <si>
    <t>Ասիական զարգացման բանկի աջակցությամբ իրականացվող  Մ6 Վանաձոր-Ալավերդի-Վրաստանի սահման միջպետական նշանակության ճանապարհի ծրագրի կառուցում և հիմնանորոգում</t>
  </si>
  <si>
    <t>Վերակառուցման և զարգացման եվրոպական բանկի աջակցությամբ իրականացվող ՀՀ պետական սահմանի Բագրատաշեն անցման կետի կամրջի վերակառուցման վարկային ծրագիր</t>
  </si>
  <si>
    <t>Ասիական զարգացման բանկի աջակցությամբ իրականացվող Հյուսիս-հարավ միջանցքի զարգացման վարկային ծրագիր, Տրանշ 3</t>
  </si>
  <si>
    <t>Կառավարվող/ վերահսկվող պայմանագրերի քանակ, հատ</t>
  </si>
  <si>
    <t>Կատարվող/վերահսկող պայմանագրերի քանակ, հատ</t>
  </si>
  <si>
    <t>ՀՀ տարածքային կառավարման և ենթակառուցվածքների նախարարություն, մրցութային կարգով ընտրված կազմակերպություններ</t>
  </si>
  <si>
    <t>Հավելված N 4</t>
  </si>
  <si>
    <t>Հավելված N 5</t>
  </si>
  <si>
    <r>
      <t xml:space="preserve">     </t>
    </r>
    <r>
      <rPr>
        <b/>
        <sz val="9"/>
        <color theme="1"/>
        <rFont val="GHEA Grapalat"/>
        <family val="3"/>
      </rPr>
      <t xml:space="preserve"> </t>
    </r>
  </si>
  <si>
    <t>ՀՀ կառավարության 2020թ</t>
  </si>
  <si>
    <t xml:space="preserve"> ---------ի N ----------- որոշման</t>
  </si>
  <si>
    <t>ՀԱՅԱՍՏԱՆԻ ՀԱՆՐԱՊԵՏՈՒԹՅԱՆ ԿԱՌԱՎԱՐՈՒԹՅԱՆ 2019 ԹՎԱԿԱՆԻ ԴԵԿՏԵՄԲԵՐԻ 26-Ի N 1919-Ն ՈՐՈՇՄԱՆ  N 9.1 ՀԱՎԵԼՎԱԾԻ  N 9.1.26 ԱՂՅՈՒՍԱԿՈՒՄ ԿԱՏԱՐՎՈՂ ՓՈՓՈԽՈՒԹՅՈՒՆՆԵՐԸ</t>
  </si>
  <si>
    <t>ՀՀ տարածքային կառավարման և ենթակառուցվածքների նախարարության ջրային կոմիտե</t>
  </si>
  <si>
    <t xml:space="preserve"> ՄԱՍ1. ՊԵՏԱԿԱՆ ՄԱՐՄՆԻ ԳԾՈՎ ԱՐԴՅՈՒՆՔԱՅԻՆ (ԿԱՏԱՐՈՂԱԿԱՆ) ՑՈՒՑԱՆԻՇՆԵՐԸ </t>
  </si>
  <si>
    <t>ՀԱՅԱՍՏԱՆԻ ՀԱՆՐԱՊԵՏՈՒԹՅԱՆ ԿԱՌԱՎԱՐՈՒԹՅԱՆ 2019 ԹՎԱԿԱՆԻ ԴԵԿՏԵՄԲԵՐԻ 26-Ի N 1919-Ն ՈՐՈՇՄԱՆ  N 9.1 ՀԱՎԵԼՎԱԾԻ  N 9.1.48 ԱՂՅՈՒՍԱԿՈՒՄ ԿԱՏԱՐՎՈՂ ՓՈՓՈԽՈՒԹՅՈՒՆՆԵՐԸ</t>
  </si>
  <si>
    <t xml:space="preserve"> ՀՀ Արագածոտնի մարզպետարան </t>
  </si>
  <si>
    <t xml:space="preserve"> ՄԱՍ 1. ՊԵՏԱԿԱՆ ՄԱՐՄՆԻ ԳԾՈՎ ԱՐԴՅՈՒՆՔԱՅԻՆ (ԿԱՏԱՐՈՂԱԿԱՆ) ՑՈՒՑԱՆԻՇՆԵՐԸ </t>
  </si>
  <si>
    <t xml:space="preserve"> Տարի </t>
  </si>
  <si>
    <t xml:space="preserve"> ՀՀ մարզերին սուբվենցիաների տրամադրում՛ ենթակառուցվածքների զարգացման նպատակով_x000D_
 </t>
  </si>
  <si>
    <t xml:space="preserve">  Համայնքների թիվը</t>
  </si>
  <si>
    <t>ՀԱՅԱՍՏԱՆԻ ՀԱՆՐԱՊԵՏՈՒԹՅԱՆ ԿԱՌԱՎԱՐՈՒԹՅԱՆ 2019 ԹՎԱԿԱՆԻ ԴԵԿՏԵՄԲԵՐԻ 26-Ի N 1919-Ն ՈՐՈՇՄԱՆ  N 9.1 ՀԱՎԵԼՎԱԾԻ  N 9.1.49 ԱՂՅՈՒՍԱԿՈՒՄ ԿԱՏԱՐՎՈՂ ՓՈՓՈԽՈՒԹՅՈՒՆՆԵՐԸ</t>
  </si>
  <si>
    <t xml:space="preserve"> ՀՀ  Արարատի  մարզպետարան </t>
  </si>
  <si>
    <t>Համայնքների թիվ</t>
  </si>
  <si>
    <t>ՀԱՅԱՍՏԱՆԻ ՀԱՆՐԱՊԵՏՈՒԹՅԱՆ ԿԱՌԱՎԱՐՈՒԹՅԱՆ 2019 ԹՎԱԿԱՆԻ ԴԵԿՏԵՄԲԵՐԻ 26-Ի N 1919-Ն ՈՐՈՇՄԱՆ  N 9.1 ՀԱՎԵԼՎԱԾԻ  N 9.1.52 ԱՂՅՈՒՍԱԿՈՒՄ ԿԱՏԱՐՎՈՂ ՓՈՓՈԽՈՒԹՅՈՒՆՆԵՐԸ</t>
  </si>
  <si>
    <t xml:space="preserve"> ՀՀ Լոռու մարզպետարան </t>
  </si>
  <si>
    <t>ՀԱՅԱՍՏԱՆԻ ՀԱՆՐԱՊԵՏՈՒԹՅԱՆ ԿԱՌԱՎԱՐՈՒԹՅԱՆ 2019 ԹՎԱԿԱՆԻ ԴԵԿՏԵՄԲԵՐԻ 26-Ի N 1919-Ն ՈՐՈՇՄԱՆ  N 9.1 ՀԱՎԵԼՎԱԾԻ  N 9.1.53 ԱՂՅՈՒՍԱԿՈՒՄ ԿԱՏԱՐՎՈՂ ՓՈՓՈԽՈՒԹՅՈՒՆՆԵՐԸ</t>
  </si>
  <si>
    <t xml:space="preserve"> ՀՀ Կոտայքի մարզպետարան </t>
  </si>
  <si>
    <t>ՀԱՅԱՍՏԱՆԻ ՀԱՆՐԱՊԵՏՈՒԹՅԱՆ ԿԱՌԱՎԱՐՈՒԹՅԱՆ 2019 ԹՎԱԿԱՆԻ ԴԵԿՏԵՄԲԵՐԻ 26-Ի N 1919-Ն ՈՐՈՇՄԱՆ  N 9.1 ՀԱՎԵԼՎԱԾԻ  N 9.1.54 ԱՂՅՈՒՍԱԿՈՒՄ ԿԱՏԱՐՎՈՂ ՓՈՓՈԽՈՒԹՅՈՒՆՆԵՐԸ</t>
  </si>
  <si>
    <t xml:space="preserve"> ՀՀ Շիրակի մարզպետարան </t>
  </si>
  <si>
    <t>ՀԱՅԱՍՏԱՆԻ ՀԱՆՐԱՊԵՏՈՒԹՅԱՆ ԿԱՌԱՎԱՐՈՒԹՅԱՆ 2019 ԹՎԱԿԱՆԻ ԴԵԿՏԵՄԲԵՐԻ 26-Ի N 1919-Ն ՈՐՈՇՄԱՆ  N 9.1 ՀԱՎԵԼՎԱԾԻ  N 9.1.55 ԱՂՅՈՒՍԱԿՈՒՄ ԿԱՏԱՐՎՈՂ ՓՈՓՈԽՈՒԹՅՈՒՆՆԵՐԸ</t>
  </si>
  <si>
    <t xml:space="preserve"> ՀՀ Սյունիքի մարզպետարան </t>
  </si>
  <si>
    <t>ՀԱՅԱՍՏԱՆԻ ՀԱՆՐԱՊԵՏՈՒԹՅԱՆ ԿԱՌԱՎԱՐՈՒԹՅԱՆ 2019 ԹՎԱԿԱՆԻ ԴԵԿՏԵՄԲԵՐԻ 26-Ի N 1919-Ն ՈՐՈՇՄԱՆ  N 9.1 ՀԱՎԵԼՎԱԾԻ  N 9.1.57 ԱՂՅՈՒՍԱԿՈՒՄ ԿԱՏԱՐՎՈՂ ՓՈՓՈԽՈՒԹՅՈՒՆՆԵՐԸ</t>
  </si>
  <si>
    <t xml:space="preserve"> ՀՀՏավուշի մարզպետարան </t>
  </si>
  <si>
    <t>Սպիտակ համայնքի հրապարակում երգող, պարող և լուսային շատրվանների կառուցում և հրապարակի լուսային ձևավորում</t>
  </si>
  <si>
    <t xml:space="preserve"> Ասիական զարգացման բանկի աջակցությամբ իրականացվող Հյուսիս-հարավ միջանցքի զարգացման ծրագրի համակարգում և կառավարում ( Տրանշ 2)</t>
  </si>
  <si>
    <t xml:space="preserve"> 11009</t>
  </si>
  <si>
    <t>Ասիական զարգացման բանկի աջակցությամբ իրականացվող Հյուսիս-հարավ միջանցքի_x000D_ զարգացման ծրագրի համակարգում և կառավարում ( Տրանշ 2)</t>
  </si>
  <si>
    <t>- Այլ հարկեր</t>
  </si>
  <si>
    <t xml:space="preserve"> 11009 </t>
  </si>
  <si>
    <t xml:space="preserve"> Ասիական զարգացման բանկի աջակցությամբ իրականացվող Հյուսիս-հարավ միջանցքի զարգացման ծրագրի համակարգում և կառավարում ( Տրանշ 2) </t>
  </si>
  <si>
    <t xml:space="preserve"> Խորհրդատվությունների քանակը, աուդիտ, հատ (հողերի օտարման և տարաբնակեցման ծրագիր ՀՕՏԾ) </t>
  </si>
  <si>
    <t>«ՀԱՅԱՍՏԱՆԻ  ՀԱՆՐԱՊԵՏՈՒԹՅԱՆ  2020 ԹՎԱԿԱՆԻ  ՊԵՏԱԿԱՆ ԲՅՈՒՋԵԻ ՄԱՍԻՆ» ՕՐԵՆՔԻ N 1 ՀԱՎԵԼՎԱԾԻ N 4 ԱՂՅՈՒՍԱԿՈՒՄ ԵՎ ՀԱՅԱՍՏԱՆԻ ՀԱՆՐԱՊԵՏՈՒԹՅԱՆ ԿԱՌԱՎԱՐՈՒԹՅԱՆ 2019 ԹՎԱԿԱՆԻ ԴԵԿՏԵՄԲԵՐԻ 26-Ի N 1919-Ն ՈՐՈՇՄԱՆ N 5 ՀԱՎԵԼՎԱԾԻ N 3   ԱՂՅՈՒՍԱԿՈՒՄ ԿԱՏԱՐՎՈՂ ՓՈՓՈԽՈՒԹՅՈՒՆՆԵՐԸ</t>
  </si>
  <si>
    <t>«ՀԱՅԱՍՏԱՆԻ  ՀԱՆՐԱՊԵՏՈՒԹՅԱՆ  2020 ԹՎԱԿԱՆԻ  ՊԵՏԱԿԱՆ ԲՅՈՒՋԵԻ ՄԱՍԻՆ» ՕՐԵՆՔԻ N 1 ՀԱՎԵԼՎԱԾԻ N 2  ԱՂՅՈՒՍԱԿՈՒՄ ԿԱՏԱՐՎՈՂ ՎԵՐԱԲԱՇԽՈՒՄ ԵՎ ՀԱՅԱՍՏԱՆԻ ՀԱՆՐԱՊԵՏՈՒԹՅԱՆ ԿԱՌԱՎԱՐՈՒԹՅԱՆ 2019 ԹՎԱԿԱՆԻ ԴԵԿՏԵՄԲԵՐԻ 26-Ի N 1919-Ն ՈՐՈՇՄԱՆ N 5 ՀԱՎԵԼՎԱԾԻ N 1 ԱՂՅՈՒՍԱԿՈՒՄ ԿԱՏԱՐՎՈՂ ՓՈՓՈԽՈՒԹՅՈՒՆՆԵՐԸ</t>
  </si>
  <si>
    <t>«ՀԱՅԱՍՏԱՆԻ  ՀԱՆՐԱՊԵՏՈՒԹՅԱՆ  2020 ԹՎԱԿԱՆԻ  ՊԵՏԱԿԱՆ ԲՅՈՒՋԵԻ ՄԱՍԻՆ» ՕՐԵՆՔԻ N 1 ՀԱՎԵԼՎԱԾԻ N 5 ԱՂՅՈՒՍԱԿՈՒՄ ԵՎ ՀԱՅԱՍՏԱՆԻ ՀԱՆՐԱՊԵՏՈՒԹՅԱՆ ԿԱՌԱՎԱՐՈՒԹՅԱՆ 2019 ԹՎԱԿԱՆԻ ԴԵԿՏԵՄԲԵՐԻ 26-Ի N 1919-Ն ՈՐՈՇՄԱՆ N 5 ՀԱՎԵԼՎԱԾԻ N4 ԱՂՅՈՒՍԱԿՈՒՄ ԿԱՏԱՐՎՈՂ ՓՈՓՈԽՈՒԹՅՈՒՆՆԵՐԸ</t>
  </si>
  <si>
    <t xml:space="preserve">ՀԱՅԱՍՏԱՆԻ ՀԱՆՐԱՊԵՏՈՒԹՅԱՆ ԿԱՌԱՎԱՐՈՒԹՅԱՆ 2019 ԹՎԱԿԱՆԻ ԴԵԿՏԵՄԲԵՐԻ 26-Ի N 1919-Ն ՈՐՈՇՄԱՆ N 9 ՀԱՎԵԼՎԱԾԻ N 9.8  ԱՂՅՈՒՍԱԿՈՒՄ ԿԱՏԱՐՎՈՂ ՓՈՓՈԽՈՒԹՅՈՒՆՆԵՐԸ </t>
  </si>
  <si>
    <t>ՀԱՅԱՍՏԱՆԻ ՀԱՆՐԱՊԵՏՈՒԹՅԱՆ ԿԱՌԱՎԱՐՈՒԹՅԱՆ 2019 ԹՎԱԿԱՆԻ ԴԵԿՏԵՄԲԵՐԻ 26-Ի N 1919-Ն ՈՐՈՇՄԱՆ N 9.1 ՀԱՎԵԼՎԱԾԻ  N 9.1.58 ԱՂՅՈՒՍԱԿՈՒՄ ԿԱՏԱՐՎՈՂ ՓՈՓՈԽՈՒԹՅՈՒՆՆԵՐԸ</t>
  </si>
  <si>
    <t>ՀՀ կառավարություն</t>
  </si>
  <si>
    <t>ՄԱՍ 1. ՊԵՏԱԿԱՆ ՄԱՐՄՆԻ ԳԾՈՎ ԱՐԴՅՈՒՆՔԱՅԻՆ (ԿԱՏԱՐՈՂԱԿԱՆ) ՑՈՒՑԱՆԻՇՆԵՐԸ</t>
  </si>
  <si>
    <t>Ծրագրի դասիչը</t>
  </si>
  <si>
    <t>Ծրագրի անվանումը</t>
  </si>
  <si>
    <t>ՀՀ կառավարության պահուստային ֆոնդ</t>
  </si>
  <si>
    <t>Ծրագրի միջոցառումները</t>
  </si>
  <si>
    <t>Ծրագրի դասիչը՝</t>
  </si>
  <si>
    <t>Միջոցառման դասիչը՝</t>
  </si>
  <si>
    <t>Միջոցառման անվանումը՝</t>
  </si>
  <si>
    <t>Նկարագրությունը՝</t>
  </si>
  <si>
    <t>ՀՀ պետական բյուջեում նախատեսված ելքերի լրացուցիչ ֆինանսավորման՝ պետական բյուջեում չկանխատեսված ելքերի, ինչպես նաև բյուջետային երաշխիքների ապահովման ելքերի ֆինանսավորման ապահովում</t>
  </si>
  <si>
    <t>Միջոցառման տեսակը՝</t>
  </si>
  <si>
    <t xml:space="preserve">Միջոցառումն իրականացնողի անվանումը </t>
  </si>
  <si>
    <t>Արդյունքի չափորոշիչներ</t>
  </si>
  <si>
    <t>Միջոցառման վրա կատարվող ծախսը (հազար դրամ)</t>
  </si>
  <si>
    <t>ՀԱՅԱՍՏԱՆԻ ՀԱՆՐԱՊԵՏՈՒԹՅԱՆ ԿԱՌԱՎԱՐՈՒԹՅԱՆ 2019 ԹՎԱԿԱՆԻ ԴԵԿՏԵՄԲԵՐԻ 26-Ի N 1919-Ն ՈՐՈՇՄԱՆ N 9 ՀԱՎԵԼՎԱԾԻ  N 9.47 ԱՂՅՈՒՍԱԿՈՒՄ ԿԱՏԱՐՎՈՂ ՓՈՓՈԽՈՒԹՅՈՒՆՆԵՐԸ</t>
  </si>
  <si>
    <t>ՄԱՍ 2. ՊԵՏԱԿԱՆ ՄԱՐՄՆԻ ԳԾՈՎ ԱՐԴՅՈՒՆՔԱՅԻՆ (ԿԱՏԱՐՈՂԱԿԱՆ) ՑՈՒՑԱՆԻՇՆԵՐԸ</t>
  </si>
  <si>
    <t xml:space="preserve"> 11</t>
  </si>
  <si>
    <t xml:space="preserve"> ՀԻՄՆԱԿԱՆ ԲԱԺԻՆՆԵՐԻՆ ՉԴԱՍՎՈՂ ՊԱՀՈՒՍՏԱՅԻՆ ՖՈՆԴԵՐ</t>
  </si>
  <si>
    <t xml:space="preserve"> ՀՀ կառավարության և համայնքների պահուստային ֆոնդ</t>
  </si>
  <si>
    <t xml:space="preserve"> ՀՀ կառավարության պահուստային ֆոնդ</t>
  </si>
  <si>
    <t xml:space="preserve"> ՀՀ կառավարություն</t>
  </si>
  <si>
    <t xml:space="preserve"> 1139</t>
  </si>
  <si>
    <t xml:space="preserve"> ԱՅԼ ԾԱԽՍԵՐ</t>
  </si>
  <si>
    <t xml:space="preserve"> Պետական բյուջեում չկանխատեսված, ինչպես նաև բյուջետային երաշխիքների ապահովման ծախսերի ֆինանսավորման ապահովում</t>
  </si>
  <si>
    <t xml:space="preserve"> Պահուստային ֆոնդի կառավարման արդյունավետության և թափանցիկության ապահովում</t>
  </si>
  <si>
    <t xml:space="preserve"> ՀՀ պետական բյուջեում նախատեսված ելքերի լրացուցիչ ֆինանսավորման՝ պետական բյուջեում չկանխատեսված ելքերի, ինչպես նաև բյուջետային երաշխիքների ապահովման ելքերի ֆինանսավորման ապահովում</t>
  </si>
  <si>
    <t xml:space="preserve">Արտաշատ քաղաքային համայնքի  Իսակով, Աթարբեկյան, Աբովյան փողոցների որոշակի հատվածների, Մարքսի փողոցից դեպի Թիվ 5 մանկապարտեզ ՀՈԱԿ տանող ճանապարհի, Մարքսի փողոցից դեպի Արազի փողոց թիվ 45 բազմաբնակարան բնակելի շենք տանող ճանապարհի, Խարազյան փողոց թիվ 26, Օգոստոսի 23 փողոցի թիվ 105, Արարատյան փողոցի թիվ 3/1, Օգոստոսի 23 փողոց թիվ 41, Մխչյան փողոցի թիվ 119 բազմաբնակարան բնակելի  շենքերի բակերի բարեկարգում և ասֆալտապատում 2,233կմ </t>
  </si>
  <si>
    <t xml:space="preserve">Մխչյան համայնքի  Համայնքի մշակույթի տան կոնստրուկցիաների ուժեղացման աշխատանքերի </t>
  </si>
  <si>
    <t>Հայանիստ համայնքի  արտաքին լուսավորության ցանցի վերակառուցման աշխատանքներ</t>
  </si>
  <si>
    <t xml:space="preserve">Մարմաշեն համայնքի Վահրամաբերդ բնակավայրի Լենգես թաղամաս 2-րդ խճուղի թիվ1 և 4 հասցեներում գտնվող ԲԲՇ-երի տանիքների վերանորոգում </t>
  </si>
  <si>
    <t>Գանձաքար համայնքի Թաղամասային ճանապարհների լուսավորության արտաքին ցանցի ընդլայնում</t>
  </si>
  <si>
    <t>Բերդ համայնքի Այգեձոր, Վ․ Կարմիր աղբյուր, Նորաշեն, Վարագավան բնակավայրերի մշակույթի տների տանիքների և լուսամուտների հիմնովին վերանորոգում</t>
  </si>
  <si>
    <t>Բերդ համայնքի Տավուշ,Չորաթան, Այգեպար և Ն.Կ.Աղբյուր  բնակավայրերի խմելու ջրագծերի կառուցում</t>
  </si>
  <si>
    <t>Ազատամուտ համայնքի 6 ԲԲՇ-ների տանիքների վերանորոգում</t>
  </si>
  <si>
    <t>ՀՀ Վայոց ձորի մարզպետարան</t>
  </si>
  <si>
    <t>Ջերմուկ քաղաքում մինչև 300ԿՎ/Ժ հզորությամբ ֆոտովոլտային կայանի կառուցում</t>
  </si>
  <si>
    <t>Եղեգիս համայնքի խմելու ջրի խողովակաշարի կառուցում և վերանորոգում,ՕԿՋ-ների վերանորոգում</t>
  </si>
  <si>
    <t>Զառիթափ համայնքի  Մարտիրոս,Սերս և Բարձրունի բնակավայրերի 
խմելու ջրագծի կառուցում</t>
  </si>
  <si>
    <t>Եղեգիս համայնքի ոռոգման խողովակաշարի կառուցում</t>
  </si>
  <si>
    <t>ՀՀ Գեղարքունիքի մարզպետարան</t>
  </si>
  <si>
    <t>Ծովակ համայնքի 1956 թվականին կառուցված խմելու ջրի ջրագծի վերանորոգում</t>
  </si>
  <si>
    <t>Գեղհովիտ համայնքի փողոցների ասֆալտապատում  /10% համաձայնագիր/</t>
  </si>
  <si>
    <t xml:space="preserve">Ճամբարակ քաղաքի Ազատամարտիկներ, Տ. Պետրոսյան և Պ. Սևակ, Գ. Նժդեհի փողոցների մասնակի գազիֆիկացում </t>
  </si>
  <si>
    <t>Ճամբարակ համայնքի Թթուջուր բնակավայրի մանկապարտեզի 2-րդ հարկի վերանորոգման և տարածքի բարեկարգման աշխատանքներ</t>
  </si>
  <si>
    <t>Ծակքար համայնքի 6-րդ փողոցի ասֆալտապատում</t>
  </si>
  <si>
    <t>Սևան համայնքի Գրիբոյեդովի և Նալբանդյան փողոցների  հիմնանորոգման աշխատանքներ</t>
  </si>
  <si>
    <t>ՀՀ Արմավիրի մարզպետարան</t>
  </si>
  <si>
    <t>Արաքս /էջմ./ համայնքի մանկապարտեզի շենքի վերանորոգում</t>
  </si>
  <si>
    <t>Աղավնատուն համայնքի Նշան Մաթևոսյան պողոտայի ասֆալտապատում</t>
  </si>
  <si>
    <t>Խորոնք համայնքի Մ.Խորենացու անվան թաղամասի գլխավոր փողոցի ասֆալտապատում ասֆալտապատում</t>
  </si>
  <si>
    <t>Հացիկ համայնքի 16-րդ փողոցի բարեկարգում, ասֆալտբետոնե ծածկի հիմնանորոգում և փոսային նորոգում</t>
  </si>
  <si>
    <t>Գրիբոյեդով համայնքի Չարենցի փողոցի 0.22կմ հատվածի ասֆալտապատում</t>
  </si>
  <si>
    <t xml:space="preserve">Արտիմետ համայնքում արևային ֆոտովոլտային կայանի տեղադրում </t>
  </si>
  <si>
    <t>Գեղակերտ համայնքի խմելու ջրամատակարարման  ցանցի հիմնանորոգում</t>
  </si>
  <si>
    <t>Առատաշեն համայնքի մանկապարտեզի 2-րդ մասնաշենքի վերանորոգում</t>
  </si>
  <si>
    <t>Ջրարբի համայնքի Էջմիածին-Մարգարա մայրուղի- Ջրարբի- Ջրառատ միջհամայնքային ճանապարհի կապիտալ  վերանորոգում</t>
  </si>
  <si>
    <t>Ջանֆիդա համայնքի մանկապարտեզի վերակառուցում</t>
  </si>
  <si>
    <t>Հանդիսությունների սրահի ներքին հարդարում</t>
  </si>
  <si>
    <t>Հովտամեջ համայնքի կենտրոնական փողոցի մայթերի բարեկարգում</t>
  </si>
  <si>
    <t>Ծաղկունք համայնքի մշակույթի տան վերանորոգում</t>
  </si>
  <si>
    <t>Այգեշատ (Արմ.) համայնքի մշակույթի տան հարակից տարածքի բարեկարգում</t>
  </si>
  <si>
    <t xml:space="preserve">Մեծամոր քաղաքային համայնքի մի շարք փողոցների ասֆալտապատում </t>
  </si>
  <si>
    <t>Մայիսյան համայնքի Սարգսի անվան թաղամասի  գլխավոր  փողոցի ասֆալտապատում</t>
  </si>
  <si>
    <t>Արմավիր քաղաքի Աբովյան 139 բնակեի շենքից Բաղրամյան 25 բնակելի շենքերի միջև գտնվող միջբակային ճանապարհի և բակային տարածքների ասֆալտապատման աշխատանքներ, Չարենցի փողոցի Երևանյան-Շահումյան հատվածի և Շահումյան փողոցի Չարենց-Ջիվանի հատվածի հիմնանորոգում</t>
  </si>
  <si>
    <t>Արգավանդ համայնքում արևային կայանների տեղադրում և փողոցների լուսավորություն</t>
  </si>
  <si>
    <t>Արտամետ համայնքի գազիֆիկացում</t>
  </si>
  <si>
    <t>Ծիածան համայնքի 1-ին փողոցի հիմնանորոգում</t>
  </si>
  <si>
    <t>Ջրառատ համայնքում Մեծամորի խճուղու հիմնանորոգում</t>
  </si>
  <si>
    <t xml:space="preserve">Ակնալիճ համայնքի Շահումյան փողոցի մի հատվածի,  Արագածոտն և նրան հատվող  փողոցների գլխամասերի բարեկարգում  և ասֆալտապատում </t>
  </si>
  <si>
    <t>Մրգաստան համայնքի Էջմիածին-Աշտարակ մայրուղուց դեպի Մրգաստան տանող ճանապարհի բարեկարգում և  ասֆալտապատում</t>
  </si>
  <si>
    <t>ՀԱՅԱՍՏԱՆԻ ՀԱՆՐԱՊԵՏՈՒԹՅԱՆ ԿԱՌԱՎԱՐՈՒԹՅԱՆ 2019 ԹՎԱԿԱՆԻ ԴԵԿՏԵՄԲԵՐԻ 26-Ի N 1919-Ն ՈՐՈՇՄԱՆ  N 9.1 ՀԱՎԵԼՎԱԾԻ  N 9.1.50 ԱՂՅՈՒՍԱԿՈՒՄ ԿԱՏԱՐՎՈՂ ՓՈՓՈԽՈՒԹՅՈՒՆՆԵՐԸ</t>
  </si>
  <si>
    <t xml:space="preserve"> ՀՀ Արմավիրի մարզպետարան </t>
  </si>
  <si>
    <t>ՀԱՅԱՍՏԱՆԻ ՀԱՆՐԱՊԵՏՈՒԹՅԱՆ ԿԱՌԱՎԱՐՈՒԹՅԱՆ 2019 ԹՎԱԿԱՆԻ ԴԵԿՏԵՄԲԵՐԻ 26-Ի N 1919-Ն ՈՐՈՇՄԱՆ  N 9.1 ՀԱՎԵԼՎԱԾԻ  N 9.1.51 ԱՂՅՈՒՍԱԿՈՒՄ ԿԱՏԱՐՎՈՂ ՓՈՓՈԽՈՒԹՅՈՒՆՆԵՐԸ</t>
  </si>
  <si>
    <t xml:space="preserve"> ՀՀ Գեղարքունիքի մարզպետարան </t>
  </si>
  <si>
    <t>ՀԱՅԱՍՏԱՆԻ ՀԱՆՐԱՊԵՏՈՒԹՅԱՆ ԿԱՌԱՎԱՐՈՒԹՅԱՆ 2019 ԹՎԱԿԱՆԻ ԴԵԿՏԵՄԲԵՐԻ 26-Ի N 1919-Ն ՈՐՈՇՄԱՆ  N 9.1 ՀԱՎԵԼՎԱԾԻ  N 9.1.56 ԱՂՅՈՒՍԱԿՈՒՄ ԿԱՏԱՐՎՈՂ ՓՈՓՈԽՈՒԹՅՈՒՆՆԵՐԸ</t>
  </si>
  <si>
    <t xml:space="preserve"> ՀՀ Վայոց ձորի մարզպետարան </t>
  </si>
  <si>
    <t>ՀԱՅԱՍՏԱՆԻ ՀԱՆՐԱՊԵՏՈՒԹՅԱՆ ԿԱՌԱՎԱՐՈՒԹՅԱՆ 2019 ԹՎԱԿԱՆԻ ԴԵԿՏԵՄԲԵՐԻ 26-Ի N 1919-Ն ՈՐՈՇՄԱՆ  N 9.1 ՀԱՎԵԼՎԱԾԻ  N 9.1.8 ԱՂՅՈՒՍԱԿՈՒՄ ԿԱՏԱՐՎՈՂ ՓՈՓՈԽՈՒԹՅՈՒՆՆԵՐԸ</t>
  </si>
  <si>
    <t xml:space="preserve"> ՀՀտարածքային կառավարման և ենթակառուցվածքների  նախարարության  պետական գույքի կառավարման կոմիտե </t>
  </si>
  <si>
    <t>ՀԱՅԱՍՏԱՆԻ ՀԱՆՐԱՊԵՏՈՒԹՅԱՆ ԿԱՌԱՎԱՐՈՒԹՅԱՆ 2019 ԹՎԱԿԱՆԻ ԴԵԿՏԵՄԲԵՐԻ 26-Ի N 1919-Ն ՈՐՈՇՄԱՆ  N 9.1 ՀԱՎԵԼՎԱԾԻ  N 9.1.34 ԱՂՅՈՒՍԱԿՈՒՄ ԿԱՏԱՐՎՈՂ ՓՈՓՈԽՈՒԹՅՈՒՆՆԵՐԸ</t>
  </si>
  <si>
    <t>Ճամբարակ քաղաքի Բաբաջանյան, Չիլինգարյան փողոցի և Թթուջուր բնակավայրի ջրահեռացման, ինչպես նաև Ճամբարակ քաղաքի Իսահակյան, Օգոստոսի 23, Վ. Ճամբարակ թաղամասերի, Այգուտ, Բարեպատ, Դպրաբակ, Թթուջուր, կալավան, Մարտունի և Վահան բնակավայրերի ջրագծերի ներքին և /կամ արտաքին ցանցերի կառուցման և  Թթուջուր ջրաղբյուրի ջրընդունիչի վերակառուցման աշխատանքներ  /Դպրաբակ, Թթուջուր բնակավայրերի մասով/</t>
  </si>
  <si>
    <t xml:space="preserve">Մարտունի համայնքի Երևանյան փողոցի երթևեկելի հատվածի ասֆալտապատում և մայթերի կառուցում </t>
  </si>
  <si>
    <t xml:space="preserve"> «ՀԱՅԱՍՏԱՆԻ  ՀԱՆՐԱՊԵՏՈՒԹՅԱՆ  2020 ԹՎԱԿԱՆԻ  ՊԵՏԱԿԱՆ ԲՅՈՒՋԵԻ ՄԱՍԻՆ» ՕՐԵՆՔԻ N 1 ՀԱՎԵԼՎԱԾԻ N 7  ԱՂՅՈՒՍԱԿՈՒՄ ԵՎ ՀԱՅԱՍՏԱՆԻ ՀԱՆՐԱՊԵՏՈՒԹՅԱՆ ԿԱՌԱՎԱՐՈՒԹՅԱՆ 2019 ԹՎԱԿԱՆԻ ԴԵԿՏԵՄԲԵՐԻ 26-Ի N 1919-Ն ՈՐՈՇՄԱՆ N 5 ՀԱՎԵԼՎԱԾԻ N 6 ԱՂՅՈՒՍԱԿՈՒՄ ԿԱՏԱՐՎՈՂ ԼՐԱՑՈՒՄՆԵՐԸ</t>
  </si>
  <si>
    <t>Հավելված N 6</t>
  </si>
  <si>
    <t>Հավելված  N7</t>
  </si>
  <si>
    <t>Հավելված N8</t>
  </si>
  <si>
    <t xml:space="preserve">Ցուցանիշների փոփոխությունը (ավելացումները նշված են դրական նշանով) </t>
  </si>
  <si>
    <t>Ցուցանիշների փոփոխությունը
(նվազեցումները նշված են փակագծերում)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</si>
</sst>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6">
    <numFmt numFmtId="43" formatCode="_(* #,##0.00_);_(* \(#,##0.00\);_(* &quot;-&quot;??_);_(@_)"/>
    <numFmt numFmtId="164" formatCode="_-* #,##0.00_-;\-* #,##0.00_-;_-* &quot;-&quot;??_-;_-@_-"/>
    <numFmt numFmtId="165" formatCode="_ * #,##0.00_)_€_ ;_ * \(#,##0.00\)_€_ ;_ * &quot;-&quot;??_)_€_ ;_ @_ "/>
    <numFmt numFmtId="166" formatCode="##,##0.0;\(##,##0.0\);\-"/>
    <numFmt numFmtId="167" formatCode="#,##0.0"/>
    <numFmt numFmtId="168" formatCode="#,##0.0_);\(#,##0.0\)"/>
    <numFmt numFmtId="169" formatCode="_-* #,##0.00\ _₽_-;\-* #,##0.00\ _₽_-;_-* &quot;-&quot;??\ _₽_-;_-@_-"/>
    <numFmt numFmtId="170" formatCode="_(* #,##0.0_);_(* \(#,##0.0\);_(* &quot;-&quot;??_);_(@_)"/>
    <numFmt numFmtId="171" formatCode="_-* #,##0.00\ _դ_ր_._-;\-* #,##0.00\ _դ_ր_._-;_-* &quot;-&quot;??\ _դ_ր_._-;_-@_-"/>
    <numFmt numFmtId="172" formatCode="_(* #,##0_);_(* \(#,##0\);_(* &quot;-&quot;??_);_(@_)"/>
    <numFmt numFmtId="173" formatCode="_-* #,##0.00_р_._-;\-* #,##0.00_р_._-;_-* &quot;-&quot;??_р_._-;_-@_-"/>
    <numFmt numFmtId="174" formatCode="_-* #,##0.00\ _֏_-;\-* #,##0.00\ _֏_-;_-* &quot;-&quot;??\ _֏_-;_-@_-"/>
    <numFmt numFmtId="175" formatCode="#,##0.0_ ;\-#,##0.0\ "/>
    <numFmt numFmtId="176" formatCode="_-* #,##0.0_р_._-;\-* #,##0.0_р_._-;_-* &quot;-&quot;?_р_._-;_-@_-"/>
    <numFmt numFmtId="177" formatCode="_(* #,##0.0_);_(* \(#,##0.0\);_(* &quot;-&quot;?_);_(@_)"/>
    <numFmt numFmtId="178" formatCode="#,##0.0;[Red]#,##0.0"/>
  </numFmts>
  <fonts count="116">
    <font>
      <sz val="11"/>
      <color theme="1"/>
      <name val="Calibri"/>
      <family val="2"/>
      <charset val="204"/>
      <scheme val="minor"/>
    </font>
    <font>
      <sz val="10"/>
      <color theme="1"/>
      <name val="GHEA Grapalat"/>
      <family val="3"/>
    </font>
    <font>
      <b/>
      <sz val="10"/>
      <color theme="1"/>
      <name val="GHEA Grapalat"/>
      <family val="3"/>
    </font>
    <font>
      <sz val="8"/>
      <name val="GHEA Grapalat"/>
      <family val="2"/>
    </font>
    <font>
      <b/>
      <sz val="10"/>
      <name val="GHEA Grapalat"/>
      <family val="3"/>
    </font>
    <font>
      <sz val="10"/>
      <name val="GHEA Grapalat"/>
      <family val="3"/>
    </font>
    <font>
      <b/>
      <sz val="8"/>
      <name val="GHEA Grapalat"/>
      <family val="2"/>
    </font>
    <font>
      <i/>
      <sz val="10"/>
      <name val="GHEA Grapalat"/>
      <family val="3"/>
    </font>
    <font>
      <i/>
      <sz val="8"/>
      <name val="GHEA Grapalat"/>
      <family val="2"/>
    </font>
    <font>
      <sz val="11"/>
      <color theme="1"/>
      <name val="GHEA Grapalat"/>
      <family val="3"/>
    </font>
    <font>
      <sz val="8"/>
      <name val="GHEA Grapalat"/>
      <family val="3"/>
    </font>
    <font>
      <sz val="11"/>
      <name val="GHEA Grapalat"/>
      <family val="3"/>
    </font>
    <font>
      <sz val="10"/>
      <name val="Arial"/>
      <family val="2"/>
    </font>
    <font>
      <sz val="10"/>
      <name val="Arial Armenian"/>
      <family val="2"/>
    </font>
    <font>
      <b/>
      <sz val="11"/>
      <name val="GHEA Grapalat"/>
      <family val="3"/>
    </font>
    <font>
      <sz val="9"/>
      <name val="GHEA Grapalat"/>
      <family val="3"/>
    </font>
    <font>
      <b/>
      <sz val="12"/>
      <name val="GHEA Grapalat"/>
      <family val="3"/>
    </font>
    <font>
      <b/>
      <i/>
      <sz val="10"/>
      <name val="GHEA Grapalat"/>
      <family val="3"/>
    </font>
    <font>
      <sz val="11"/>
      <color indexed="60"/>
      <name val="Calibri"/>
      <family val="2"/>
    </font>
    <font>
      <sz val="11"/>
      <color theme="1"/>
      <name val="Calibri"/>
      <family val="2"/>
      <charset val="1"/>
      <scheme val="minor"/>
    </font>
    <font>
      <sz val="12"/>
      <color theme="1"/>
      <name val="GHEA Grapalat"/>
      <family val="3"/>
    </font>
    <font>
      <b/>
      <sz val="12"/>
      <color theme="1"/>
      <name val="GHEA Grapalat"/>
      <family val="3"/>
    </font>
    <font>
      <sz val="10"/>
      <color rgb="FF000000"/>
      <name val="GHEA Grapalat"/>
      <family val="3"/>
    </font>
    <font>
      <b/>
      <sz val="12"/>
      <color rgb="FF000000"/>
      <name val="GHEA Grapalat"/>
      <family val="3"/>
    </font>
    <font>
      <sz val="12"/>
      <color rgb="FF000000"/>
      <name val="GHEA Grapalat"/>
      <family val="3"/>
    </font>
    <font>
      <sz val="11"/>
      <color indexed="8"/>
      <name val="Times Armenian"/>
      <family val="2"/>
    </font>
    <font>
      <sz val="11"/>
      <color indexed="9"/>
      <name val="Times Armenian"/>
      <family val="2"/>
    </font>
    <font>
      <sz val="11"/>
      <color indexed="20"/>
      <name val="Times Armenian"/>
      <family val="2"/>
    </font>
    <font>
      <b/>
      <sz val="11"/>
      <color indexed="52"/>
      <name val="Times Armenian"/>
      <family val="2"/>
    </font>
    <font>
      <b/>
      <sz val="11"/>
      <color indexed="9"/>
      <name val="Times Armenian"/>
      <family val="2"/>
    </font>
    <font>
      <sz val="11"/>
      <color theme="1"/>
      <name val="Calibri"/>
      <family val="2"/>
      <scheme val="minor"/>
    </font>
    <font>
      <i/>
      <sz val="11"/>
      <color indexed="23"/>
      <name val="Times Armenian"/>
      <family val="2"/>
    </font>
    <font>
      <sz val="11"/>
      <color indexed="17"/>
      <name val="Times Armenian"/>
      <family val="2"/>
    </font>
    <font>
      <b/>
      <sz val="15"/>
      <color indexed="56"/>
      <name val="Times Armenian"/>
      <family val="2"/>
    </font>
    <font>
      <b/>
      <sz val="13"/>
      <color indexed="56"/>
      <name val="Times Armenian"/>
      <family val="2"/>
    </font>
    <font>
      <b/>
      <sz val="11"/>
      <color indexed="56"/>
      <name val="Times Armenian"/>
      <family val="2"/>
    </font>
    <font>
      <sz val="11"/>
      <color indexed="62"/>
      <name val="Times Armenian"/>
      <family val="2"/>
    </font>
    <font>
      <sz val="11"/>
      <color indexed="52"/>
      <name val="Times Armenian"/>
      <family val="2"/>
    </font>
    <font>
      <sz val="11"/>
      <color indexed="60"/>
      <name val="Times Armenian"/>
      <family val="2"/>
    </font>
    <font>
      <sz val="10"/>
      <name val="Arial"/>
      <family val="2"/>
      <charset val="204"/>
    </font>
    <font>
      <sz val="10"/>
      <name val="Times Armenian"/>
      <family val="1"/>
    </font>
    <font>
      <b/>
      <sz val="11"/>
      <color indexed="63"/>
      <name val="Times Armenian"/>
      <family val="2"/>
    </font>
    <font>
      <sz val="10"/>
      <color indexed="8"/>
      <name val="MS Sans Serif"/>
      <family val="2"/>
    </font>
    <font>
      <b/>
      <sz val="18"/>
      <color indexed="56"/>
      <name val="Cambria"/>
      <family val="2"/>
    </font>
    <font>
      <b/>
      <sz val="11"/>
      <color indexed="8"/>
      <name val="Times Armenian"/>
      <family val="2"/>
    </font>
    <font>
      <sz val="11"/>
      <color indexed="10"/>
      <name val="Times Armenian"/>
      <family val="2"/>
    </font>
    <font>
      <sz val="10"/>
      <color rgb="FFFF0000"/>
      <name val="GHEA Grapalat"/>
      <family val="3"/>
    </font>
    <font>
      <sz val="11"/>
      <color rgb="FFFF0000"/>
      <name val="GHEA Grapalat"/>
      <family val="3"/>
    </font>
    <font>
      <i/>
      <sz val="10"/>
      <color theme="1"/>
      <name val="GHEA Grapalat"/>
      <family val="3"/>
    </font>
    <font>
      <sz val="12"/>
      <color indexed="8"/>
      <name val="Times Armenian"/>
      <family val="2"/>
    </font>
    <font>
      <sz val="11"/>
      <color rgb="FF9C6500"/>
      <name val="Calibri"/>
      <family val="2"/>
      <scheme val="minor"/>
    </font>
    <font>
      <sz val="10"/>
      <color rgb="FF9C6500"/>
      <name val="Calibri"/>
      <family val="2"/>
      <scheme val="minor"/>
    </font>
    <font>
      <sz val="11"/>
      <color indexed="8"/>
      <name val="Calibri"/>
      <family val="2"/>
    </font>
    <font>
      <sz val="11"/>
      <color theme="1"/>
      <name val="Times Armenian"/>
      <family val="2"/>
    </font>
    <font>
      <b/>
      <sz val="18"/>
      <color theme="3"/>
      <name val="Calibri Light"/>
      <family val="2"/>
      <scheme val="major"/>
    </font>
    <font>
      <sz val="18"/>
      <color theme="3"/>
      <name val="Calibri Light"/>
      <family val="2"/>
      <scheme val="major"/>
    </font>
    <font>
      <sz val="10"/>
      <color rgb="FF000000"/>
      <name val="Times New Roman"/>
      <family val="1"/>
    </font>
    <font>
      <b/>
      <sz val="14"/>
      <name val="GHEA Grapalat"/>
      <family val="3"/>
    </font>
    <font>
      <i/>
      <sz val="10"/>
      <color rgb="FFFF0000"/>
      <name val="GHEA Grapalat"/>
      <family val="3"/>
    </font>
    <font>
      <b/>
      <sz val="10"/>
      <color rgb="FF000000"/>
      <name val="GHEA Grapalat"/>
      <family val="3"/>
    </font>
    <font>
      <sz val="11"/>
      <color rgb="FF000000"/>
      <name val="GHEA Grapalat"/>
      <family val="3"/>
    </font>
    <font>
      <sz val="10"/>
      <name val="GHEA Grapalat"/>
      <family val="2"/>
    </font>
    <font>
      <b/>
      <sz val="9"/>
      <color theme="1"/>
      <name val="GHEA Grapalat"/>
      <family val="3"/>
    </font>
    <font>
      <b/>
      <sz val="14"/>
      <name val="GHEA Grapalat"/>
      <family val="2"/>
    </font>
    <font>
      <b/>
      <sz val="11"/>
      <color theme="1"/>
      <name val="GHEA Grapalat"/>
      <family val="3"/>
    </font>
    <font>
      <sz val="11"/>
      <color theme="1"/>
      <name val="Calibri"/>
      <family val="2"/>
      <charset val="204"/>
      <scheme val="minor"/>
    </font>
    <font>
      <i/>
      <sz val="10"/>
      <name val="GHEA Grapalat"/>
      <family val="2"/>
    </font>
    <font>
      <b/>
      <sz val="11"/>
      <color theme="1"/>
      <name val="Calibri"/>
      <family val="2"/>
      <charset val="1"/>
      <scheme val="minor"/>
    </font>
    <font>
      <b/>
      <sz val="11"/>
      <color rgb="FF000000"/>
      <name val="GHEA Grapalat"/>
      <family val="3"/>
    </font>
    <font>
      <b/>
      <i/>
      <sz val="11"/>
      <color rgb="FF000000"/>
      <name val="GHEA Grapalat"/>
      <family val="3"/>
    </font>
    <font>
      <sz val="8"/>
      <name val="Arial Armenian"/>
      <family val="2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theme="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sz val="11"/>
      <color rgb="FF9C6500"/>
      <name val="Calibri"/>
      <family val="2"/>
      <charset val="1"/>
      <scheme val="minor"/>
    </font>
    <font>
      <b/>
      <sz val="11"/>
      <color rgb="FF3F3F3F"/>
      <name val="Calibri"/>
      <family val="2"/>
      <charset val="1"/>
      <scheme val="minor"/>
    </font>
    <font>
      <b/>
      <sz val="18"/>
      <color theme="3"/>
      <name val="Calibri Light"/>
      <family val="2"/>
      <charset val="1"/>
      <scheme val="major"/>
    </font>
    <font>
      <sz val="11"/>
      <color rgb="FFFF0000"/>
      <name val="Calibri"/>
      <family val="2"/>
      <charset val="1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b/>
      <sz val="11"/>
      <color indexed="63"/>
      <name val="Calibri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2"/>
      <name val="Arial Armenian"/>
      <family val="2"/>
    </font>
    <font>
      <sz val="10"/>
      <name val="Arial Unicode"/>
      <family val="2"/>
    </font>
  </fonts>
  <fills count="56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indexed="43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26"/>
      </patternFill>
    </fill>
    <fill>
      <patternFill patternType="solid">
        <fgColor rgb="FFFFEB9C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theme="4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39997558519241921"/>
        <bgColor indexed="65"/>
      </patternFill>
    </fill>
  </fills>
  <borders count="4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0"/>
      </left>
      <right/>
      <top style="thin">
        <color indexed="0"/>
      </top>
      <bottom/>
      <diagonal/>
    </border>
    <border>
      <left/>
      <right/>
      <top style="thin">
        <color indexed="0"/>
      </top>
      <bottom/>
      <diagonal/>
    </border>
    <border>
      <left/>
      <right style="thin">
        <color indexed="0"/>
      </right>
      <top style="thin">
        <color indexed="0"/>
      </top>
      <bottom/>
      <diagonal/>
    </border>
    <border>
      <left style="thin">
        <color indexed="0"/>
      </left>
      <right style="thin">
        <color indexed="0"/>
      </right>
      <top style="thin">
        <color indexed="0"/>
      </top>
      <bottom/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indexed="0"/>
      </left>
      <right/>
      <top/>
      <bottom style="thin">
        <color indexed="0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indexed="0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indexed="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 style="thin">
        <color indexed="64"/>
      </top>
      <bottom/>
      <diagonal/>
    </border>
  </borders>
  <cellStyleXfs count="618">
    <xf numFmtId="0" fontId="0" fillId="0" borderId="0"/>
    <xf numFmtId="0" fontId="3" fillId="0" borderId="0">
      <alignment horizontal="left" vertical="top" wrapText="1"/>
    </xf>
    <xf numFmtId="166" fontId="3" fillId="0" borderId="0" applyFill="0" applyBorder="0" applyProtection="0">
      <alignment horizontal="right" vertical="top"/>
    </xf>
    <xf numFmtId="166" fontId="6" fillId="0" borderId="0" applyFill="0" applyBorder="0" applyProtection="0">
      <alignment horizontal="right" vertical="top"/>
    </xf>
    <xf numFmtId="166" fontId="8" fillId="0" borderId="0" applyFill="0" applyBorder="0" applyProtection="0">
      <alignment horizontal="right" vertical="top"/>
    </xf>
    <xf numFmtId="0" fontId="12" fillId="0" borderId="0"/>
    <xf numFmtId="0" fontId="12" fillId="0" borderId="0"/>
    <xf numFmtId="0" fontId="13" fillId="0" borderId="0"/>
    <xf numFmtId="0" fontId="18" fillId="3" borderId="0" applyNumberFormat="0" applyBorder="0" applyAlignment="0" applyProtection="0"/>
    <xf numFmtId="169" fontId="13" fillId="0" borderId="0" applyFont="0" applyFill="0" applyBorder="0" applyAlignment="0" applyProtection="0"/>
    <xf numFmtId="171" fontId="3" fillId="0" borderId="0" applyFont="0" applyFill="0" applyBorder="0" applyAlignment="0" applyProtection="0">
      <alignment horizontal="left" vertical="top" wrapText="1"/>
    </xf>
    <xf numFmtId="0" fontId="3" fillId="0" borderId="0">
      <alignment horizontal="left" vertical="top" wrapText="1"/>
    </xf>
    <xf numFmtId="0" fontId="19" fillId="0" borderId="0"/>
    <xf numFmtId="43" fontId="19" fillId="0" borderId="0" applyFont="0" applyFill="0" applyBorder="0" applyAlignment="0" applyProtection="0"/>
    <xf numFmtId="0" fontId="12" fillId="0" borderId="0"/>
    <xf numFmtId="0" fontId="25" fillId="4" borderId="0" applyNumberFormat="0" applyBorder="0" applyAlignment="0" applyProtection="0"/>
    <xf numFmtId="0" fontId="25" fillId="5" borderId="0" applyNumberFormat="0" applyBorder="0" applyAlignment="0" applyProtection="0"/>
    <xf numFmtId="0" fontId="25" fillId="6" borderId="0" applyNumberFormat="0" applyBorder="0" applyAlignment="0" applyProtection="0"/>
    <xf numFmtId="0" fontId="25" fillId="7" borderId="0" applyNumberFormat="0" applyBorder="0" applyAlignment="0" applyProtection="0"/>
    <xf numFmtId="0" fontId="25" fillId="8" borderId="0" applyNumberFormat="0" applyBorder="0" applyAlignment="0" applyProtection="0"/>
    <xf numFmtId="0" fontId="25" fillId="9" borderId="0" applyNumberFormat="0" applyBorder="0" applyAlignment="0" applyProtection="0"/>
    <xf numFmtId="0" fontId="25" fillId="10" borderId="0" applyNumberFormat="0" applyBorder="0" applyAlignment="0" applyProtection="0"/>
    <xf numFmtId="0" fontId="25" fillId="11" borderId="0" applyNumberFormat="0" applyBorder="0" applyAlignment="0" applyProtection="0"/>
    <xf numFmtId="0" fontId="25" fillId="12" borderId="0" applyNumberFormat="0" applyBorder="0" applyAlignment="0" applyProtection="0"/>
    <xf numFmtId="0" fontId="25" fillId="7" borderId="0" applyNumberFormat="0" applyBorder="0" applyAlignment="0" applyProtection="0"/>
    <xf numFmtId="0" fontId="25" fillId="10" borderId="0" applyNumberFormat="0" applyBorder="0" applyAlignment="0" applyProtection="0"/>
    <xf numFmtId="0" fontId="25" fillId="13" borderId="0" applyNumberFormat="0" applyBorder="0" applyAlignment="0" applyProtection="0"/>
    <xf numFmtId="0" fontId="26" fillId="14" borderId="0" applyNumberFormat="0" applyBorder="0" applyAlignment="0" applyProtection="0"/>
    <xf numFmtId="0" fontId="26" fillId="11" borderId="0" applyNumberFormat="0" applyBorder="0" applyAlignment="0" applyProtection="0"/>
    <xf numFmtId="0" fontId="26" fillId="12" borderId="0" applyNumberFormat="0" applyBorder="0" applyAlignment="0" applyProtection="0"/>
    <xf numFmtId="0" fontId="26" fillId="15" borderId="0" applyNumberFormat="0" applyBorder="0" applyAlignment="0" applyProtection="0"/>
    <xf numFmtId="0" fontId="26" fillId="16" borderId="0" applyNumberFormat="0" applyBorder="0" applyAlignment="0" applyProtection="0"/>
    <xf numFmtId="0" fontId="26" fillId="17" borderId="0" applyNumberFormat="0" applyBorder="0" applyAlignment="0" applyProtection="0"/>
    <xf numFmtId="0" fontId="26" fillId="18" borderId="0" applyNumberFormat="0" applyBorder="0" applyAlignment="0" applyProtection="0"/>
    <xf numFmtId="0" fontId="26" fillId="19" borderId="0" applyNumberFormat="0" applyBorder="0" applyAlignment="0" applyProtection="0"/>
    <xf numFmtId="0" fontId="26" fillId="20" borderId="0" applyNumberFormat="0" applyBorder="0" applyAlignment="0" applyProtection="0"/>
    <xf numFmtId="0" fontId="26" fillId="15" borderId="0" applyNumberFormat="0" applyBorder="0" applyAlignment="0" applyProtection="0"/>
    <xf numFmtId="0" fontId="26" fillId="16" borderId="0" applyNumberFormat="0" applyBorder="0" applyAlignment="0" applyProtection="0"/>
    <xf numFmtId="0" fontId="26" fillId="21" borderId="0" applyNumberFormat="0" applyBorder="0" applyAlignment="0" applyProtection="0"/>
    <xf numFmtId="0" fontId="27" fillId="5" borderId="0" applyNumberFormat="0" applyBorder="0" applyAlignment="0" applyProtection="0"/>
    <xf numFmtId="0" fontId="28" fillId="22" borderId="20" applyNumberFormat="0" applyAlignment="0" applyProtection="0"/>
    <xf numFmtId="0" fontId="29" fillId="23" borderId="21" applyNumberFormat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173" fontId="12" fillId="0" borderId="0" applyFont="0" applyFill="0" applyBorder="0" applyAlignment="0" applyProtection="0"/>
    <xf numFmtId="173" fontId="12" fillId="0" borderId="0" applyFont="0" applyFill="0" applyBorder="0" applyAlignment="0" applyProtection="0"/>
    <xf numFmtId="174" fontId="30" fillId="0" borderId="0" applyFont="0" applyFill="0" applyBorder="0" applyAlignment="0" applyProtection="0"/>
    <xf numFmtId="0" fontId="31" fillId="0" borderId="0" applyNumberFormat="0" applyFill="0" applyBorder="0" applyAlignment="0" applyProtection="0"/>
    <xf numFmtId="0" fontId="32" fillId="6" borderId="0" applyNumberFormat="0" applyBorder="0" applyAlignment="0" applyProtection="0"/>
    <xf numFmtId="0" fontId="33" fillId="0" borderId="22" applyNumberFormat="0" applyFill="0" applyAlignment="0" applyProtection="0"/>
    <xf numFmtId="0" fontId="34" fillId="0" borderId="23" applyNumberFormat="0" applyFill="0" applyAlignment="0" applyProtection="0"/>
    <xf numFmtId="0" fontId="35" fillId="0" borderId="24" applyNumberFormat="0" applyFill="0" applyAlignment="0" applyProtection="0"/>
    <xf numFmtId="0" fontId="35" fillId="0" borderId="0" applyNumberFormat="0" applyFill="0" applyBorder="0" applyAlignment="0" applyProtection="0"/>
    <xf numFmtId="0" fontId="36" fillId="9" borderId="20" applyNumberFormat="0" applyAlignment="0" applyProtection="0"/>
    <xf numFmtId="0" fontId="37" fillId="0" borderId="25" applyNumberFormat="0" applyFill="0" applyAlignment="0" applyProtection="0"/>
    <xf numFmtId="0" fontId="38" fillId="3" borderId="0" applyNumberFormat="0" applyBorder="0" applyAlignment="0" applyProtection="0"/>
    <xf numFmtId="0" fontId="3" fillId="0" borderId="0">
      <alignment horizontal="left" vertical="top" wrapText="1"/>
    </xf>
    <xf numFmtId="0" fontId="13" fillId="0" borderId="0"/>
    <xf numFmtId="0" fontId="39" fillId="0" borderId="0"/>
    <xf numFmtId="0" fontId="39" fillId="0" borderId="0"/>
    <xf numFmtId="0" fontId="40" fillId="0" borderId="0"/>
    <xf numFmtId="0" fontId="39" fillId="0" borderId="0"/>
    <xf numFmtId="0" fontId="19" fillId="0" borderId="0"/>
    <xf numFmtId="0" fontId="30" fillId="0" borderId="0"/>
    <xf numFmtId="0" fontId="25" fillId="24" borderId="26" applyNumberFormat="0" applyFont="0" applyAlignment="0" applyProtection="0"/>
    <xf numFmtId="0" fontId="30" fillId="2" borderId="14" applyNumberFormat="0" applyFont="0" applyAlignment="0" applyProtection="0"/>
    <xf numFmtId="0" fontId="41" fillId="22" borderId="27" applyNumberFormat="0" applyAlignment="0" applyProtection="0"/>
    <xf numFmtId="9" fontId="13" fillId="0" borderId="0" applyFont="0" applyFill="0" applyBorder="0" applyAlignment="0" applyProtection="0"/>
    <xf numFmtId="0" fontId="42" fillId="0" borderId="0"/>
    <xf numFmtId="0" fontId="43" fillId="0" borderId="0" applyNumberFormat="0" applyFill="0" applyBorder="0" applyAlignment="0" applyProtection="0"/>
    <xf numFmtId="0" fontId="44" fillId="0" borderId="28" applyNumberFormat="0" applyFill="0" applyAlignment="0" applyProtection="0"/>
    <xf numFmtId="0" fontId="45" fillId="0" borderId="0" applyNumberFormat="0" applyFill="0" applyBorder="0" applyAlignment="0" applyProtection="0"/>
    <xf numFmtId="0" fontId="30" fillId="0" borderId="0"/>
    <xf numFmtId="43" fontId="30" fillId="0" borderId="0" applyFont="0" applyFill="0" applyBorder="0" applyAlignment="0" applyProtection="0"/>
    <xf numFmtId="0" fontId="12" fillId="0" borderId="0"/>
    <xf numFmtId="0" fontId="30" fillId="26" borderId="0" applyNumberFormat="0" applyBorder="0" applyAlignment="0" applyProtection="0"/>
    <xf numFmtId="0" fontId="30" fillId="26" borderId="0" applyNumberFormat="0" applyBorder="0" applyAlignment="0" applyProtection="0"/>
    <xf numFmtId="0" fontId="30" fillId="26" borderId="0" applyNumberFormat="0" applyBorder="0" applyAlignment="0" applyProtection="0"/>
    <xf numFmtId="0" fontId="30" fillId="26" borderId="0" applyNumberFormat="0" applyBorder="0" applyAlignment="0" applyProtection="0"/>
    <xf numFmtId="0" fontId="30" fillId="26" borderId="0" applyNumberFormat="0" applyBorder="0" applyAlignment="0" applyProtection="0"/>
    <xf numFmtId="0" fontId="30" fillId="26" borderId="0" applyNumberFormat="0" applyBorder="0" applyAlignment="0" applyProtection="0"/>
    <xf numFmtId="0" fontId="30" fillId="26" borderId="0" applyNumberFormat="0" applyBorder="0" applyAlignment="0" applyProtection="0"/>
    <xf numFmtId="0" fontId="30" fillId="26" borderId="0" applyNumberFormat="0" applyBorder="0" applyAlignment="0" applyProtection="0"/>
    <xf numFmtId="0" fontId="30" fillId="26" borderId="0" applyNumberFormat="0" applyBorder="0" applyAlignment="0" applyProtection="0"/>
    <xf numFmtId="0" fontId="30" fillId="26" borderId="0" applyNumberFormat="0" applyBorder="0" applyAlignment="0" applyProtection="0"/>
    <xf numFmtId="0" fontId="30" fillId="26" borderId="0" applyNumberFormat="0" applyBorder="0" applyAlignment="0" applyProtection="0"/>
    <xf numFmtId="0" fontId="30" fillId="26" borderId="0" applyNumberFormat="0" applyBorder="0" applyAlignment="0" applyProtection="0"/>
    <xf numFmtId="0" fontId="30" fillId="26" borderId="0" applyNumberFormat="0" applyBorder="0" applyAlignment="0" applyProtection="0"/>
    <xf numFmtId="0" fontId="30" fillId="26" borderId="0" applyNumberFormat="0" applyBorder="0" applyAlignment="0" applyProtection="0"/>
    <xf numFmtId="0" fontId="25" fillId="4" borderId="0" applyNumberFormat="0" applyBorder="0" applyAlignment="0" applyProtection="0"/>
    <xf numFmtId="0" fontId="30" fillId="28" borderId="0" applyNumberFormat="0" applyBorder="0" applyAlignment="0" applyProtection="0"/>
    <xf numFmtId="0" fontId="30" fillId="28" borderId="0" applyNumberFormat="0" applyBorder="0" applyAlignment="0" applyProtection="0"/>
    <xf numFmtId="0" fontId="30" fillId="28" borderId="0" applyNumberFormat="0" applyBorder="0" applyAlignment="0" applyProtection="0"/>
    <xf numFmtId="0" fontId="30" fillId="28" borderId="0" applyNumberFormat="0" applyBorder="0" applyAlignment="0" applyProtection="0"/>
    <xf numFmtId="0" fontId="30" fillId="28" borderId="0" applyNumberFormat="0" applyBorder="0" applyAlignment="0" applyProtection="0"/>
    <xf numFmtId="0" fontId="30" fillId="28" borderId="0" applyNumberFormat="0" applyBorder="0" applyAlignment="0" applyProtection="0"/>
    <xf numFmtId="0" fontId="30" fillId="28" borderId="0" applyNumberFormat="0" applyBorder="0" applyAlignment="0" applyProtection="0"/>
    <xf numFmtId="0" fontId="30" fillId="28" borderId="0" applyNumberFormat="0" applyBorder="0" applyAlignment="0" applyProtection="0"/>
    <xf numFmtId="0" fontId="30" fillId="28" borderId="0" applyNumberFormat="0" applyBorder="0" applyAlignment="0" applyProtection="0"/>
    <xf numFmtId="0" fontId="30" fillId="28" borderId="0" applyNumberFormat="0" applyBorder="0" applyAlignment="0" applyProtection="0"/>
    <xf numFmtId="0" fontId="30" fillId="28" borderId="0" applyNumberFormat="0" applyBorder="0" applyAlignment="0" applyProtection="0"/>
    <xf numFmtId="0" fontId="30" fillId="28" borderId="0" applyNumberFormat="0" applyBorder="0" applyAlignment="0" applyProtection="0"/>
    <xf numFmtId="0" fontId="30" fillId="28" borderId="0" applyNumberFormat="0" applyBorder="0" applyAlignment="0" applyProtection="0"/>
    <xf numFmtId="0" fontId="30" fillId="28" borderId="0" applyNumberFormat="0" applyBorder="0" applyAlignment="0" applyProtection="0"/>
    <xf numFmtId="0" fontId="25" fillId="5" borderId="0" applyNumberFormat="0" applyBorder="0" applyAlignment="0" applyProtection="0"/>
    <xf numFmtId="0" fontId="30" fillId="30" borderId="0" applyNumberFormat="0" applyBorder="0" applyAlignment="0" applyProtection="0"/>
    <xf numFmtId="0" fontId="30" fillId="30" borderId="0" applyNumberFormat="0" applyBorder="0" applyAlignment="0" applyProtection="0"/>
    <xf numFmtId="0" fontId="30" fillId="30" borderId="0" applyNumberFormat="0" applyBorder="0" applyAlignment="0" applyProtection="0"/>
    <xf numFmtId="0" fontId="30" fillId="30" borderId="0" applyNumberFormat="0" applyBorder="0" applyAlignment="0" applyProtection="0"/>
    <xf numFmtId="0" fontId="30" fillId="30" borderId="0" applyNumberFormat="0" applyBorder="0" applyAlignment="0" applyProtection="0"/>
    <xf numFmtId="0" fontId="30" fillId="30" borderId="0" applyNumberFormat="0" applyBorder="0" applyAlignment="0" applyProtection="0"/>
    <xf numFmtId="0" fontId="30" fillId="30" borderId="0" applyNumberFormat="0" applyBorder="0" applyAlignment="0" applyProtection="0"/>
    <xf numFmtId="0" fontId="30" fillId="30" borderId="0" applyNumberFormat="0" applyBorder="0" applyAlignment="0" applyProtection="0"/>
    <xf numFmtId="0" fontId="30" fillId="30" borderId="0" applyNumberFormat="0" applyBorder="0" applyAlignment="0" applyProtection="0"/>
    <xf numFmtId="0" fontId="30" fillId="30" borderId="0" applyNumberFormat="0" applyBorder="0" applyAlignment="0" applyProtection="0"/>
    <xf numFmtId="0" fontId="30" fillId="30" borderId="0" applyNumberFormat="0" applyBorder="0" applyAlignment="0" applyProtection="0"/>
    <xf numFmtId="0" fontId="30" fillId="30" borderId="0" applyNumberFormat="0" applyBorder="0" applyAlignment="0" applyProtection="0"/>
    <xf numFmtId="0" fontId="30" fillId="30" borderId="0" applyNumberFormat="0" applyBorder="0" applyAlignment="0" applyProtection="0"/>
    <xf numFmtId="0" fontId="30" fillId="30" borderId="0" applyNumberFormat="0" applyBorder="0" applyAlignment="0" applyProtection="0"/>
    <xf numFmtId="0" fontId="25" fillId="6" borderId="0" applyNumberFormat="0" applyBorder="0" applyAlignment="0" applyProtection="0"/>
    <xf numFmtId="0" fontId="30" fillId="32" borderId="0" applyNumberFormat="0" applyBorder="0" applyAlignment="0" applyProtection="0"/>
    <xf numFmtId="0" fontId="30" fillId="32" borderId="0" applyNumberFormat="0" applyBorder="0" applyAlignment="0" applyProtection="0"/>
    <xf numFmtId="0" fontId="30" fillId="32" borderId="0" applyNumberFormat="0" applyBorder="0" applyAlignment="0" applyProtection="0"/>
    <xf numFmtId="0" fontId="30" fillId="32" borderId="0" applyNumberFormat="0" applyBorder="0" applyAlignment="0" applyProtection="0"/>
    <xf numFmtId="0" fontId="30" fillId="32" borderId="0" applyNumberFormat="0" applyBorder="0" applyAlignment="0" applyProtection="0"/>
    <xf numFmtId="0" fontId="30" fillId="32" borderId="0" applyNumberFormat="0" applyBorder="0" applyAlignment="0" applyProtection="0"/>
    <xf numFmtId="0" fontId="30" fillId="32" borderId="0" applyNumberFormat="0" applyBorder="0" applyAlignment="0" applyProtection="0"/>
    <xf numFmtId="0" fontId="30" fillId="32" borderId="0" applyNumberFormat="0" applyBorder="0" applyAlignment="0" applyProtection="0"/>
    <xf numFmtId="0" fontId="30" fillId="32" borderId="0" applyNumberFormat="0" applyBorder="0" applyAlignment="0" applyProtection="0"/>
    <xf numFmtId="0" fontId="30" fillId="32" borderId="0" applyNumberFormat="0" applyBorder="0" applyAlignment="0" applyProtection="0"/>
    <xf numFmtId="0" fontId="30" fillId="32" borderId="0" applyNumberFormat="0" applyBorder="0" applyAlignment="0" applyProtection="0"/>
    <xf numFmtId="0" fontId="30" fillId="32" borderId="0" applyNumberFormat="0" applyBorder="0" applyAlignment="0" applyProtection="0"/>
    <xf numFmtId="0" fontId="30" fillId="32" borderId="0" applyNumberFormat="0" applyBorder="0" applyAlignment="0" applyProtection="0"/>
    <xf numFmtId="0" fontId="30" fillId="32" borderId="0" applyNumberFormat="0" applyBorder="0" applyAlignment="0" applyProtection="0"/>
    <xf numFmtId="0" fontId="25" fillId="7" borderId="0" applyNumberFormat="0" applyBorder="0" applyAlignment="0" applyProtection="0"/>
    <xf numFmtId="0" fontId="30" fillId="34" borderId="0" applyNumberFormat="0" applyBorder="0" applyAlignment="0" applyProtection="0"/>
    <xf numFmtId="0" fontId="30" fillId="34" borderId="0" applyNumberFormat="0" applyBorder="0" applyAlignment="0" applyProtection="0"/>
    <xf numFmtId="0" fontId="30" fillId="34" borderId="0" applyNumberFormat="0" applyBorder="0" applyAlignment="0" applyProtection="0"/>
    <xf numFmtId="0" fontId="30" fillId="34" borderId="0" applyNumberFormat="0" applyBorder="0" applyAlignment="0" applyProtection="0"/>
    <xf numFmtId="0" fontId="30" fillId="34" borderId="0" applyNumberFormat="0" applyBorder="0" applyAlignment="0" applyProtection="0"/>
    <xf numFmtId="0" fontId="30" fillId="34" borderId="0" applyNumberFormat="0" applyBorder="0" applyAlignment="0" applyProtection="0"/>
    <xf numFmtId="0" fontId="30" fillId="34" borderId="0" applyNumberFormat="0" applyBorder="0" applyAlignment="0" applyProtection="0"/>
    <xf numFmtId="0" fontId="30" fillId="34" borderId="0" applyNumberFormat="0" applyBorder="0" applyAlignment="0" applyProtection="0"/>
    <xf numFmtId="0" fontId="30" fillId="34" borderId="0" applyNumberFormat="0" applyBorder="0" applyAlignment="0" applyProtection="0"/>
    <xf numFmtId="0" fontId="30" fillId="34" borderId="0" applyNumberFormat="0" applyBorder="0" applyAlignment="0" applyProtection="0"/>
    <xf numFmtId="0" fontId="30" fillId="34" borderId="0" applyNumberFormat="0" applyBorder="0" applyAlignment="0" applyProtection="0"/>
    <xf numFmtId="0" fontId="30" fillId="34" borderId="0" applyNumberFormat="0" applyBorder="0" applyAlignment="0" applyProtection="0"/>
    <xf numFmtId="0" fontId="30" fillId="34" borderId="0" applyNumberFormat="0" applyBorder="0" applyAlignment="0" applyProtection="0"/>
    <xf numFmtId="0" fontId="30" fillId="34" borderId="0" applyNumberFormat="0" applyBorder="0" applyAlignment="0" applyProtection="0"/>
    <xf numFmtId="0" fontId="25" fillId="8" borderId="0" applyNumberFormat="0" applyBorder="0" applyAlignment="0" applyProtection="0"/>
    <xf numFmtId="0" fontId="30" fillId="36" borderId="0" applyNumberFormat="0" applyBorder="0" applyAlignment="0" applyProtection="0"/>
    <xf numFmtId="0" fontId="30" fillId="36" borderId="0" applyNumberFormat="0" applyBorder="0" applyAlignment="0" applyProtection="0"/>
    <xf numFmtId="0" fontId="30" fillId="36" borderId="0" applyNumberFormat="0" applyBorder="0" applyAlignment="0" applyProtection="0"/>
    <xf numFmtId="0" fontId="30" fillId="36" borderId="0" applyNumberFormat="0" applyBorder="0" applyAlignment="0" applyProtection="0"/>
    <xf numFmtId="0" fontId="30" fillId="36" borderId="0" applyNumberFormat="0" applyBorder="0" applyAlignment="0" applyProtection="0"/>
    <xf numFmtId="0" fontId="30" fillId="36" borderId="0" applyNumberFormat="0" applyBorder="0" applyAlignment="0" applyProtection="0"/>
    <xf numFmtId="0" fontId="30" fillId="36" borderId="0" applyNumberFormat="0" applyBorder="0" applyAlignment="0" applyProtection="0"/>
    <xf numFmtId="0" fontId="30" fillId="36" borderId="0" applyNumberFormat="0" applyBorder="0" applyAlignment="0" applyProtection="0"/>
    <xf numFmtId="0" fontId="30" fillId="36" borderId="0" applyNumberFormat="0" applyBorder="0" applyAlignment="0" applyProtection="0"/>
    <xf numFmtId="0" fontId="30" fillId="36" borderId="0" applyNumberFormat="0" applyBorder="0" applyAlignment="0" applyProtection="0"/>
    <xf numFmtId="0" fontId="30" fillId="36" borderId="0" applyNumberFormat="0" applyBorder="0" applyAlignment="0" applyProtection="0"/>
    <xf numFmtId="0" fontId="30" fillId="36" borderId="0" applyNumberFormat="0" applyBorder="0" applyAlignment="0" applyProtection="0"/>
    <xf numFmtId="0" fontId="30" fillId="36" borderId="0" applyNumberFormat="0" applyBorder="0" applyAlignment="0" applyProtection="0"/>
    <xf numFmtId="0" fontId="30" fillId="36" borderId="0" applyNumberFormat="0" applyBorder="0" applyAlignment="0" applyProtection="0"/>
    <xf numFmtId="0" fontId="25" fillId="9" borderId="0" applyNumberFormat="0" applyBorder="0" applyAlignment="0" applyProtection="0"/>
    <xf numFmtId="0" fontId="30" fillId="27" borderId="0" applyNumberFormat="0" applyBorder="0" applyAlignment="0" applyProtection="0"/>
    <xf numFmtId="0" fontId="30" fillId="27" borderId="0" applyNumberFormat="0" applyBorder="0" applyAlignment="0" applyProtection="0"/>
    <xf numFmtId="0" fontId="30" fillId="27" borderId="0" applyNumberFormat="0" applyBorder="0" applyAlignment="0" applyProtection="0"/>
    <xf numFmtId="0" fontId="30" fillId="27" borderId="0" applyNumberFormat="0" applyBorder="0" applyAlignment="0" applyProtection="0"/>
    <xf numFmtId="0" fontId="30" fillId="27" borderId="0" applyNumberFormat="0" applyBorder="0" applyAlignment="0" applyProtection="0"/>
    <xf numFmtId="0" fontId="30" fillId="27" borderId="0" applyNumberFormat="0" applyBorder="0" applyAlignment="0" applyProtection="0"/>
    <xf numFmtId="0" fontId="30" fillId="27" borderId="0" applyNumberFormat="0" applyBorder="0" applyAlignment="0" applyProtection="0"/>
    <xf numFmtId="0" fontId="30" fillId="27" borderId="0" applyNumberFormat="0" applyBorder="0" applyAlignment="0" applyProtection="0"/>
    <xf numFmtId="0" fontId="30" fillId="27" borderId="0" applyNumberFormat="0" applyBorder="0" applyAlignment="0" applyProtection="0"/>
    <xf numFmtId="0" fontId="30" fillId="27" borderId="0" applyNumberFormat="0" applyBorder="0" applyAlignment="0" applyProtection="0"/>
    <xf numFmtId="0" fontId="30" fillId="27" borderId="0" applyNumberFormat="0" applyBorder="0" applyAlignment="0" applyProtection="0"/>
    <xf numFmtId="0" fontId="30" fillId="27" borderId="0" applyNumberFormat="0" applyBorder="0" applyAlignment="0" applyProtection="0"/>
    <xf numFmtId="0" fontId="30" fillId="27" borderId="0" applyNumberFormat="0" applyBorder="0" applyAlignment="0" applyProtection="0"/>
    <xf numFmtId="0" fontId="30" fillId="27" borderId="0" applyNumberFormat="0" applyBorder="0" applyAlignment="0" applyProtection="0"/>
    <xf numFmtId="0" fontId="25" fillId="10" borderId="0" applyNumberFormat="0" applyBorder="0" applyAlignment="0" applyProtection="0"/>
    <xf numFmtId="0" fontId="30" fillId="29" borderId="0" applyNumberFormat="0" applyBorder="0" applyAlignment="0" applyProtection="0"/>
    <xf numFmtId="0" fontId="30" fillId="29" borderId="0" applyNumberFormat="0" applyBorder="0" applyAlignment="0" applyProtection="0"/>
    <xf numFmtId="0" fontId="30" fillId="29" borderId="0" applyNumberFormat="0" applyBorder="0" applyAlignment="0" applyProtection="0"/>
    <xf numFmtId="0" fontId="30" fillId="29" borderId="0" applyNumberFormat="0" applyBorder="0" applyAlignment="0" applyProtection="0"/>
    <xf numFmtId="0" fontId="30" fillId="29" borderId="0" applyNumberFormat="0" applyBorder="0" applyAlignment="0" applyProtection="0"/>
    <xf numFmtId="0" fontId="30" fillId="29" borderId="0" applyNumberFormat="0" applyBorder="0" applyAlignment="0" applyProtection="0"/>
    <xf numFmtId="0" fontId="30" fillId="29" borderId="0" applyNumberFormat="0" applyBorder="0" applyAlignment="0" applyProtection="0"/>
    <xf numFmtId="0" fontId="30" fillId="29" borderId="0" applyNumberFormat="0" applyBorder="0" applyAlignment="0" applyProtection="0"/>
    <xf numFmtId="0" fontId="30" fillId="29" borderId="0" applyNumberFormat="0" applyBorder="0" applyAlignment="0" applyProtection="0"/>
    <xf numFmtId="0" fontId="30" fillId="29" borderId="0" applyNumberFormat="0" applyBorder="0" applyAlignment="0" applyProtection="0"/>
    <xf numFmtId="0" fontId="30" fillId="29" borderId="0" applyNumberFormat="0" applyBorder="0" applyAlignment="0" applyProtection="0"/>
    <xf numFmtId="0" fontId="30" fillId="29" borderId="0" applyNumberFormat="0" applyBorder="0" applyAlignment="0" applyProtection="0"/>
    <xf numFmtId="0" fontId="30" fillId="29" borderId="0" applyNumberFormat="0" applyBorder="0" applyAlignment="0" applyProtection="0"/>
    <xf numFmtId="0" fontId="30" fillId="29" borderId="0" applyNumberFormat="0" applyBorder="0" applyAlignment="0" applyProtection="0"/>
    <xf numFmtId="0" fontId="25" fillId="11" borderId="0" applyNumberFormat="0" applyBorder="0" applyAlignment="0" applyProtection="0"/>
    <xf numFmtId="0" fontId="30" fillId="31" borderId="0" applyNumberFormat="0" applyBorder="0" applyAlignment="0" applyProtection="0"/>
    <xf numFmtId="0" fontId="30" fillId="31" borderId="0" applyNumberFormat="0" applyBorder="0" applyAlignment="0" applyProtection="0"/>
    <xf numFmtId="0" fontId="30" fillId="31" borderId="0" applyNumberFormat="0" applyBorder="0" applyAlignment="0" applyProtection="0"/>
    <xf numFmtId="0" fontId="30" fillId="31" borderId="0" applyNumberFormat="0" applyBorder="0" applyAlignment="0" applyProtection="0"/>
    <xf numFmtId="0" fontId="30" fillId="31" borderId="0" applyNumberFormat="0" applyBorder="0" applyAlignment="0" applyProtection="0"/>
    <xf numFmtId="0" fontId="30" fillId="31" borderId="0" applyNumberFormat="0" applyBorder="0" applyAlignment="0" applyProtection="0"/>
    <xf numFmtId="0" fontId="30" fillId="31" borderId="0" applyNumberFormat="0" applyBorder="0" applyAlignment="0" applyProtection="0"/>
    <xf numFmtId="0" fontId="30" fillId="31" borderId="0" applyNumberFormat="0" applyBorder="0" applyAlignment="0" applyProtection="0"/>
    <xf numFmtId="0" fontId="30" fillId="31" borderId="0" applyNumberFormat="0" applyBorder="0" applyAlignment="0" applyProtection="0"/>
    <xf numFmtId="0" fontId="30" fillId="31" borderId="0" applyNumberFormat="0" applyBorder="0" applyAlignment="0" applyProtection="0"/>
    <xf numFmtId="0" fontId="30" fillId="31" borderId="0" applyNumberFormat="0" applyBorder="0" applyAlignment="0" applyProtection="0"/>
    <xf numFmtId="0" fontId="30" fillId="31" borderId="0" applyNumberFormat="0" applyBorder="0" applyAlignment="0" applyProtection="0"/>
    <xf numFmtId="0" fontId="30" fillId="31" borderId="0" applyNumberFormat="0" applyBorder="0" applyAlignment="0" applyProtection="0"/>
    <xf numFmtId="0" fontId="30" fillId="31" borderId="0" applyNumberFormat="0" applyBorder="0" applyAlignment="0" applyProtection="0"/>
    <xf numFmtId="0" fontId="25" fillId="12" borderId="0" applyNumberFormat="0" applyBorder="0" applyAlignment="0" applyProtection="0"/>
    <xf numFmtId="0" fontId="30" fillId="33" borderId="0" applyNumberFormat="0" applyBorder="0" applyAlignment="0" applyProtection="0"/>
    <xf numFmtId="0" fontId="30" fillId="33" borderId="0" applyNumberFormat="0" applyBorder="0" applyAlignment="0" applyProtection="0"/>
    <xf numFmtId="0" fontId="30" fillId="33" borderId="0" applyNumberFormat="0" applyBorder="0" applyAlignment="0" applyProtection="0"/>
    <xf numFmtId="0" fontId="30" fillId="33" borderId="0" applyNumberFormat="0" applyBorder="0" applyAlignment="0" applyProtection="0"/>
    <xf numFmtId="0" fontId="30" fillId="33" borderId="0" applyNumberFormat="0" applyBorder="0" applyAlignment="0" applyProtection="0"/>
    <xf numFmtId="0" fontId="30" fillId="33" borderId="0" applyNumberFormat="0" applyBorder="0" applyAlignment="0" applyProtection="0"/>
    <xf numFmtId="0" fontId="30" fillId="33" borderId="0" applyNumberFormat="0" applyBorder="0" applyAlignment="0" applyProtection="0"/>
    <xf numFmtId="0" fontId="30" fillId="33" borderId="0" applyNumberFormat="0" applyBorder="0" applyAlignment="0" applyProtection="0"/>
    <xf numFmtId="0" fontId="30" fillId="33" borderId="0" applyNumberFormat="0" applyBorder="0" applyAlignment="0" applyProtection="0"/>
    <xf numFmtId="0" fontId="30" fillId="33" borderId="0" applyNumberFormat="0" applyBorder="0" applyAlignment="0" applyProtection="0"/>
    <xf numFmtId="0" fontId="30" fillId="33" borderId="0" applyNumberFormat="0" applyBorder="0" applyAlignment="0" applyProtection="0"/>
    <xf numFmtId="0" fontId="30" fillId="33" borderId="0" applyNumberFormat="0" applyBorder="0" applyAlignment="0" applyProtection="0"/>
    <xf numFmtId="0" fontId="30" fillId="33" borderId="0" applyNumberFormat="0" applyBorder="0" applyAlignment="0" applyProtection="0"/>
    <xf numFmtId="0" fontId="30" fillId="33" borderId="0" applyNumberFormat="0" applyBorder="0" applyAlignment="0" applyProtection="0"/>
    <xf numFmtId="0" fontId="25" fillId="7" borderId="0" applyNumberFormat="0" applyBorder="0" applyAlignment="0" applyProtection="0"/>
    <xf numFmtId="0" fontId="30" fillId="35" borderId="0" applyNumberFormat="0" applyBorder="0" applyAlignment="0" applyProtection="0"/>
    <xf numFmtId="0" fontId="30" fillId="35" borderId="0" applyNumberFormat="0" applyBorder="0" applyAlignment="0" applyProtection="0"/>
    <xf numFmtId="0" fontId="30" fillId="35" borderId="0" applyNumberFormat="0" applyBorder="0" applyAlignment="0" applyProtection="0"/>
    <xf numFmtId="0" fontId="30" fillId="35" borderId="0" applyNumberFormat="0" applyBorder="0" applyAlignment="0" applyProtection="0"/>
    <xf numFmtId="0" fontId="30" fillId="35" borderId="0" applyNumberFormat="0" applyBorder="0" applyAlignment="0" applyProtection="0"/>
    <xf numFmtId="0" fontId="30" fillId="35" borderId="0" applyNumberFormat="0" applyBorder="0" applyAlignment="0" applyProtection="0"/>
    <xf numFmtId="0" fontId="30" fillId="35" borderId="0" applyNumberFormat="0" applyBorder="0" applyAlignment="0" applyProtection="0"/>
    <xf numFmtId="0" fontId="30" fillId="35" borderId="0" applyNumberFormat="0" applyBorder="0" applyAlignment="0" applyProtection="0"/>
    <xf numFmtId="0" fontId="30" fillId="35" borderId="0" applyNumberFormat="0" applyBorder="0" applyAlignment="0" applyProtection="0"/>
    <xf numFmtId="0" fontId="30" fillId="35" borderId="0" applyNumberFormat="0" applyBorder="0" applyAlignment="0" applyProtection="0"/>
    <xf numFmtId="0" fontId="30" fillId="35" borderId="0" applyNumberFormat="0" applyBorder="0" applyAlignment="0" applyProtection="0"/>
    <xf numFmtId="0" fontId="30" fillId="35" borderId="0" applyNumberFormat="0" applyBorder="0" applyAlignment="0" applyProtection="0"/>
    <xf numFmtId="0" fontId="30" fillId="35" borderId="0" applyNumberFormat="0" applyBorder="0" applyAlignment="0" applyProtection="0"/>
    <xf numFmtId="0" fontId="30" fillId="35" borderId="0" applyNumberFormat="0" applyBorder="0" applyAlignment="0" applyProtection="0"/>
    <xf numFmtId="0" fontId="25" fillId="10" borderId="0" applyNumberFormat="0" applyBorder="0" applyAlignment="0" applyProtection="0"/>
    <xf numFmtId="0" fontId="30" fillId="37" borderId="0" applyNumberFormat="0" applyBorder="0" applyAlignment="0" applyProtection="0"/>
    <xf numFmtId="0" fontId="30" fillId="37" borderId="0" applyNumberFormat="0" applyBorder="0" applyAlignment="0" applyProtection="0"/>
    <xf numFmtId="0" fontId="30" fillId="37" borderId="0" applyNumberFormat="0" applyBorder="0" applyAlignment="0" applyProtection="0"/>
    <xf numFmtId="0" fontId="30" fillId="37" borderId="0" applyNumberFormat="0" applyBorder="0" applyAlignment="0" applyProtection="0"/>
    <xf numFmtId="0" fontId="30" fillId="37" borderId="0" applyNumberFormat="0" applyBorder="0" applyAlignment="0" applyProtection="0"/>
    <xf numFmtId="0" fontId="30" fillId="37" borderId="0" applyNumberFormat="0" applyBorder="0" applyAlignment="0" applyProtection="0"/>
    <xf numFmtId="0" fontId="30" fillId="37" borderId="0" applyNumberFormat="0" applyBorder="0" applyAlignment="0" applyProtection="0"/>
    <xf numFmtId="0" fontId="30" fillId="37" borderId="0" applyNumberFormat="0" applyBorder="0" applyAlignment="0" applyProtection="0"/>
    <xf numFmtId="0" fontId="30" fillId="37" borderId="0" applyNumberFormat="0" applyBorder="0" applyAlignment="0" applyProtection="0"/>
    <xf numFmtId="0" fontId="30" fillId="37" borderId="0" applyNumberFormat="0" applyBorder="0" applyAlignment="0" applyProtection="0"/>
    <xf numFmtId="0" fontId="30" fillId="37" borderId="0" applyNumberFormat="0" applyBorder="0" applyAlignment="0" applyProtection="0"/>
    <xf numFmtId="0" fontId="30" fillId="37" borderId="0" applyNumberFormat="0" applyBorder="0" applyAlignment="0" applyProtection="0"/>
    <xf numFmtId="0" fontId="30" fillId="37" borderId="0" applyNumberFormat="0" applyBorder="0" applyAlignment="0" applyProtection="0"/>
    <xf numFmtId="0" fontId="30" fillId="37" borderId="0" applyNumberFormat="0" applyBorder="0" applyAlignment="0" applyProtection="0"/>
    <xf numFmtId="0" fontId="25" fillId="13" borderId="0" applyNumberFormat="0" applyBorder="0" applyAlignment="0" applyProtection="0"/>
    <xf numFmtId="0" fontId="26" fillId="14" borderId="0" applyNumberFormat="0" applyBorder="0" applyAlignment="0" applyProtection="0"/>
    <xf numFmtId="0" fontId="26" fillId="11" borderId="0" applyNumberFormat="0" applyBorder="0" applyAlignment="0" applyProtection="0"/>
    <xf numFmtId="0" fontId="26" fillId="12" borderId="0" applyNumberFormat="0" applyBorder="0" applyAlignment="0" applyProtection="0"/>
    <xf numFmtId="0" fontId="26" fillId="15" borderId="0" applyNumberFormat="0" applyBorder="0" applyAlignment="0" applyProtection="0"/>
    <xf numFmtId="0" fontId="26" fillId="16" borderId="0" applyNumberFormat="0" applyBorder="0" applyAlignment="0" applyProtection="0"/>
    <xf numFmtId="0" fontId="26" fillId="17" borderId="0" applyNumberFormat="0" applyBorder="0" applyAlignment="0" applyProtection="0"/>
    <xf numFmtId="0" fontId="26" fillId="18" borderId="0" applyNumberFormat="0" applyBorder="0" applyAlignment="0" applyProtection="0"/>
    <xf numFmtId="0" fontId="26" fillId="19" borderId="0" applyNumberFormat="0" applyBorder="0" applyAlignment="0" applyProtection="0"/>
    <xf numFmtId="0" fontId="26" fillId="20" borderId="0" applyNumberFormat="0" applyBorder="0" applyAlignment="0" applyProtection="0"/>
    <xf numFmtId="0" fontId="26" fillId="15" borderId="0" applyNumberFormat="0" applyBorder="0" applyAlignment="0" applyProtection="0"/>
    <xf numFmtId="0" fontId="26" fillId="16" borderId="0" applyNumberFormat="0" applyBorder="0" applyAlignment="0" applyProtection="0"/>
    <xf numFmtId="0" fontId="26" fillId="21" borderId="0" applyNumberFormat="0" applyBorder="0" applyAlignment="0" applyProtection="0"/>
    <xf numFmtId="0" fontId="27" fillId="5" borderId="0" applyNumberFormat="0" applyBorder="0" applyAlignment="0" applyProtection="0"/>
    <xf numFmtId="0" fontId="28" fillId="22" borderId="20" applyNumberFormat="0" applyAlignment="0" applyProtection="0"/>
    <xf numFmtId="0" fontId="29" fillId="23" borderId="21" applyNumberFormat="0" applyAlignment="0" applyProtection="0"/>
    <xf numFmtId="43" fontId="40" fillId="0" borderId="0" applyFont="0" applyFill="0" applyBorder="0" applyAlignment="0" applyProtection="0"/>
    <xf numFmtId="43" fontId="13" fillId="0" borderId="0" applyFont="0" applyFill="0" applyBorder="0" applyAlignment="0" applyProtection="0"/>
    <xf numFmtId="164" fontId="13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12" fillId="0" borderId="0" applyFont="0" applyFill="0" applyBorder="0" applyAlignment="0" applyProtection="0"/>
    <xf numFmtId="164" fontId="13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173" fontId="12" fillId="0" borderId="0" applyFont="0" applyFill="0" applyBorder="0" applyAlignment="0" applyProtection="0"/>
    <xf numFmtId="43" fontId="40" fillId="0" borderId="0" applyFont="0" applyFill="0" applyBorder="0" applyAlignment="0" applyProtection="0"/>
    <xf numFmtId="0" fontId="13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13" fillId="0" borderId="0" applyFont="0" applyFill="0" applyBorder="0" applyAlignment="0" applyProtection="0"/>
    <xf numFmtId="164" fontId="13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9" fillId="0" borderId="0" applyFont="0" applyFill="0" applyBorder="0" applyAlignment="0" applyProtection="0"/>
    <xf numFmtId="173" fontId="12" fillId="0" borderId="0" applyFont="0" applyFill="0" applyBorder="0" applyAlignment="0" applyProtection="0"/>
    <xf numFmtId="43" fontId="3" fillId="0" borderId="0" applyFont="0" applyFill="0" applyBorder="0" applyAlignment="0" applyProtection="0">
      <alignment horizontal="left" vertical="top" wrapText="1"/>
    </xf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173" fontId="12" fillId="0" borderId="0" applyFont="0" applyFill="0" applyBorder="0" applyAlignment="0" applyProtection="0"/>
    <xf numFmtId="171" fontId="3" fillId="0" borderId="0" applyFont="0" applyFill="0" applyBorder="0" applyAlignment="0" applyProtection="0">
      <alignment horizontal="left" vertical="top" wrapText="1"/>
    </xf>
    <xf numFmtId="43" fontId="40" fillId="0" borderId="0" applyFont="0" applyFill="0" applyBorder="0" applyAlignment="0" applyProtection="0"/>
    <xf numFmtId="174" fontId="30" fillId="0" borderId="0" applyFont="0" applyFill="0" applyBorder="0" applyAlignment="0" applyProtection="0"/>
    <xf numFmtId="43" fontId="40" fillId="0" borderId="0" applyFont="0" applyFill="0" applyBorder="0" applyAlignment="0" applyProtection="0"/>
    <xf numFmtId="164" fontId="19" fillId="0" borderId="0" applyFont="0" applyFill="0" applyBorder="0" applyAlignment="0" applyProtection="0"/>
    <xf numFmtId="0" fontId="31" fillId="0" borderId="0" applyNumberFormat="0" applyFill="0" applyBorder="0" applyAlignment="0" applyProtection="0"/>
    <xf numFmtId="0" fontId="32" fillId="6" borderId="0" applyNumberFormat="0" applyBorder="0" applyAlignment="0" applyProtection="0"/>
    <xf numFmtId="0" fontId="33" fillId="0" borderId="22" applyNumberFormat="0" applyFill="0" applyAlignment="0" applyProtection="0"/>
    <xf numFmtId="0" fontId="34" fillId="0" borderId="23" applyNumberFormat="0" applyFill="0" applyAlignment="0" applyProtection="0"/>
    <xf numFmtId="0" fontId="35" fillId="0" borderId="24" applyNumberFormat="0" applyFill="0" applyAlignment="0" applyProtection="0"/>
    <xf numFmtId="0" fontId="35" fillId="0" borderId="0" applyNumberFormat="0" applyFill="0" applyBorder="0" applyAlignment="0" applyProtection="0"/>
    <xf numFmtId="0" fontId="36" fillId="9" borderId="20" applyNumberFormat="0" applyAlignment="0" applyProtection="0"/>
    <xf numFmtId="0" fontId="37" fillId="0" borderId="25" applyNumberFormat="0" applyFill="0" applyAlignment="0" applyProtection="0"/>
    <xf numFmtId="0" fontId="50" fillId="25" borderId="0" applyNumberFormat="0" applyBorder="0" applyAlignment="0" applyProtection="0"/>
    <xf numFmtId="0" fontId="51" fillId="25" borderId="0" applyNumberFormat="0" applyBorder="0" applyAlignment="0" applyProtection="0"/>
    <xf numFmtId="0" fontId="38" fillId="3" borderId="0" applyNumberFormat="0" applyBorder="0" applyAlignment="0" applyProtection="0"/>
    <xf numFmtId="0" fontId="18" fillId="3" borderId="0" applyNumberFormat="0" applyBorder="0" applyAlignment="0" applyProtection="0"/>
    <xf numFmtId="0" fontId="51" fillId="25" borderId="0" applyNumberFormat="0" applyBorder="0" applyAlignment="0" applyProtection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40" fillId="0" borderId="0"/>
    <xf numFmtId="0" fontId="40" fillId="0" borderId="0"/>
    <xf numFmtId="0" fontId="40" fillId="0" borderId="0"/>
    <xf numFmtId="0" fontId="3" fillId="0" borderId="0">
      <alignment horizontal="left" vertical="top" wrapText="1"/>
    </xf>
    <xf numFmtId="0" fontId="52" fillId="0" borderId="0"/>
    <xf numFmtId="0" fontId="39" fillId="0" borderId="0"/>
    <xf numFmtId="0" fontId="12" fillId="0" borderId="0"/>
    <xf numFmtId="0" fontId="40" fillId="0" borderId="0"/>
    <xf numFmtId="0" fontId="40" fillId="0" borderId="0"/>
    <xf numFmtId="0" fontId="53" fillId="0" borderId="0"/>
    <xf numFmtId="0" fontId="19" fillId="0" borderId="0"/>
    <xf numFmtId="0" fontId="13" fillId="0" borderId="0"/>
    <xf numFmtId="0" fontId="39" fillId="0" borderId="0"/>
    <xf numFmtId="0" fontId="3" fillId="0" borderId="0">
      <alignment horizontal="left" vertical="top" wrapText="1"/>
    </xf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19" fillId="0" borderId="0"/>
    <xf numFmtId="0" fontId="12" fillId="0" borderId="0"/>
    <xf numFmtId="0" fontId="12" fillId="0" borderId="0"/>
    <xf numFmtId="0" fontId="25" fillId="24" borderId="26" applyNumberFormat="0" applyFont="0" applyAlignment="0" applyProtection="0"/>
    <xf numFmtId="0" fontId="41" fillId="22" borderId="27" applyNumberFormat="0" applyAlignment="0" applyProtection="0"/>
    <xf numFmtId="9" fontId="40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40" fillId="0" borderId="0" applyFont="0" applyFill="0" applyBorder="0" applyAlignment="0" applyProtection="0"/>
    <xf numFmtId="9" fontId="40" fillId="0" borderId="0" applyFont="0" applyFill="0" applyBorder="0" applyAlignment="0" applyProtection="0"/>
    <xf numFmtId="0" fontId="13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44" fillId="0" borderId="28" applyNumberFormat="0" applyFill="0" applyAlignment="0" applyProtection="0"/>
    <xf numFmtId="0" fontId="45" fillId="0" borderId="0" applyNumberFormat="0" applyFill="0" applyBorder="0" applyAlignment="0" applyProtection="0"/>
    <xf numFmtId="0" fontId="54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13" fillId="0" borderId="0"/>
    <xf numFmtId="0" fontId="30" fillId="0" borderId="0"/>
    <xf numFmtId="0" fontId="40" fillId="0" borderId="0"/>
    <xf numFmtId="0" fontId="56" fillId="0" borderId="0"/>
    <xf numFmtId="0" fontId="13" fillId="0" borderId="0"/>
    <xf numFmtId="173" fontId="13" fillId="0" borderId="0" applyFont="0" applyFill="0" applyBorder="0" applyAlignment="0" applyProtection="0"/>
    <xf numFmtId="0" fontId="56" fillId="0" borderId="0"/>
    <xf numFmtId="165" fontId="65" fillId="0" borderId="0" applyFont="0" applyFill="0" applyBorder="0" applyAlignment="0" applyProtection="0"/>
    <xf numFmtId="0" fontId="19" fillId="0" borderId="0"/>
    <xf numFmtId="0" fontId="10" fillId="0" borderId="0"/>
    <xf numFmtId="9" fontId="10" fillId="0" borderId="0" applyFont="0" applyFill="0" applyBorder="0" applyAlignment="0" applyProtection="0"/>
    <xf numFmtId="0" fontId="12" fillId="0" borderId="0"/>
    <xf numFmtId="0" fontId="70" fillId="0" borderId="0">
      <alignment horizontal="left" vertical="top" wrapText="1"/>
    </xf>
    <xf numFmtId="43" fontId="19" fillId="0" borderId="0" applyFont="0" applyFill="0" applyBorder="0" applyAlignment="0" applyProtection="0"/>
    <xf numFmtId="0" fontId="13" fillId="0" borderId="0"/>
    <xf numFmtId="0" fontId="40" fillId="0" borderId="0"/>
    <xf numFmtId="0" fontId="71" fillId="0" borderId="40" applyNumberFormat="0" applyFill="0" applyAlignment="0" applyProtection="0"/>
    <xf numFmtId="0" fontId="72" fillId="0" borderId="41" applyNumberFormat="0" applyFill="0" applyAlignment="0" applyProtection="0"/>
    <xf numFmtId="0" fontId="73" fillId="0" borderId="42" applyNumberFormat="0" applyFill="0" applyAlignment="0" applyProtection="0"/>
    <xf numFmtId="0" fontId="73" fillId="0" borderId="0" applyNumberFormat="0" applyFill="0" applyBorder="0" applyAlignment="0" applyProtection="0"/>
    <xf numFmtId="0" fontId="74" fillId="39" borderId="0" applyNumberFormat="0" applyBorder="0" applyAlignment="0" applyProtection="0"/>
    <xf numFmtId="0" fontId="75" fillId="40" borderId="0" applyNumberFormat="0" applyBorder="0" applyAlignment="0" applyProtection="0"/>
    <xf numFmtId="0" fontId="50" fillId="25" borderId="0" applyNumberFormat="0" applyBorder="0" applyAlignment="0" applyProtection="0"/>
    <xf numFmtId="0" fontId="76" fillId="41" borderId="43" applyNumberFormat="0" applyAlignment="0" applyProtection="0"/>
    <xf numFmtId="0" fontId="77" fillId="42" borderId="44" applyNumberFormat="0" applyAlignment="0" applyProtection="0"/>
    <xf numFmtId="0" fontId="78" fillId="42" borderId="43" applyNumberFormat="0" applyAlignment="0" applyProtection="0"/>
    <xf numFmtId="0" fontId="79" fillId="0" borderId="45" applyNumberFormat="0" applyFill="0" applyAlignment="0" applyProtection="0"/>
    <xf numFmtId="0" fontId="80" fillId="43" borderId="46" applyNumberFormat="0" applyAlignment="0" applyProtection="0"/>
    <xf numFmtId="0" fontId="81" fillId="0" borderId="0" applyNumberFormat="0" applyFill="0" applyBorder="0" applyAlignment="0" applyProtection="0"/>
    <xf numFmtId="0" fontId="19" fillId="2" borderId="14" applyNumberFormat="0" applyFont="0" applyAlignment="0" applyProtection="0"/>
    <xf numFmtId="0" fontId="82" fillId="0" borderId="0" applyNumberFormat="0" applyFill="0" applyBorder="0" applyAlignment="0" applyProtection="0"/>
    <xf numFmtId="0" fontId="83" fillId="0" borderId="47" applyNumberFormat="0" applyFill="0" applyAlignment="0" applyProtection="0"/>
    <xf numFmtId="0" fontId="84" fillId="44" borderId="0" applyNumberFormat="0" applyBorder="0" applyAlignment="0" applyProtection="0"/>
    <xf numFmtId="0" fontId="30" fillId="26" borderId="0" applyNumberFormat="0" applyBorder="0" applyAlignment="0" applyProtection="0"/>
    <xf numFmtId="0" fontId="30" fillId="27" borderId="0" applyNumberFormat="0" applyBorder="0" applyAlignment="0" applyProtection="0"/>
    <xf numFmtId="0" fontId="84" fillId="45" borderId="0" applyNumberFormat="0" applyBorder="0" applyAlignment="0" applyProtection="0"/>
    <xf numFmtId="0" fontId="84" fillId="46" borderId="0" applyNumberFormat="0" applyBorder="0" applyAlignment="0" applyProtection="0"/>
    <xf numFmtId="0" fontId="30" fillId="28" borderId="0" applyNumberFormat="0" applyBorder="0" applyAlignment="0" applyProtection="0"/>
    <xf numFmtId="0" fontId="30" fillId="29" borderId="0" applyNumberFormat="0" applyBorder="0" applyAlignment="0" applyProtection="0"/>
    <xf numFmtId="0" fontId="84" fillId="47" borderId="0" applyNumberFormat="0" applyBorder="0" applyAlignment="0" applyProtection="0"/>
    <xf numFmtId="0" fontId="84" fillId="48" borderId="0" applyNumberFormat="0" applyBorder="0" applyAlignment="0" applyProtection="0"/>
    <xf numFmtId="0" fontId="30" fillId="30" borderId="0" applyNumberFormat="0" applyBorder="0" applyAlignment="0" applyProtection="0"/>
    <xf numFmtId="0" fontId="30" fillId="31" borderId="0" applyNumberFormat="0" applyBorder="0" applyAlignment="0" applyProtection="0"/>
    <xf numFmtId="0" fontId="84" fillId="49" borderId="0" applyNumberFormat="0" applyBorder="0" applyAlignment="0" applyProtection="0"/>
    <xf numFmtId="0" fontId="84" fillId="50" borderId="0" applyNumberFormat="0" applyBorder="0" applyAlignment="0" applyProtection="0"/>
    <xf numFmtId="0" fontId="30" fillId="32" borderId="0" applyNumberFormat="0" applyBorder="0" applyAlignment="0" applyProtection="0"/>
    <xf numFmtId="0" fontId="30" fillId="33" borderId="0" applyNumberFormat="0" applyBorder="0" applyAlignment="0" applyProtection="0"/>
    <xf numFmtId="0" fontId="84" fillId="51" borderId="0" applyNumberFormat="0" applyBorder="0" applyAlignment="0" applyProtection="0"/>
    <xf numFmtId="0" fontId="84" fillId="52" borderId="0" applyNumberFormat="0" applyBorder="0" applyAlignment="0" applyProtection="0"/>
    <xf numFmtId="0" fontId="30" fillId="34" borderId="0" applyNumberFormat="0" applyBorder="0" applyAlignment="0" applyProtection="0"/>
    <xf numFmtId="0" fontId="30" fillId="35" borderId="0" applyNumberFormat="0" applyBorder="0" applyAlignment="0" applyProtection="0"/>
    <xf numFmtId="0" fontId="84" fillId="53" borderId="0" applyNumberFormat="0" applyBorder="0" applyAlignment="0" applyProtection="0"/>
    <xf numFmtId="0" fontId="84" fillId="54" borderId="0" applyNumberFormat="0" applyBorder="0" applyAlignment="0" applyProtection="0"/>
    <xf numFmtId="0" fontId="30" fillId="36" borderId="0" applyNumberFormat="0" applyBorder="0" applyAlignment="0" applyProtection="0"/>
    <xf numFmtId="0" fontId="30" fillId="37" borderId="0" applyNumberFormat="0" applyBorder="0" applyAlignment="0" applyProtection="0"/>
    <xf numFmtId="0" fontId="84" fillId="55" borderId="0" applyNumberFormat="0" applyBorder="0" applyAlignment="0" applyProtection="0"/>
    <xf numFmtId="0" fontId="54" fillId="0" borderId="0" applyNumberFormat="0" applyFill="0" applyBorder="0" applyAlignment="0" applyProtection="0"/>
    <xf numFmtId="0" fontId="85" fillId="46" borderId="0" applyNumberFormat="0" applyBorder="0" applyAlignment="0" applyProtection="0"/>
    <xf numFmtId="0" fontId="30" fillId="2" borderId="14" applyNumberFormat="0" applyFont="0" applyAlignment="0" applyProtection="0"/>
    <xf numFmtId="0" fontId="85" fillId="55" borderId="0" applyNumberFormat="0" applyBorder="0" applyAlignment="0" applyProtection="0"/>
    <xf numFmtId="0" fontId="85" fillId="49" borderId="0" applyNumberFormat="0" applyBorder="0" applyAlignment="0" applyProtection="0"/>
    <xf numFmtId="0" fontId="85" fillId="44" borderId="0" applyNumberFormat="0" applyBorder="0" applyAlignment="0" applyProtection="0"/>
    <xf numFmtId="0" fontId="85" fillId="54" borderId="0" applyNumberFormat="0" applyBorder="0" applyAlignment="0" applyProtection="0"/>
    <xf numFmtId="0" fontId="19" fillId="36" borderId="0" applyNumberFormat="0" applyBorder="0" applyAlignment="0" applyProtection="0"/>
    <xf numFmtId="0" fontId="19" fillId="37" borderId="0" applyNumberFormat="0" applyBorder="0" applyAlignment="0" applyProtection="0"/>
    <xf numFmtId="0" fontId="19" fillId="29" borderId="0" applyNumberFormat="0" applyBorder="0" applyAlignment="0" applyProtection="0"/>
    <xf numFmtId="0" fontId="85" fillId="47" borderId="0" applyNumberFormat="0" applyBorder="0" applyAlignment="0" applyProtection="0"/>
    <xf numFmtId="0" fontId="93" fillId="0" borderId="0" applyNumberFormat="0" applyFill="0" applyBorder="0" applyAlignment="0" applyProtection="0"/>
    <xf numFmtId="0" fontId="85" fillId="45" borderId="0" applyNumberFormat="0" applyBorder="0" applyAlignment="0" applyProtection="0"/>
    <xf numFmtId="0" fontId="91" fillId="0" borderId="40" applyNumberFormat="0" applyFill="0" applyAlignment="0" applyProtection="0"/>
    <xf numFmtId="0" fontId="85" fillId="51" borderId="0" applyNumberFormat="0" applyBorder="0" applyAlignment="0" applyProtection="0"/>
    <xf numFmtId="0" fontId="93" fillId="0" borderId="42" applyNumberFormat="0" applyFill="0" applyAlignment="0" applyProtection="0"/>
    <xf numFmtId="0" fontId="99" fillId="0" borderId="0" applyNumberFormat="0" applyFill="0" applyBorder="0" applyAlignment="0" applyProtection="0"/>
    <xf numFmtId="0" fontId="19" fillId="26" borderId="0" applyNumberFormat="0" applyBorder="0" applyAlignment="0" applyProtection="0"/>
    <xf numFmtId="0" fontId="95" fillId="0" borderId="45" applyNumberFormat="0" applyFill="0" applyAlignment="0" applyProtection="0"/>
    <xf numFmtId="0" fontId="19" fillId="30" borderId="0" applyNumberFormat="0" applyBorder="0" applyAlignment="0" applyProtection="0"/>
    <xf numFmtId="0" fontId="19" fillId="28" borderId="0" applyNumberFormat="0" applyBorder="0" applyAlignment="0" applyProtection="0"/>
    <xf numFmtId="0" fontId="85" fillId="53" borderId="0" applyNumberFormat="0" applyBorder="0" applyAlignment="0" applyProtection="0"/>
    <xf numFmtId="0" fontId="89" fillId="0" borderId="0" applyNumberFormat="0" applyFill="0" applyBorder="0" applyAlignment="0" applyProtection="0"/>
    <xf numFmtId="0" fontId="85" fillId="50" borderId="0" applyNumberFormat="0" applyBorder="0" applyAlignment="0" applyProtection="0"/>
    <xf numFmtId="0" fontId="96" fillId="25" borderId="0" applyNumberFormat="0" applyBorder="0" applyAlignment="0" applyProtection="0"/>
    <xf numFmtId="0" fontId="19" fillId="35" borderId="0" applyNumberFormat="0" applyBorder="0" applyAlignment="0" applyProtection="0"/>
    <xf numFmtId="0" fontId="19" fillId="33" borderId="0" applyNumberFormat="0" applyBorder="0" applyAlignment="0" applyProtection="0"/>
    <xf numFmtId="0" fontId="87" fillId="42" borderId="43" applyNumberFormat="0" applyAlignment="0" applyProtection="0"/>
    <xf numFmtId="0" fontId="90" fillId="39" borderId="0" applyNumberFormat="0" applyBorder="0" applyAlignment="0" applyProtection="0"/>
    <xf numFmtId="0" fontId="97" fillId="42" borderId="44" applyNumberFormat="0" applyAlignment="0" applyProtection="0"/>
    <xf numFmtId="0" fontId="94" fillId="41" borderId="43" applyNumberFormat="0" applyAlignment="0" applyProtection="0"/>
    <xf numFmtId="0" fontId="92" fillId="0" borderId="41" applyNumberFormat="0" applyFill="0" applyAlignment="0" applyProtection="0"/>
    <xf numFmtId="0" fontId="98" fillId="0" borderId="0" applyNumberFormat="0" applyFill="0" applyBorder="0" applyAlignment="0" applyProtection="0"/>
    <xf numFmtId="0" fontId="85" fillId="52" borderId="0" applyNumberFormat="0" applyBorder="0" applyAlignment="0" applyProtection="0"/>
    <xf numFmtId="0" fontId="88" fillId="43" borderId="46" applyNumberFormat="0" applyAlignment="0" applyProtection="0"/>
    <xf numFmtId="0" fontId="19" fillId="31" borderId="0" applyNumberFormat="0" applyBorder="0" applyAlignment="0" applyProtection="0"/>
    <xf numFmtId="0" fontId="19" fillId="32" borderId="0" applyNumberFormat="0" applyBorder="0" applyAlignment="0" applyProtection="0"/>
    <xf numFmtId="0" fontId="67" fillId="0" borderId="47" applyNumberFormat="0" applyFill="0" applyAlignment="0" applyProtection="0"/>
    <xf numFmtId="0" fontId="85" fillId="48" borderId="0" applyNumberFormat="0" applyBorder="0" applyAlignment="0" applyProtection="0"/>
    <xf numFmtId="0" fontId="19" fillId="34" borderId="0" applyNumberFormat="0" applyBorder="0" applyAlignment="0" applyProtection="0"/>
    <xf numFmtId="0" fontId="86" fillId="40" borderId="0" applyNumberFormat="0" applyBorder="0" applyAlignment="0" applyProtection="0"/>
    <xf numFmtId="0" fontId="19" fillId="27" borderId="0" applyNumberFormat="0" applyBorder="0" applyAlignment="0" applyProtection="0"/>
    <xf numFmtId="0" fontId="30" fillId="0" borderId="0"/>
    <xf numFmtId="43" fontId="30" fillId="0" borderId="0" applyFont="0" applyFill="0" applyBorder="0" applyAlignment="0" applyProtection="0"/>
    <xf numFmtId="0" fontId="13" fillId="0" borderId="0"/>
    <xf numFmtId="0" fontId="40" fillId="0" borderId="0"/>
    <xf numFmtId="0" fontId="12" fillId="0" borderId="0"/>
    <xf numFmtId="43" fontId="12" fillId="0" borderId="0" applyFont="0" applyFill="0" applyBorder="0" applyAlignment="0" applyProtection="0"/>
    <xf numFmtId="0" fontId="39" fillId="0" borderId="0"/>
    <xf numFmtId="0" fontId="51" fillId="25" borderId="0" applyNumberFormat="0" applyBorder="0" applyAlignment="0" applyProtection="0"/>
    <xf numFmtId="0" fontId="52" fillId="4" borderId="0" applyNumberFormat="0" applyBorder="0" applyAlignment="0" applyProtection="0"/>
    <xf numFmtId="0" fontId="52" fillId="5" borderId="0" applyNumberFormat="0" applyBorder="0" applyAlignment="0" applyProtection="0"/>
    <xf numFmtId="0" fontId="52" fillId="6" borderId="0" applyNumberFormat="0" applyBorder="0" applyAlignment="0" applyProtection="0"/>
    <xf numFmtId="0" fontId="52" fillId="7" borderId="0" applyNumberFormat="0" applyBorder="0" applyAlignment="0" applyProtection="0"/>
    <xf numFmtId="0" fontId="52" fillId="8" borderId="0" applyNumberFormat="0" applyBorder="0" applyAlignment="0" applyProtection="0"/>
    <xf numFmtId="0" fontId="52" fillId="9" borderId="0" applyNumberFormat="0" applyBorder="0" applyAlignment="0" applyProtection="0"/>
    <xf numFmtId="0" fontId="52" fillId="10" borderId="0" applyNumberFormat="0" applyBorder="0" applyAlignment="0" applyProtection="0"/>
    <xf numFmtId="0" fontId="52" fillId="11" borderId="0" applyNumberFormat="0" applyBorder="0" applyAlignment="0" applyProtection="0"/>
    <xf numFmtId="0" fontId="52" fillId="12" borderId="0" applyNumberFormat="0" applyBorder="0" applyAlignment="0" applyProtection="0"/>
    <xf numFmtId="0" fontId="52" fillId="7" borderId="0" applyNumberFormat="0" applyBorder="0" applyAlignment="0" applyProtection="0"/>
    <xf numFmtId="0" fontId="52" fillId="10" borderId="0" applyNumberFormat="0" applyBorder="0" applyAlignment="0" applyProtection="0"/>
    <xf numFmtId="0" fontId="52" fillId="13" borderId="0" applyNumberFormat="0" applyBorder="0" applyAlignment="0" applyProtection="0"/>
    <xf numFmtId="0" fontId="100" fillId="14" borderId="0" applyNumberFormat="0" applyBorder="0" applyAlignment="0" applyProtection="0"/>
    <xf numFmtId="0" fontId="100" fillId="11" borderId="0" applyNumberFormat="0" applyBorder="0" applyAlignment="0" applyProtection="0"/>
    <xf numFmtId="0" fontId="100" fillId="12" borderId="0" applyNumberFormat="0" applyBorder="0" applyAlignment="0" applyProtection="0"/>
    <xf numFmtId="0" fontId="100" fillId="15" borderId="0" applyNumberFormat="0" applyBorder="0" applyAlignment="0" applyProtection="0"/>
    <xf numFmtId="0" fontId="100" fillId="16" borderId="0" applyNumberFormat="0" applyBorder="0" applyAlignment="0" applyProtection="0"/>
    <xf numFmtId="0" fontId="100" fillId="17" borderId="0" applyNumberFormat="0" applyBorder="0" applyAlignment="0" applyProtection="0"/>
    <xf numFmtId="0" fontId="100" fillId="18" borderId="0" applyNumberFormat="0" applyBorder="0" applyAlignment="0" applyProtection="0"/>
    <xf numFmtId="0" fontId="100" fillId="19" borderId="0" applyNumberFormat="0" applyBorder="0" applyAlignment="0" applyProtection="0"/>
    <xf numFmtId="0" fontId="100" fillId="20" borderId="0" applyNumberFormat="0" applyBorder="0" applyAlignment="0" applyProtection="0"/>
    <xf numFmtId="0" fontId="100" fillId="15" borderId="0" applyNumberFormat="0" applyBorder="0" applyAlignment="0" applyProtection="0"/>
    <xf numFmtId="0" fontId="100" fillId="16" borderId="0" applyNumberFormat="0" applyBorder="0" applyAlignment="0" applyProtection="0"/>
    <xf numFmtId="0" fontId="100" fillId="21" borderId="0" applyNumberFormat="0" applyBorder="0" applyAlignment="0" applyProtection="0"/>
    <xf numFmtId="0" fontId="101" fillId="5" borderId="0" applyNumberFormat="0" applyBorder="0" applyAlignment="0" applyProtection="0"/>
    <xf numFmtId="0" fontId="102" fillId="22" borderId="20" applyNumberFormat="0" applyAlignment="0" applyProtection="0"/>
    <xf numFmtId="0" fontId="103" fillId="23" borderId="21" applyNumberFormat="0" applyAlignment="0" applyProtection="0"/>
    <xf numFmtId="43" fontId="30" fillId="0" borderId="0" applyFont="0" applyFill="0" applyBorder="0" applyAlignment="0" applyProtection="0"/>
    <xf numFmtId="0" fontId="104" fillId="0" borderId="0" applyNumberFormat="0" applyFill="0" applyBorder="0" applyAlignment="0" applyProtection="0"/>
    <xf numFmtId="0" fontId="105" fillId="6" borderId="0" applyNumberFormat="0" applyBorder="0" applyAlignment="0" applyProtection="0"/>
    <xf numFmtId="0" fontId="106" fillId="0" borderId="22" applyNumberFormat="0" applyFill="0" applyAlignment="0" applyProtection="0"/>
    <xf numFmtId="0" fontId="107" fillId="0" borderId="23" applyNumberFormat="0" applyFill="0" applyAlignment="0" applyProtection="0"/>
    <xf numFmtId="0" fontId="108" fillId="0" borderId="24" applyNumberFormat="0" applyFill="0" applyAlignment="0" applyProtection="0"/>
    <xf numFmtId="0" fontId="108" fillId="0" borderId="0" applyNumberFormat="0" applyFill="0" applyBorder="0" applyAlignment="0" applyProtection="0"/>
    <xf numFmtId="0" fontId="109" fillId="9" borderId="20" applyNumberFormat="0" applyAlignment="0" applyProtection="0"/>
    <xf numFmtId="0" fontId="110" fillId="0" borderId="25" applyNumberFormat="0" applyFill="0" applyAlignment="0" applyProtection="0"/>
    <xf numFmtId="1" fontId="114" fillId="0" borderId="0"/>
    <xf numFmtId="1" fontId="114" fillId="0" borderId="0"/>
    <xf numFmtId="1" fontId="114" fillId="0" borderId="0"/>
    <xf numFmtId="0" fontId="30" fillId="0" borderId="0"/>
    <xf numFmtId="0" fontId="12" fillId="0" borderId="0"/>
    <xf numFmtId="0" fontId="12" fillId="0" borderId="0"/>
    <xf numFmtId="0" fontId="13" fillId="24" borderId="26" applyNumberFormat="0" applyFont="0" applyAlignment="0" applyProtection="0"/>
    <xf numFmtId="0" fontId="111" fillId="22" borderId="27" applyNumberFormat="0" applyAlignment="0" applyProtection="0"/>
    <xf numFmtId="0" fontId="42" fillId="0" borderId="0"/>
    <xf numFmtId="0" fontId="42" fillId="0" borderId="0"/>
    <xf numFmtId="0" fontId="112" fillId="0" borderId="28" applyNumberFormat="0" applyFill="0" applyAlignment="0" applyProtection="0"/>
    <xf numFmtId="0" fontId="113" fillId="0" borderId="0" applyNumberFormat="0" applyFill="0" applyBorder="0" applyAlignment="0" applyProtection="0"/>
    <xf numFmtId="0" fontId="39" fillId="0" borderId="0"/>
    <xf numFmtId="1" fontId="114" fillId="0" borderId="0"/>
    <xf numFmtId="0" fontId="115" fillId="0" borderId="0"/>
    <xf numFmtId="0" fontId="12" fillId="0" borderId="0"/>
    <xf numFmtId="0" fontId="30" fillId="0" borderId="0"/>
    <xf numFmtId="0" fontId="30" fillId="26" borderId="0" applyNumberFormat="0" applyBorder="0" applyAlignment="0" applyProtection="0"/>
    <xf numFmtId="0" fontId="30" fillId="27" borderId="0" applyNumberFormat="0" applyBorder="0" applyAlignment="0" applyProtection="0"/>
    <xf numFmtId="0" fontId="30" fillId="28" borderId="0" applyNumberFormat="0" applyBorder="0" applyAlignment="0" applyProtection="0"/>
    <xf numFmtId="0" fontId="30" fillId="29" borderId="0" applyNumberFormat="0" applyBorder="0" applyAlignment="0" applyProtection="0"/>
    <xf numFmtId="0" fontId="30" fillId="30" borderId="0" applyNumberFormat="0" applyBorder="0" applyAlignment="0" applyProtection="0"/>
    <xf numFmtId="0" fontId="30" fillId="31" borderId="0" applyNumberFormat="0" applyBorder="0" applyAlignment="0" applyProtection="0"/>
    <xf numFmtId="0" fontId="30" fillId="32" borderId="0" applyNumberFormat="0" applyBorder="0" applyAlignment="0" applyProtection="0"/>
    <xf numFmtId="0" fontId="30" fillId="33" borderId="0" applyNumberFormat="0" applyBorder="0" applyAlignment="0" applyProtection="0"/>
    <xf numFmtId="0" fontId="30" fillId="34" borderId="0" applyNumberFormat="0" applyBorder="0" applyAlignment="0" applyProtection="0"/>
    <xf numFmtId="0" fontId="30" fillId="35" borderId="0" applyNumberFormat="0" applyBorder="0" applyAlignment="0" applyProtection="0"/>
    <xf numFmtId="0" fontId="30" fillId="36" borderId="0" applyNumberFormat="0" applyBorder="0" applyAlignment="0" applyProtection="0"/>
    <xf numFmtId="0" fontId="30" fillId="37" borderId="0" applyNumberFormat="0" applyBorder="0" applyAlignment="0" applyProtection="0"/>
    <xf numFmtId="0" fontId="30" fillId="0" borderId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0" fontId="30" fillId="0" borderId="0"/>
    <xf numFmtId="0" fontId="42" fillId="0" borderId="0"/>
    <xf numFmtId="0" fontId="30" fillId="0" borderId="0"/>
    <xf numFmtId="0" fontId="30" fillId="0" borderId="0"/>
    <xf numFmtId="43" fontId="30" fillId="0" borderId="0" applyFont="0" applyFill="0" applyBorder="0" applyAlignment="0" applyProtection="0"/>
    <xf numFmtId="0" fontId="30" fillId="0" borderId="0"/>
    <xf numFmtId="0" fontId="30" fillId="2" borderId="14" applyNumberFormat="0" applyFont="0" applyAlignment="0" applyProtection="0"/>
    <xf numFmtId="0" fontId="30" fillId="26" borderId="0" applyNumberFormat="0" applyBorder="0" applyAlignment="0" applyProtection="0"/>
    <xf numFmtId="0" fontId="30" fillId="27" borderId="0" applyNumberFormat="0" applyBorder="0" applyAlignment="0" applyProtection="0"/>
    <xf numFmtId="0" fontId="30" fillId="28" borderId="0" applyNumberFormat="0" applyBorder="0" applyAlignment="0" applyProtection="0"/>
    <xf numFmtId="0" fontId="30" fillId="29" borderId="0" applyNumberFormat="0" applyBorder="0" applyAlignment="0" applyProtection="0"/>
    <xf numFmtId="0" fontId="30" fillId="30" borderId="0" applyNumberFormat="0" applyBorder="0" applyAlignment="0" applyProtection="0"/>
    <xf numFmtId="0" fontId="30" fillId="31" borderId="0" applyNumberFormat="0" applyBorder="0" applyAlignment="0" applyProtection="0"/>
    <xf numFmtId="0" fontId="30" fillId="32" borderId="0" applyNumberFormat="0" applyBorder="0" applyAlignment="0" applyProtection="0"/>
    <xf numFmtId="0" fontId="30" fillId="33" borderId="0" applyNumberFormat="0" applyBorder="0" applyAlignment="0" applyProtection="0"/>
    <xf numFmtId="0" fontId="30" fillId="34" borderId="0" applyNumberFormat="0" applyBorder="0" applyAlignment="0" applyProtection="0"/>
    <xf numFmtId="0" fontId="30" fillId="35" borderId="0" applyNumberFormat="0" applyBorder="0" applyAlignment="0" applyProtection="0"/>
    <xf numFmtId="0" fontId="30" fillId="36" borderId="0" applyNumberFormat="0" applyBorder="0" applyAlignment="0" applyProtection="0"/>
    <xf numFmtId="0" fontId="30" fillId="37" borderId="0" applyNumberFormat="0" applyBorder="0" applyAlignment="0" applyProtection="0"/>
    <xf numFmtId="0" fontId="30" fillId="0" borderId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0" fontId="30" fillId="0" borderId="0"/>
    <xf numFmtId="0" fontId="30" fillId="0" borderId="0"/>
    <xf numFmtId="0" fontId="30" fillId="0" borderId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0" fontId="30" fillId="0" borderId="0"/>
    <xf numFmtId="0" fontId="40" fillId="0" borderId="0"/>
    <xf numFmtId="169" fontId="40" fillId="0" borderId="0" applyFont="0" applyFill="0" applyBorder="0" applyAlignment="0" applyProtection="0"/>
    <xf numFmtId="173" fontId="39" fillId="0" borderId="0" applyFont="0" applyFill="0" applyBorder="0" applyAlignment="0" applyProtection="0"/>
    <xf numFmtId="0" fontId="13" fillId="0" borderId="0"/>
    <xf numFmtId="169" fontId="13" fillId="0" borderId="0" applyFont="0" applyFill="0" applyBorder="0" applyAlignment="0" applyProtection="0"/>
    <xf numFmtId="0" fontId="3" fillId="0" borderId="0">
      <alignment horizontal="left" vertical="top" wrapText="1"/>
    </xf>
    <xf numFmtId="0" fontId="30" fillId="2" borderId="14" applyNumberFormat="0" applyFont="0" applyAlignment="0" applyProtection="0"/>
    <xf numFmtId="0" fontId="30" fillId="26" borderId="0" applyNumberFormat="0" applyBorder="0" applyAlignment="0" applyProtection="0"/>
    <xf numFmtId="0" fontId="30" fillId="27" borderId="0" applyNumberFormat="0" applyBorder="0" applyAlignment="0" applyProtection="0"/>
    <xf numFmtId="0" fontId="30" fillId="28" borderId="0" applyNumberFormat="0" applyBorder="0" applyAlignment="0" applyProtection="0"/>
    <xf numFmtId="0" fontId="30" fillId="29" borderId="0" applyNumberFormat="0" applyBorder="0" applyAlignment="0" applyProtection="0"/>
    <xf numFmtId="0" fontId="30" fillId="30" borderId="0" applyNumberFormat="0" applyBorder="0" applyAlignment="0" applyProtection="0"/>
    <xf numFmtId="0" fontId="30" fillId="31" borderId="0" applyNumberFormat="0" applyBorder="0" applyAlignment="0" applyProtection="0"/>
    <xf numFmtId="0" fontId="30" fillId="32" borderId="0" applyNumberFormat="0" applyBorder="0" applyAlignment="0" applyProtection="0"/>
    <xf numFmtId="0" fontId="30" fillId="33" borderId="0" applyNumberFormat="0" applyBorder="0" applyAlignment="0" applyProtection="0"/>
    <xf numFmtId="0" fontId="30" fillId="34" borderId="0" applyNumberFormat="0" applyBorder="0" applyAlignment="0" applyProtection="0"/>
    <xf numFmtId="0" fontId="30" fillId="35" borderId="0" applyNumberFormat="0" applyBorder="0" applyAlignment="0" applyProtection="0"/>
    <xf numFmtId="0" fontId="30" fillId="36" borderId="0" applyNumberFormat="0" applyBorder="0" applyAlignment="0" applyProtection="0"/>
    <xf numFmtId="0" fontId="30" fillId="37" borderId="0" applyNumberFormat="0" applyBorder="0" applyAlignment="0" applyProtection="0"/>
  </cellStyleXfs>
  <cellXfs count="430">
    <xf numFmtId="0" fontId="0" fillId="0" borderId="0" xfId="0"/>
    <xf numFmtId="0" fontId="1" fillId="0" borderId="0" xfId="0" applyFont="1"/>
    <xf numFmtId="0" fontId="7" fillId="0" borderId="1" xfId="0" applyFont="1" applyBorder="1" applyAlignment="1">
      <alignment horizontal="left" vertical="top" wrapText="1"/>
    </xf>
    <xf numFmtId="0" fontId="1" fillId="0" borderId="1" xfId="0" applyFont="1" applyBorder="1" applyAlignment="1">
      <alignment horizontal="left" vertical="top" wrapText="1"/>
    </xf>
    <xf numFmtId="166" fontId="5" fillId="0" borderId="1" xfId="2" applyFont="1" applyFill="1" applyBorder="1" applyAlignment="1">
      <alignment horizontal="center" vertical="center"/>
    </xf>
    <xf numFmtId="0" fontId="1" fillId="0" borderId="0" xfId="0" applyFont="1" applyFill="1"/>
    <xf numFmtId="0" fontId="1" fillId="0" borderId="0" xfId="0" applyFont="1" applyFill="1" applyAlignment="1">
      <alignment vertical="center"/>
    </xf>
    <xf numFmtId="0" fontId="1" fillId="0" borderId="0" xfId="0" applyFont="1" applyFill="1" applyAlignment="1">
      <alignment horizontal="right" vertical="center"/>
    </xf>
    <xf numFmtId="0" fontId="5" fillId="0" borderId="0" xfId="1" applyFont="1" applyFill="1" applyAlignment="1">
      <alignment horizontal="center" vertical="center" wrapText="1"/>
    </xf>
    <xf numFmtId="0" fontId="5" fillId="0" borderId="0" xfId="1" applyFont="1" applyFill="1" applyAlignment="1">
      <alignment horizontal="right" vertical="center" wrapText="1"/>
    </xf>
    <xf numFmtId="0" fontId="5" fillId="0" borderId="0" xfId="1" applyFont="1" applyFill="1">
      <alignment horizontal="left" vertical="top" wrapText="1"/>
    </xf>
    <xf numFmtId="0" fontId="5" fillId="0" borderId="1" xfId="1" applyFont="1" applyFill="1" applyBorder="1" applyAlignment="1">
      <alignment horizontal="center" vertical="center" wrapText="1"/>
    </xf>
    <xf numFmtId="0" fontId="5" fillId="0" borderId="1" xfId="1" applyFont="1" applyFill="1" applyBorder="1" applyAlignment="1">
      <alignment vertical="center" wrapText="1"/>
    </xf>
    <xf numFmtId="0" fontId="4" fillId="0" borderId="1" xfId="1" applyFont="1" applyFill="1" applyBorder="1">
      <alignment horizontal="left" vertical="top" wrapText="1"/>
    </xf>
    <xf numFmtId="166" fontId="4" fillId="0" borderId="1" xfId="2" applyFont="1" applyFill="1" applyBorder="1" applyAlignment="1">
      <alignment horizontal="center" vertical="center"/>
    </xf>
    <xf numFmtId="0" fontId="4" fillId="0" borderId="0" xfId="1" applyFont="1" applyFill="1">
      <alignment horizontal="left" vertical="top" wrapText="1"/>
    </xf>
    <xf numFmtId="0" fontId="5" fillId="0" borderId="1" xfId="1" applyFont="1" applyFill="1" applyBorder="1">
      <alignment horizontal="left" vertical="top" wrapText="1"/>
    </xf>
    <xf numFmtId="166" fontId="4" fillId="0" borderId="1" xfId="3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left" vertical="top" wrapText="1"/>
    </xf>
    <xf numFmtId="0" fontId="1" fillId="0" borderId="1" xfId="0" applyFont="1" applyFill="1" applyBorder="1" applyAlignment="1">
      <alignment horizontal="left" vertical="top" wrapText="1"/>
    </xf>
    <xf numFmtId="0" fontId="1" fillId="0" borderId="1" xfId="0" applyFont="1" applyFill="1" applyBorder="1" applyAlignment="1">
      <alignment horizontal="center" vertical="center" wrapText="1"/>
    </xf>
    <xf numFmtId="0" fontId="7" fillId="0" borderId="1" xfId="1" applyFont="1" applyFill="1" applyBorder="1">
      <alignment horizontal="left" vertical="top" wrapText="1"/>
    </xf>
    <xf numFmtId="166" fontId="2" fillId="0" borderId="1" xfId="2" applyFont="1" applyFill="1" applyBorder="1" applyAlignment="1">
      <alignment horizontal="center" vertical="center"/>
    </xf>
    <xf numFmtId="166" fontId="4" fillId="0" borderId="1" xfId="1" applyNumberFormat="1" applyFont="1" applyFill="1" applyBorder="1" applyAlignment="1">
      <alignment horizontal="center" vertical="top" wrapText="1"/>
    </xf>
    <xf numFmtId="166" fontId="5" fillId="0" borderId="1" xfId="1" applyNumberFormat="1" applyFont="1" applyFill="1" applyBorder="1" applyAlignment="1">
      <alignment horizontal="center" vertical="center" wrapText="1"/>
    </xf>
    <xf numFmtId="166" fontId="4" fillId="0" borderId="1" xfId="1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left" vertical="top" wrapText="1"/>
    </xf>
    <xf numFmtId="0" fontId="4" fillId="0" borderId="1" xfId="0" applyFont="1" applyBorder="1" applyAlignment="1">
      <alignment horizontal="left" vertical="top" wrapText="1"/>
    </xf>
    <xf numFmtId="166" fontId="5" fillId="0" borderId="1" xfId="2" applyNumberFormat="1" applyFont="1" applyBorder="1" applyAlignment="1">
      <alignment horizontal="right" vertical="top"/>
    </xf>
    <xf numFmtId="166" fontId="7" fillId="0" borderId="1" xfId="4" applyNumberFormat="1" applyFont="1" applyBorder="1" applyAlignment="1">
      <alignment horizontal="right" vertical="top"/>
    </xf>
    <xf numFmtId="0" fontId="9" fillId="0" borderId="0" xfId="0" applyFont="1" applyAlignment="1">
      <alignment horizontal="left" vertical="top" wrapText="1"/>
    </xf>
    <xf numFmtId="0" fontId="1" fillId="0" borderId="0" xfId="0" applyFont="1" applyAlignment="1">
      <alignment horizontal="left" vertical="top" wrapText="1"/>
    </xf>
    <xf numFmtId="166" fontId="5" fillId="0" borderId="1" xfId="2" applyNumberFormat="1" applyFont="1" applyBorder="1" applyAlignment="1">
      <alignment horizontal="left" vertical="top" wrapText="1"/>
    </xf>
    <xf numFmtId="166" fontId="7" fillId="0" borderId="1" xfId="4" applyNumberFormat="1" applyFont="1" applyBorder="1" applyAlignment="1">
      <alignment horizontal="left" vertical="top" wrapText="1"/>
    </xf>
    <xf numFmtId="0" fontId="1" fillId="0" borderId="0" xfId="0" applyFont="1" applyAlignment="1">
      <alignment horizontal="right"/>
    </xf>
    <xf numFmtId="0" fontId="5" fillId="0" borderId="6" xfId="0" applyFont="1" applyFill="1" applyBorder="1" applyAlignment="1">
      <alignment horizontal="center" vertical="top" wrapText="1"/>
    </xf>
    <xf numFmtId="0" fontId="5" fillId="0" borderId="0" xfId="0" applyFont="1" applyFill="1" applyAlignment="1">
      <alignment horizontal="left" vertical="top" wrapText="1"/>
    </xf>
    <xf numFmtId="0" fontId="11" fillId="0" borderId="0" xfId="0" applyFont="1" applyFill="1"/>
    <xf numFmtId="0" fontId="5" fillId="0" borderId="0" xfId="5" applyFont="1" applyFill="1" applyBorder="1" applyAlignment="1">
      <alignment wrapText="1"/>
    </xf>
    <xf numFmtId="0" fontId="5" fillId="0" borderId="0" xfId="0" applyFont="1" applyFill="1"/>
    <xf numFmtId="0" fontId="10" fillId="0" borderId="0" xfId="5" applyFont="1" applyFill="1" applyAlignment="1">
      <alignment wrapText="1"/>
    </xf>
    <xf numFmtId="0" fontId="4" fillId="0" borderId="0" xfId="5" applyFont="1" applyFill="1" applyAlignment="1">
      <alignment horizontal="right" vertical="center"/>
    </xf>
    <xf numFmtId="0" fontId="15" fillId="0" borderId="0" xfId="7" applyFont="1" applyFill="1" applyAlignment="1">
      <alignment vertical="center" wrapText="1"/>
    </xf>
    <xf numFmtId="0" fontId="14" fillId="0" borderId="0" xfId="6" applyFont="1" applyFill="1" applyAlignment="1">
      <alignment vertical="center"/>
    </xf>
    <xf numFmtId="43" fontId="15" fillId="0" borderId="0" xfId="10" applyNumberFormat="1" applyFont="1" applyFill="1" applyAlignment="1">
      <alignment vertical="center" wrapText="1"/>
    </xf>
    <xf numFmtId="0" fontId="16" fillId="0" borderId="0" xfId="11" applyFont="1">
      <alignment horizontal="left" vertical="top" wrapText="1"/>
    </xf>
    <xf numFmtId="0" fontId="20" fillId="0" borderId="0" xfId="12" applyFont="1" applyAlignment="1">
      <alignment horizontal="right" vertical="center" wrapText="1"/>
    </xf>
    <xf numFmtId="0" fontId="20" fillId="0" borderId="0" xfId="12" applyFont="1" applyAlignment="1">
      <alignment vertical="center" wrapText="1"/>
    </xf>
    <xf numFmtId="170" fontId="20" fillId="0" borderId="0" xfId="13" applyNumberFormat="1" applyFont="1" applyFill="1" applyAlignment="1">
      <alignment vertical="center" wrapText="1"/>
    </xf>
    <xf numFmtId="170" fontId="22" fillId="0" borderId="19" xfId="13" applyNumberFormat="1" applyFont="1" applyFill="1" applyBorder="1" applyAlignment="1">
      <alignment horizontal="center" vertical="center" wrapText="1"/>
    </xf>
    <xf numFmtId="170" fontId="21" fillId="0" borderId="19" xfId="13" applyNumberFormat="1" applyFont="1" applyFill="1" applyBorder="1" applyAlignment="1">
      <alignment horizontal="center" vertical="center" wrapText="1"/>
    </xf>
    <xf numFmtId="170" fontId="21" fillId="0" borderId="0" xfId="12" applyNumberFormat="1" applyFont="1" applyAlignment="1">
      <alignment vertical="center" wrapText="1"/>
    </xf>
    <xf numFmtId="0" fontId="21" fillId="0" borderId="0" xfId="12" applyFont="1" applyAlignment="1">
      <alignment vertical="center" wrapText="1"/>
    </xf>
    <xf numFmtId="0" fontId="20" fillId="0" borderId="19" xfId="12" applyFont="1" applyBorder="1" applyAlignment="1">
      <alignment horizontal="right" vertical="center" wrapText="1"/>
    </xf>
    <xf numFmtId="0" fontId="24" fillId="0" borderId="19" xfId="12" applyFont="1" applyBorder="1" applyAlignment="1">
      <alignment horizontal="center" vertical="center" wrapText="1"/>
    </xf>
    <xf numFmtId="170" fontId="20" fillId="0" borderId="19" xfId="13" applyNumberFormat="1" applyFont="1" applyFill="1" applyBorder="1" applyAlignment="1">
      <alignment horizontal="center" vertical="center" wrapText="1"/>
    </xf>
    <xf numFmtId="0" fontId="24" fillId="0" borderId="19" xfId="12" applyFont="1" applyBorder="1" applyAlignment="1">
      <alignment horizontal="right" vertical="center" wrapText="1"/>
    </xf>
    <xf numFmtId="0" fontId="24" fillId="0" borderId="19" xfId="12" applyFont="1" applyBorder="1" applyAlignment="1">
      <alignment horizontal="left" vertical="center" wrapText="1"/>
    </xf>
    <xf numFmtId="0" fontId="24" fillId="0" borderId="19" xfId="12" applyFont="1" applyBorder="1" applyAlignment="1">
      <alignment vertical="center" wrapText="1"/>
    </xf>
    <xf numFmtId="172" fontId="20" fillId="0" borderId="19" xfId="13" applyNumberFormat="1" applyFont="1" applyFill="1" applyBorder="1" applyAlignment="1">
      <alignment horizontal="center" vertical="center" wrapText="1"/>
    </xf>
    <xf numFmtId="170" fontId="20" fillId="0" borderId="0" xfId="13" applyNumberFormat="1" applyFont="1" applyAlignment="1">
      <alignment vertical="center" wrapText="1"/>
    </xf>
    <xf numFmtId="0" fontId="46" fillId="0" borderId="1" xfId="0" applyFont="1" applyBorder="1" applyAlignment="1">
      <alignment horizontal="left" vertical="top" wrapText="1"/>
    </xf>
    <xf numFmtId="0" fontId="46" fillId="0" borderId="0" xfId="0" applyFont="1" applyAlignment="1">
      <alignment horizontal="left" vertical="top" wrapText="1"/>
    </xf>
    <xf numFmtId="0" fontId="47" fillId="0" borderId="0" xfId="0" applyFont="1" applyAlignment="1">
      <alignment horizontal="left" vertical="top" wrapText="1"/>
    </xf>
    <xf numFmtId="0" fontId="48" fillId="0" borderId="1" xfId="0" applyFont="1" applyBorder="1" applyAlignment="1">
      <alignment horizontal="left" vertical="top" wrapText="1"/>
    </xf>
    <xf numFmtId="3" fontId="5" fillId="0" borderId="0" xfId="1" applyNumberFormat="1" applyFont="1" applyFill="1">
      <alignment horizontal="left" vertical="top" wrapText="1"/>
    </xf>
    <xf numFmtId="2" fontId="5" fillId="0" borderId="0" xfId="1" applyNumberFormat="1" applyFont="1" applyFill="1">
      <alignment horizontal="left" vertical="top" wrapText="1"/>
    </xf>
    <xf numFmtId="167" fontId="5" fillId="0" borderId="0" xfId="1" applyNumberFormat="1" applyFont="1" applyFill="1">
      <alignment horizontal="left" vertical="top" wrapText="1"/>
    </xf>
    <xf numFmtId="0" fontId="1" fillId="0" borderId="0" xfId="0" applyFont="1" applyFill="1" applyAlignment="1">
      <alignment horizontal="left" vertical="top" wrapText="1"/>
    </xf>
    <xf numFmtId="166" fontId="5" fillId="0" borderId="0" xfId="1" applyNumberFormat="1" applyFont="1" applyFill="1">
      <alignment horizontal="left" vertical="top" wrapText="1"/>
    </xf>
    <xf numFmtId="0" fontId="5" fillId="0" borderId="0" xfId="74" applyFont="1" applyFill="1"/>
    <xf numFmtId="0" fontId="5" fillId="0" borderId="0" xfId="74" applyFont="1" applyFill="1" applyAlignment="1">
      <alignment horizontal="center" vertical="center"/>
    </xf>
    <xf numFmtId="0" fontId="11" fillId="0" borderId="0" xfId="74" applyFont="1" applyFill="1"/>
    <xf numFmtId="0" fontId="14" fillId="0" borderId="0" xfId="74" applyFont="1" applyFill="1" applyAlignment="1">
      <alignment horizontal="center" wrapText="1"/>
    </xf>
    <xf numFmtId="0" fontId="5" fillId="0" borderId="18" xfId="11" applyFont="1" applyFill="1" applyBorder="1" applyAlignment="1">
      <alignment horizontal="center" vertical="center" wrapText="1"/>
    </xf>
    <xf numFmtId="167" fontId="5" fillId="0" borderId="0" xfId="11" applyNumberFormat="1" applyFont="1" applyFill="1">
      <alignment horizontal="left" vertical="top" wrapText="1"/>
    </xf>
    <xf numFmtId="0" fontId="5" fillId="0" borderId="0" xfId="11" applyFont="1" applyFill="1">
      <alignment horizontal="left" vertical="top" wrapText="1"/>
    </xf>
    <xf numFmtId="0" fontId="11" fillId="0" borderId="1" xfId="11" applyFont="1" applyFill="1" applyBorder="1">
      <alignment horizontal="left" vertical="top" wrapText="1"/>
    </xf>
    <xf numFmtId="0" fontId="14" fillId="0" borderId="1" xfId="11" applyFont="1" applyFill="1" applyBorder="1">
      <alignment horizontal="left" vertical="top" wrapText="1"/>
    </xf>
    <xf numFmtId="167" fontId="4" fillId="0" borderId="1" xfId="74" applyNumberFormat="1" applyFont="1" applyFill="1" applyBorder="1" applyAlignment="1">
      <alignment horizontal="center" vertical="center" wrapText="1"/>
    </xf>
    <xf numFmtId="170" fontId="14" fillId="0" borderId="1" xfId="75" applyNumberFormat="1" applyFont="1" applyFill="1" applyBorder="1" applyAlignment="1">
      <alignment horizontal="center" vertical="center"/>
    </xf>
    <xf numFmtId="0" fontId="5" fillId="0" borderId="1" xfId="74" applyFont="1" applyFill="1" applyBorder="1" applyAlignment="1">
      <alignment horizontal="left" vertical="center" wrapText="1"/>
    </xf>
    <xf numFmtId="49" fontId="5" fillId="0" borderId="1" xfId="74" applyNumberFormat="1" applyFont="1" applyFill="1" applyBorder="1" applyAlignment="1">
      <alignment horizontal="left" vertical="center" wrapText="1"/>
    </xf>
    <xf numFmtId="0" fontId="4" fillId="0" borderId="18" xfId="74" applyFont="1" applyFill="1" applyBorder="1" applyAlignment="1">
      <alignment horizontal="center" vertical="center" wrapText="1"/>
    </xf>
    <xf numFmtId="175" fontId="4" fillId="0" borderId="1" xfId="74" applyNumberFormat="1" applyFont="1" applyFill="1" applyBorder="1" applyAlignment="1">
      <alignment horizontal="center" vertical="center" wrapText="1"/>
    </xf>
    <xf numFmtId="0" fontId="15" fillId="0" borderId="0" xfId="74" applyFont="1" applyFill="1"/>
    <xf numFmtId="0" fontId="5" fillId="0" borderId="18" xfId="74" applyFont="1" applyFill="1" applyBorder="1" applyAlignment="1">
      <alignment horizontal="center" vertical="center"/>
    </xf>
    <xf numFmtId="0" fontId="5" fillId="0" borderId="1" xfId="74" applyFont="1" applyFill="1" applyBorder="1" applyAlignment="1">
      <alignment horizontal="center" vertical="center" wrapText="1"/>
    </xf>
    <xf numFmtId="175" fontId="5" fillId="0" borderId="1" xfId="74" applyNumberFormat="1" applyFont="1" applyFill="1" applyBorder="1" applyAlignment="1">
      <alignment horizontal="center" vertical="center" wrapText="1"/>
    </xf>
    <xf numFmtId="167" fontId="5" fillId="0" borderId="0" xfId="74" applyNumberFormat="1" applyFont="1" applyFill="1"/>
    <xf numFmtId="0" fontId="5" fillId="0" borderId="1" xfId="74" applyFont="1" applyFill="1" applyBorder="1" applyAlignment="1">
      <alignment horizontal="center" vertical="center"/>
    </xf>
    <xf numFmtId="0" fontId="11" fillId="0" borderId="1" xfId="74" applyFont="1" applyFill="1" applyBorder="1" applyAlignment="1">
      <alignment vertical="center" wrapText="1"/>
    </xf>
    <xf numFmtId="0" fontId="5" fillId="0" borderId="1" xfId="74" applyFont="1" applyFill="1" applyBorder="1" applyAlignment="1">
      <alignment wrapText="1"/>
    </xf>
    <xf numFmtId="170" fontId="5" fillId="0" borderId="1" xfId="75" applyNumberFormat="1" applyFont="1" applyFill="1" applyBorder="1" applyAlignment="1">
      <alignment horizontal="center" vertical="center"/>
    </xf>
    <xf numFmtId="167" fontId="5" fillId="0" borderId="1" xfId="74" applyNumberFormat="1" applyFont="1" applyFill="1" applyBorder="1" applyAlignment="1">
      <alignment horizontal="center" vertical="center" wrapText="1"/>
    </xf>
    <xf numFmtId="176" fontId="5" fillId="0" borderId="0" xfId="74" applyNumberFormat="1" applyFont="1" applyFill="1"/>
    <xf numFmtId="3" fontId="5" fillId="0" borderId="30" xfId="74" applyNumberFormat="1" applyFont="1" applyFill="1" applyBorder="1" applyAlignment="1">
      <alignment horizontal="center" vertical="center" wrapText="1"/>
    </xf>
    <xf numFmtId="3" fontId="5" fillId="0" borderId="0" xfId="74" applyNumberFormat="1" applyFont="1" applyFill="1" applyAlignment="1">
      <alignment horizontal="center" vertical="center" wrapText="1"/>
    </xf>
    <xf numFmtId="0" fontId="5" fillId="0" borderId="1" xfId="74" applyFont="1" applyFill="1" applyBorder="1"/>
    <xf numFmtId="3" fontId="5" fillId="0" borderId="1" xfId="74" applyNumberFormat="1" applyFont="1" applyFill="1" applyBorder="1" applyAlignment="1">
      <alignment horizontal="center" vertical="center" wrapText="1"/>
    </xf>
    <xf numFmtId="0" fontId="0" fillId="0" borderId="0" xfId="0" applyFill="1" applyAlignment="1">
      <alignment horizontal="left" vertical="top" wrapText="1"/>
    </xf>
    <xf numFmtId="0" fontId="5" fillId="0" borderId="0" xfId="0" applyFont="1" applyFill="1" applyAlignment="1">
      <alignment horizontal="right" vertical="top" wrapText="1"/>
    </xf>
    <xf numFmtId="0" fontId="5" fillId="0" borderId="0" xfId="5" applyFont="1" applyFill="1" applyBorder="1" applyAlignment="1">
      <alignment horizontal="right"/>
    </xf>
    <xf numFmtId="0" fontId="5" fillId="0" borderId="0" xfId="5" applyFont="1" applyFill="1" applyAlignment="1">
      <alignment horizontal="right"/>
    </xf>
    <xf numFmtId="0" fontId="4" fillId="0" borderId="0" xfId="0" applyFont="1" applyAlignment="1">
      <alignment vertical="top" wrapText="1"/>
    </xf>
    <xf numFmtId="0" fontId="5" fillId="0" borderId="0" xfId="6" applyFont="1" applyFill="1" applyAlignment="1">
      <alignment vertical="center"/>
    </xf>
    <xf numFmtId="0" fontId="5" fillId="0" borderId="0" xfId="6" applyFont="1" applyFill="1" applyAlignment="1">
      <alignment horizontal="right" vertical="center"/>
    </xf>
    <xf numFmtId="0" fontId="1" fillId="0" borderId="1" xfId="0" applyFont="1" applyBorder="1" applyAlignment="1">
      <alignment horizontal="center" vertical="top" wrapText="1"/>
    </xf>
    <xf numFmtId="0" fontId="7" fillId="0" borderId="1" xfId="0" applyFont="1" applyBorder="1" applyAlignment="1">
      <alignment horizontal="right" vertical="top" wrapText="1"/>
    </xf>
    <xf numFmtId="0" fontId="1" fillId="0" borderId="1" xfId="0" applyFont="1" applyBorder="1" applyAlignment="1">
      <alignment horizontal="left" vertical="top" wrapText="1"/>
    </xf>
    <xf numFmtId="168" fontId="7" fillId="0" borderId="1" xfId="0" applyNumberFormat="1" applyFont="1" applyBorder="1" applyAlignment="1">
      <alignment horizontal="right" vertical="top" wrapText="1"/>
    </xf>
    <xf numFmtId="0" fontId="58" fillId="0" borderId="1" xfId="0" applyFont="1" applyBorder="1" applyAlignment="1">
      <alignment horizontal="right" vertical="top" wrapText="1"/>
    </xf>
    <xf numFmtId="0" fontId="5" fillId="0" borderId="1" xfId="0" applyFont="1" applyBorder="1" applyAlignment="1">
      <alignment horizontal="left" vertical="top" wrapText="1"/>
    </xf>
    <xf numFmtId="0" fontId="5" fillId="0" borderId="1" xfId="0" applyFont="1" applyBorder="1" applyAlignment="1">
      <alignment horizontal="center" vertical="top" wrapText="1"/>
    </xf>
    <xf numFmtId="0" fontId="11" fillId="0" borderId="0" xfId="0" applyFont="1" applyAlignment="1">
      <alignment horizontal="left" vertical="top" wrapText="1"/>
    </xf>
    <xf numFmtId="0" fontId="22" fillId="0" borderId="0" xfId="74" applyNumberFormat="1" applyFont="1" applyFill="1" applyBorder="1" applyAlignment="1">
      <alignment horizontal="left" vertical="center"/>
    </xf>
    <xf numFmtId="0" fontId="59" fillId="0" borderId="0" xfId="74" applyNumberFormat="1" applyFont="1" applyFill="1" applyBorder="1" applyAlignment="1">
      <alignment horizontal="center" vertical="center"/>
    </xf>
    <xf numFmtId="49" fontId="22" fillId="0" borderId="0" xfId="74" applyNumberFormat="1" applyFont="1" applyFill="1" applyBorder="1" applyAlignment="1">
      <alignment horizontal="left" vertical="center"/>
    </xf>
    <xf numFmtId="170" fontId="22" fillId="0" borderId="0" xfId="74" applyNumberFormat="1" applyFont="1" applyFill="1" applyBorder="1" applyAlignment="1">
      <alignment horizontal="left" vertical="center"/>
    </xf>
    <xf numFmtId="177" fontId="22" fillId="0" borderId="0" xfId="74" applyNumberFormat="1" applyFont="1" applyFill="1" applyBorder="1" applyAlignment="1">
      <alignment horizontal="left" vertical="center"/>
    </xf>
    <xf numFmtId="0" fontId="22" fillId="0" borderId="0" xfId="74" applyNumberFormat="1" applyFont="1" applyFill="1" applyBorder="1" applyAlignment="1">
      <alignment vertical="center" wrapText="1"/>
    </xf>
    <xf numFmtId="0" fontId="59" fillId="0" borderId="0" xfId="74" applyNumberFormat="1" applyFont="1" applyFill="1" applyBorder="1" applyAlignment="1">
      <alignment horizontal="center" vertical="center" wrapText="1"/>
    </xf>
    <xf numFmtId="49" fontId="22" fillId="0" borderId="0" xfId="74" applyNumberFormat="1" applyFont="1" applyFill="1" applyBorder="1" applyAlignment="1">
      <alignment vertical="center" wrapText="1"/>
    </xf>
    <xf numFmtId="170" fontId="46" fillId="0" borderId="0" xfId="74" applyNumberFormat="1" applyFont="1" applyFill="1" applyBorder="1" applyAlignment="1">
      <alignment horizontal="left" vertical="center"/>
    </xf>
    <xf numFmtId="177" fontId="59" fillId="0" borderId="0" xfId="74" applyNumberFormat="1" applyFont="1" applyFill="1" applyBorder="1" applyAlignment="1">
      <alignment horizontal="left" vertical="center"/>
    </xf>
    <xf numFmtId="49" fontId="59" fillId="0" borderId="31" xfId="74" applyNumberFormat="1" applyFont="1" applyFill="1" applyBorder="1" applyAlignment="1">
      <alignment horizontal="center" vertical="center" wrapText="1"/>
    </xf>
    <xf numFmtId="49" fontId="59" fillId="0" borderId="31" xfId="74" applyNumberFormat="1" applyFont="1" applyFill="1" applyBorder="1" applyAlignment="1">
      <alignment vertical="center" wrapText="1"/>
    </xf>
    <xf numFmtId="0" fontId="59" fillId="0" borderId="1" xfId="74" applyNumberFormat="1" applyFont="1" applyFill="1" applyBorder="1" applyAlignment="1">
      <alignment horizontal="left" vertical="center" wrapText="1"/>
    </xf>
    <xf numFmtId="0" fontId="59" fillId="0" borderId="1" xfId="74" applyNumberFormat="1" applyFont="1" applyFill="1" applyBorder="1" applyAlignment="1">
      <alignment horizontal="center" vertical="center" wrapText="1"/>
    </xf>
    <xf numFmtId="49" fontId="59" fillId="0" borderId="31" xfId="74" applyNumberFormat="1" applyFont="1" applyFill="1" applyBorder="1" applyAlignment="1">
      <alignment horizontal="left" vertical="center" wrapText="1"/>
    </xf>
    <xf numFmtId="0" fontId="59" fillId="0" borderId="1" xfId="74" applyNumberFormat="1" applyFont="1" applyFill="1" applyBorder="1" applyAlignment="1">
      <alignment horizontal="center" vertical="center" shrinkToFit="1"/>
    </xf>
    <xf numFmtId="49" fontId="4" fillId="0" borderId="31" xfId="74" applyNumberFormat="1" applyFont="1" applyFill="1" applyBorder="1" applyAlignment="1">
      <alignment horizontal="left" vertical="center" wrapText="1"/>
    </xf>
    <xf numFmtId="0" fontId="22" fillId="0" borderId="1" xfId="74" applyNumberFormat="1" applyFont="1" applyFill="1" applyBorder="1" applyAlignment="1">
      <alignment horizontal="left" vertical="center" wrapText="1"/>
    </xf>
    <xf numFmtId="49" fontId="5" fillId="0" borderId="31" xfId="74" applyNumberFormat="1" applyFont="1" applyFill="1" applyBorder="1" applyAlignment="1">
      <alignment horizontal="left" vertical="center" wrapText="1"/>
    </xf>
    <xf numFmtId="49" fontId="17" fillId="0" borderId="31" xfId="74" applyNumberFormat="1" applyFont="1" applyFill="1" applyBorder="1" applyAlignment="1">
      <alignment horizontal="left" vertical="center" wrapText="1"/>
    </xf>
    <xf numFmtId="49" fontId="5" fillId="0" borderId="31" xfId="74" quotePrefix="1" applyNumberFormat="1" applyFont="1" applyFill="1" applyBorder="1" applyAlignment="1">
      <alignment horizontal="left" vertical="center" wrapText="1"/>
    </xf>
    <xf numFmtId="43" fontId="22" fillId="0" borderId="0" xfId="74" applyNumberFormat="1" applyFont="1" applyFill="1" applyBorder="1" applyAlignment="1">
      <alignment horizontal="left" vertical="center"/>
    </xf>
    <xf numFmtId="49" fontId="4" fillId="0" borderId="32" xfId="74" quotePrefix="1" applyNumberFormat="1" applyFont="1" applyFill="1" applyBorder="1" applyAlignment="1">
      <alignment horizontal="left" vertical="center" wrapText="1"/>
    </xf>
    <xf numFmtId="0" fontId="23" fillId="0" borderId="0" xfId="400" applyFont="1" applyFill="1" applyBorder="1" applyAlignment="1">
      <alignment horizontal="left" vertical="center"/>
    </xf>
    <xf numFmtId="0" fontId="16" fillId="0" borderId="0" xfId="400" applyFont="1" applyFill="1" applyBorder="1" applyAlignment="1">
      <alignment horizontal="center" vertical="center"/>
    </xf>
    <xf numFmtId="49" fontId="22" fillId="0" borderId="0" xfId="400" applyNumberFormat="1" applyFont="1" applyFill="1" applyBorder="1" applyAlignment="1">
      <alignment horizontal="left" vertical="center"/>
    </xf>
    <xf numFmtId="168" fontId="24" fillId="0" borderId="0" xfId="400" applyNumberFormat="1" applyFont="1" applyFill="1" applyBorder="1" applyAlignment="1">
      <alignment horizontal="left" vertical="center"/>
    </xf>
    <xf numFmtId="0" fontId="24" fillId="0" borderId="0" xfId="400" applyFont="1" applyFill="1" applyBorder="1" applyAlignment="1">
      <alignment horizontal="left" vertical="center"/>
    </xf>
    <xf numFmtId="0" fontId="23" fillId="0" borderId="0" xfId="400" applyFont="1" applyFill="1" applyBorder="1" applyAlignment="1">
      <alignment vertical="center" wrapText="1"/>
    </xf>
    <xf numFmtId="0" fontId="16" fillId="0" borderId="0" xfId="400" applyFont="1" applyFill="1" applyBorder="1" applyAlignment="1">
      <alignment horizontal="center" vertical="center" wrapText="1"/>
    </xf>
    <xf numFmtId="49" fontId="22" fillId="0" borderId="0" xfId="400" applyNumberFormat="1" applyFont="1" applyFill="1" applyBorder="1" applyAlignment="1">
      <alignment vertical="center" wrapText="1"/>
    </xf>
    <xf numFmtId="168" fontId="24" fillId="0" borderId="0" xfId="400" applyNumberFormat="1" applyFont="1" applyFill="1" applyBorder="1" applyAlignment="1">
      <alignment vertical="center" wrapText="1"/>
    </xf>
    <xf numFmtId="49" fontId="17" fillId="0" borderId="1" xfId="400" applyNumberFormat="1" applyFont="1" applyFill="1" applyBorder="1" applyAlignment="1">
      <alignment horizontal="left" vertical="center" wrapText="1"/>
    </xf>
    <xf numFmtId="0" fontId="23" fillId="0" borderId="36" xfId="400" applyFont="1" applyFill="1" applyBorder="1" applyAlignment="1">
      <alignment horizontal="left" vertical="center" wrapText="1"/>
    </xf>
    <xf numFmtId="0" fontId="16" fillId="0" borderId="1" xfId="400" applyFont="1" applyFill="1" applyBorder="1" applyAlignment="1">
      <alignment horizontal="center" vertical="center" wrapText="1"/>
    </xf>
    <xf numFmtId="49" fontId="5" fillId="0" borderId="1" xfId="400" applyNumberFormat="1" applyFont="1" applyFill="1" applyBorder="1" applyAlignment="1">
      <alignment horizontal="left" vertical="center" wrapText="1"/>
    </xf>
    <xf numFmtId="49" fontId="59" fillId="0" borderId="1" xfId="400" applyNumberFormat="1" applyFont="1" applyFill="1" applyBorder="1" applyAlignment="1">
      <alignment horizontal="left" vertical="center" wrapText="1"/>
    </xf>
    <xf numFmtId="49" fontId="5" fillId="0" borderId="1" xfId="400" quotePrefix="1" applyNumberFormat="1" applyFont="1" applyFill="1" applyBorder="1" applyAlignment="1">
      <alignment horizontal="left" vertical="center" wrapText="1"/>
    </xf>
    <xf numFmtId="49" fontId="4" fillId="0" borderId="1" xfId="400" applyNumberFormat="1" applyFont="1" applyFill="1" applyBorder="1" applyAlignment="1">
      <alignment horizontal="left" vertical="center" wrapText="1"/>
    </xf>
    <xf numFmtId="168" fontId="4" fillId="0" borderId="1" xfId="0" applyNumberFormat="1" applyFont="1" applyBorder="1" applyAlignment="1">
      <alignment horizontal="right" vertical="top" wrapText="1"/>
    </xf>
    <xf numFmtId="168" fontId="1" fillId="0" borderId="1" xfId="0" applyNumberFormat="1" applyFont="1" applyBorder="1" applyAlignment="1">
      <alignment horizontal="right" vertical="top" wrapText="1"/>
    </xf>
    <xf numFmtId="168" fontId="5" fillId="0" borderId="1" xfId="2" applyNumberFormat="1" applyFont="1" applyBorder="1" applyAlignment="1">
      <alignment horizontal="right" vertical="top" wrapText="1"/>
    </xf>
    <xf numFmtId="168" fontId="7" fillId="0" borderId="1" xfId="4" applyNumberFormat="1" applyFont="1" applyBorder="1" applyAlignment="1">
      <alignment horizontal="right" vertical="top" wrapText="1"/>
    </xf>
    <xf numFmtId="168" fontId="7" fillId="0" borderId="1" xfId="0" applyNumberFormat="1" applyFont="1" applyFill="1" applyBorder="1" applyAlignment="1">
      <alignment horizontal="right" vertical="top" wrapText="1"/>
    </xf>
    <xf numFmtId="168" fontId="1" fillId="0" borderId="1" xfId="0" applyNumberFormat="1" applyFont="1" applyFill="1" applyBorder="1" applyAlignment="1">
      <alignment horizontal="right" vertical="top" wrapText="1"/>
    </xf>
    <xf numFmtId="168" fontId="48" fillId="0" borderId="1" xfId="0" applyNumberFormat="1" applyFont="1" applyBorder="1" applyAlignment="1">
      <alignment horizontal="right" vertical="top" wrapText="1"/>
    </xf>
    <xf numFmtId="0" fontId="7" fillId="0" borderId="1" xfId="0" applyFont="1" applyBorder="1" applyAlignment="1">
      <alignment horizontal="left" vertical="top" wrapText="1"/>
    </xf>
    <xf numFmtId="0" fontId="5" fillId="0" borderId="1" xfId="1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top" wrapText="1"/>
    </xf>
    <xf numFmtId="0" fontId="7" fillId="0" borderId="1" xfId="0" applyFont="1" applyBorder="1" applyAlignment="1">
      <alignment horizontal="left" vertical="top" wrapText="1"/>
    </xf>
    <xf numFmtId="0" fontId="1" fillId="0" borderId="1" xfId="0" applyFont="1" applyBorder="1" applyAlignment="1">
      <alignment horizontal="left" vertical="top" wrapText="1"/>
    </xf>
    <xf numFmtId="0" fontId="5" fillId="0" borderId="1" xfId="0" applyFont="1" applyBorder="1" applyAlignment="1">
      <alignment horizontal="left" vertical="top" wrapText="1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right" vertical="center"/>
    </xf>
    <xf numFmtId="0" fontId="61" fillId="0" borderId="0" xfId="1" applyFont="1">
      <alignment horizontal="left" vertical="top" wrapText="1"/>
    </xf>
    <xf numFmtId="0" fontId="9" fillId="0" borderId="0" xfId="0" applyFont="1" applyAlignment="1">
      <alignment vertical="center"/>
    </xf>
    <xf numFmtId="0" fontId="3" fillId="0" borderId="0" xfId="1">
      <alignment horizontal="left" vertical="top" wrapText="1"/>
    </xf>
    <xf numFmtId="0" fontId="9" fillId="0" borderId="0" xfId="0" applyFont="1" applyAlignment="1">
      <alignment horizontal="left" vertical="center"/>
    </xf>
    <xf numFmtId="0" fontId="9" fillId="0" borderId="0" xfId="0" applyFont="1"/>
    <xf numFmtId="0" fontId="6" fillId="0" borderId="0" xfId="0" applyFont="1" applyAlignment="1">
      <alignment horizontal="left" vertical="top"/>
    </xf>
    <xf numFmtId="0" fontId="63" fillId="0" borderId="0" xfId="0" applyFont="1" applyAlignment="1">
      <alignment horizontal="center" vertical="top"/>
    </xf>
    <xf numFmtId="0" fontId="64" fillId="0" borderId="0" xfId="0" applyFont="1"/>
    <xf numFmtId="0" fontId="6" fillId="0" borderId="0" xfId="0" applyFont="1" applyAlignment="1">
      <alignment horizontal="left" vertical="top" wrapText="1"/>
    </xf>
    <xf numFmtId="0" fontId="2" fillId="0" borderId="1" xfId="0" applyFont="1" applyBorder="1"/>
    <xf numFmtId="0" fontId="6" fillId="0" borderId="0" xfId="0" applyFont="1" applyAlignment="1">
      <alignment vertical="top" wrapText="1"/>
    </xf>
    <xf numFmtId="0" fontId="1" fillId="0" borderId="1" xfId="0" applyFont="1" applyBorder="1"/>
    <xf numFmtId="0" fontId="8" fillId="0" borderId="0" xfId="0" applyFont="1" applyAlignment="1">
      <alignment vertical="top" wrapText="1"/>
    </xf>
    <xf numFmtId="0" fontId="1" fillId="0" borderId="1" xfId="0" applyFont="1" applyBorder="1" applyAlignment="1">
      <alignment wrapText="1"/>
    </xf>
    <xf numFmtId="0" fontId="1" fillId="0" borderId="16" xfId="0" applyFont="1" applyBorder="1" applyAlignment="1">
      <alignment horizontal="center" wrapText="1"/>
    </xf>
    <xf numFmtId="0" fontId="1" fillId="0" borderId="18" xfId="0" applyFont="1" applyBorder="1" applyAlignment="1">
      <alignment horizontal="center" wrapText="1"/>
    </xf>
    <xf numFmtId="0" fontId="1" fillId="0" borderId="16" xfId="0" applyFont="1" applyBorder="1" applyAlignment="1">
      <alignment horizontal="left"/>
    </xf>
    <xf numFmtId="0" fontId="1" fillId="0" borderId="18" xfId="0" applyFont="1" applyBorder="1" applyAlignment="1">
      <alignment horizontal="left"/>
    </xf>
    <xf numFmtId="0" fontId="2" fillId="0" borderId="1" xfId="0" applyFont="1" applyBorder="1" applyAlignment="1">
      <alignment horizontal="center"/>
    </xf>
    <xf numFmtId="167" fontId="59" fillId="0" borderId="1" xfId="0" applyNumberFormat="1" applyFont="1" applyBorder="1" applyAlignment="1">
      <alignment horizontal="center" vertical="center" wrapText="1"/>
    </xf>
    <xf numFmtId="0" fontId="1" fillId="0" borderId="0" xfId="0" applyFont="1" applyAlignment="1">
      <alignment wrapText="1"/>
    </xf>
    <xf numFmtId="0" fontId="1" fillId="0" borderId="1" xfId="0" applyFont="1" applyBorder="1" applyAlignment="1">
      <alignment horizontal="center"/>
    </xf>
    <xf numFmtId="167" fontId="2" fillId="0" borderId="1" xfId="0" applyNumberFormat="1" applyFont="1" applyBorder="1" applyAlignment="1">
      <alignment horizontal="center" vertical="center" wrapText="1"/>
    </xf>
    <xf numFmtId="178" fontId="22" fillId="0" borderId="0" xfId="0" applyNumberFormat="1" applyFont="1" applyAlignment="1">
      <alignment horizontal="center" vertical="center" wrapText="1"/>
    </xf>
    <xf numFmtId="167" fontId="2" fillId="38" borderId="39" xfId="0" applyNumberFormat="1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wrapText="1"/>
    </xf>
    <xf numFmtId="167" fontId="0" fillId="0" borderId="0" xfId="0" applyNumberFormat="1" applyAlignment="1">
      <alignment horizontal="left" vertical="top" wrapText="1"/>
    </xf>
    <xf numFmtId="0" fontId="5" fillId="0" borderId="18" xfId="74" applyFont="1" applyFill="1" applyBorder="1" applyAlignment="1">
      <alignment horizontal="center" vertical="center" wrapText="1"/>
    </xf>
    <xf numFmtId="0" fontId="5" fillId="0" borderId="0" xfId="74" applyFont="1" applyFill="1" applyAlignment="1">
      <alignment horizontal="left" vertical="center"/>
    </xf>
    <xf numFmtId="0" fontId="5" fillId="0" borderId="1" xfId="11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top" wrapText="1"/>
    </xf>
    <xf numFmtId="0" fontId="7" fillId="0" borderId="1" xfId="0" applyFont="1" applyBorder="1" applyAlignment="1">
      <alignment horizontal="left" vertical="top" wrapText="1"/>
    </xf>
    <xf numFmtId="0" fontId="1" fillId="0" borderId="1" xfId="0" applyFont="1" applyBorder="1" applyAlignment="1">
      <alignment horizontal="left" vertical="top" wrapText="1"/>
    </xf>
    <xf numFmtId="0" fontId="4" fillId="0" borderId="1" xfId="0" applyFont="1" applyBorder="1" applyAlignment="1">
      <alignment horizontal="left" vertical="top" wrapText="1"/>
    </xf>
    <xf numFmtId="0" fontId="5" fillId="0" borderId="1" xfId="0" applyFont="1" applyBorder="1" applyAlignment="1">
      <alignment horizontal="left" vertical="top" wrapText="1"/>
    </xf>
    <xf numFmtId="0" fontId="5" fillId="0" borderId="1" xfId="0" applyFont="1" applyBorder="1" applyAlignment="1">
      <alignment horizontal="center" vertical="top" wrapText="1"/>
    </xf>
    <xf numFmtId="0" fontId="5" fillId="0" borderId="0" xfId="59" applyFont="1" applyFill="1"/>
    <xf numFmtId="0" fontId="14" fillId="0" borderId="0" xfId="59" applyFont="1" applyFill="1" applyAlignment="1">
      <alignment horizontal="center" wrapText="1"/>
    </xf>
    <xf numFmtId="0" fontId="5" fillId="38" borderId="0" xfId="0" applyFont="1" applyFill="1"/>
    <xf numFmtId="0" fontId="14" fillId="38" borderId="0" xfId="0" applyFont="1" applyFill="1" applyBorder="1" applyAlignment="1">
      <alignment horizontal="center" vertical="top" wrapText="1"/>
    </xf>
    <xf numFmtId="0" fontId="5" fillId="38" borderId="0" xfId="0" applyFont="1" applyFill="1" applyBorder="1" applyAlignment="1"/>
    <xf numFmtId="0" fontId="4" fillId="38" borderId="0" xfId="0" applyFont="1" applyFill="1" applyBorder="1" applyAlignment="1"/>
    <xf numFmtId="0" fontId="5" fillId="0" borderId="0" xfId="0" applyFont="1" applyBorder="1"/>
    <xf numFmtId="0" fontId="4" fillId="38" borderId="1" xfId="0" applyFont="1" applyFill="1" applyBorder="1" applyAlignment="1">
      <alignment vertical="top" wrapText="1"/>
    </xf>
    <xf numFmtId="0" fontId="5" fillId="0" borderId="1" xfId="0" applyFont="1" applyBorder="1" applyAlignment="1">
      <alignment vertical="top" wrapText="1"/>
    </xf>
    <xf numFmtId="0" fontId="14" fillId="0" borderId="0" xfId="0" applyFont="1" applyBorder="1" applyAlignment="1">
      <alignment vertical="top" wrapText="1"/>
    </xf>
    <xf numFmtId="0" fontId="5" fillId="0" borderId="0" xfId="0" applyFont="1" applyBorder="1" applyAlignment="1">
      <alignment horizontal="left" vertical="top" wrapText="1"/>
    </xf>
    <xf numFmtId="0" fontId="11" fillId="0" borderId="0" xfId="0" applyFont="1" applyBorder="1" applyAlignment="1">
      <alignment vertical="top" wrapText="1"/>
    </xf>
    <xf numFmtId="0" fontId="4" fillId="0" borderId="1" xfId="0" applyFont="1" applyFill="1" applyBorder="1" applyAlignment="1">
      <alignment vertical="top" wrapText="1"/>
    </xf>
    <xf numFmtId="0" fontId="5" fillId="0" borderId="1" xfId="0" applyFont="1" applyBorder="1"/>
    <xf numFmtId="0" fontId="5" fillId="0" borderId="1" xfId="0" applyFont="1" applyFill="1" applyBorder="1" applyAlignment="1">
      <alignment vertical="top" wrapText="1"/>
    </xf>
    <xf numFmtId="0" fontId="5" fillId="0" borderId="1" xfId="0" applyFont="1" applyFill="1" applyBorder="1" applyAlignment="1">
      <alignment horizontal="left" vertical="top" wrapText="1"/>
    </xf>
    <xf numFmtId="0" fontId="5" fillId="0" borderId="1" xfId="0" applyFont="1" applyFill="1" applyBorder="1" applyAlignment="1">
      <alignment vertical="center" wrapText="1"/>
    </xf>
    <xf numFmtId="0" fontId="7" fillId="0" borderId="1" xfId="0" applyFont="1" applyFill="1" applyBorder="1" applyAlignment="1">
      <alignment horizontal="left" vertical="center" wrapText="1"/>
    </xf>
    <xf numFmtId="0" fontId="5" fillId="0" borderId="1" xfId="11" applyFont="1" applyFill="1" applyBorder="1" applyAlignment="1">
      <alignment horizontal="center" vertical="top" wrapText="1"/>
    </xf>
    <xf numFmtId="0" fontId="66" fillId="0" borderId="1" xfId="0" applyFont="1" applyBorder="1" applyAlignment="1">
      <alignment horizontal="left" vertical="top" wrapText="1"/>
    </xf>
    <xf numFmtId="0" fontId="5" fillId="0" borderId="1" xfId="0" applyFont="1" applyFill="1" applyBorder="1" applyAlignment="1">
      <alignment horizontal="left" vertical="center" wrapText="1"/>
    </xf>
    <xf numFmtId="0" fontId="5" fillId="0" borderId="16" xfId="0" applyFont="1" applyFill="1" applyBorder="1" applyAlignment="1">
      <alignment vertical="top" wrapText="1"/>
    </xf>
    <xf numFmtId="0" fontId="5" fillId="0" borderId="18" xfId="0" applyFont="1" applyFill="1" applyBorder="1" applyAlignment="1">
      <alignment vertical="top" wrapText="1"/>
    </xf>
    <xf numFmtId="0" fontId="5" fillId="0" borderId="1" xfId="11" applyFont="1" applyFill="1" applyBorder="1" applyAlignment="1">
      <alignment vertical="top" wrapText="1"/>
    </xf>
    <xf numFmtId="168" fontId="5" fillId="0" borderId="1" xfId="0" applyNumberFormat="1" applyFont="1" applyFill="1" applyBorder="1" applyAlignment="1">
      <alignment vertical="center"/>
    </xf>
    <xf numFmtId="0" fontId="5" fillId="0" borderId="0" xfId="0" applyFont="1" applyFill="1" applyBorder="1" applyAlignment="1">
      <alignment vertical="top" wrapText="1"/>
    </xf>
    <xf numFmtId="0" fontId="4" fillId="0" borderId="1" xfId="11" applyFont="1" applyFill="1" applyBorder="1" applyAlignment="1">
      <alignment vertical="top" wrapText="1"/>
    </xf>
    <xf numFmtId="0" fontId="1" fillId="0" borderId="15" xfId="0" applyFont="1" applyBorder="1" applyAlignment="1">
      <alignment horizontal="center" wrapText="1"/>
    </xf>
    <xf numFmtId="0" fontId="4" fillId="0" borderId="15" xfId="0" applyFont="1" applyBorder="1" applyAlignment="1">
      <alignment horizontal="left" wrapText="1"/>
    </xf>
    <xf numFmtId="0" fontId="9" fillId="0" borderId="0" xfId="0" applyFont="1" applyAlignment="1">
      <alignment horizontal="left" wrapText="1"/>
    </xf>
    <xf numFmtId="0" fontId="4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wrapText="1"/>
    </xf>
    <xf numFmtId="0" fontId="1" fillId="38" borderId="1" xfId="0" applyFont="1" applyFill="1" applyBorder="1" applyAlignment="1">
      <alignment horizontal="left" vertical="top" wrapText="1"/>
    </xf>
    <xf numFmtId="0" fontId="2" fillId="0" borderId="1" xfId="0" applyFont="1" applyBorder="1" applyAlignment="1">
      <alignment horizontal="center" wrapText="1"/>
    </xf>
    <xf numFmtId="167" fontId="1" fillId="0" borderId="1" xfId="0" applyNumberFormat="1" applyFont="1" applyFill="1" applyBorder="1" applyAlignment="1">
      <alignment horizontal="center" vertical="center"/>
    </xf>
    <xf numFmtId="166" fontId="4" fillId="0" borderId="1" xfId="2" applyNumberFormat="1" applyFont="1" applyBorder="1" applyAlignment="1">
      <alignment horizontal="center" vertical="top"/>
    </xf>
    <xf numFmtId="0" fontId="9" fillId="0" borderId="0" xfId="0" applyFont="1" applyFill="1" applyAlignment="1">
      <alignment horizontal="left" vertical="top" wrapText="1"/>
    </xf>
    <xf numFmtId="0" fontId="4" fillId="0" borderId="1" xfId="11" applyFont="1" applyBorder="1" applyAlignment="1">
      <alignment horizontal="left" vertical="top" wrapText="1"/>
    </xf>
    <xf numFmtId="0" fontId="61" fillId="0" borderId="1" xfId="11" applyFont="1" applyBorder="1" applyAlignment="1">
      <alignment horizontal="left" vertical="top" wrapText="1"/>
    </xf>
    <xf numFmtId="168" fontId="1" fillId="0" borderId="1" xfId="0" applyNumberFormat="1" applyFont="1" applyFill="1" applyBorder="1" applyAlignment="1">
      <alignment horizontal="center" vertical="center"/>
    </xf>
    <xf numFmtId="0" fontId="5" fillId="0" borderId="1" xfId="11" applyFont="1" applyBorder="1" applyAlignment="1">
      <alignment horizontal="left" vertical="top" wrapText="1"/>
    </xf>
    <xf numFmtId="168" fontId="1" fillId="0" borderId="1" xfId="0" applyNumberFormat="1" applyFont="1" applyFill="1" applyBorder="1" applyAlignment="1">
      <alignment vertical="center"/>
    </xf>
    <xf numFmtId="0" fontId="1" fillId="0" borderId="1" xfId="0" applyFont="1" applyFill="1" applyBorder="1" applyAlignment="1">
      <alignment vertical="top" wrapText="1"/>
    </xf>
    <xf numFmtId="0" fontId="67" fillId="0" borderId="1" xfId="0" applyFont="1" applyBorder="1" applyAlignment="1">
      <alignment vertical="top" wrapText="1"/>
    </xf>
    <xf numFmtId="0" fontId="2" fillId="0" borderId="1" xfId="0" applyFont="1" applyFill="1" applyBorder="1" applyAlignment="1">
      <alignment vertical="top" wrapText="1"/>
    </xf>
    <xf numFmtId="168" fontId="22" fillId="0" borderId="0" xfId="400" applyNumberFormat="1" applyFont="1" applyFill="1" applyBorder="1" applyAlignment="1">
      <alignment horizontal="left" vertical="center"/>
    </xf>
    <xf numFmtId="168" fontId="5" fillId="0" borderId="1" xfId="272" applyNumberFormat="1" applyFont="1" applyFill="1" applyBorder="1" applyAlignment="1">
      <alignment horizontal="center" vertical="center" wrapText="1"/>
    </xf>
    <xf numFmtId="168" fontId="5" fillId="0" borderId="37" xfId="272" applyNumberFormat="1" applyFont="1" applyFill="1" applyBorder="1" applyAlignment="1">
      <alignment horizontal="center" vertical="center" wrapText="1"/>
    </xf>
    <xf numFmtId="168" fontId="68" fillId="0" borderId="1" xfId="400" applyNumberFormat="1" applyFont="1" applyFill="1" applyBorder="1" applyAlignment="1">
      <alignment horizontal="right" vertical="center" shrinkToFit="1"/>
    </xf>
    <xf numFmtId="168" fontId="68" fillId="0" borderId="37" xfId="400" applyNumberFormat="1" applyFont="1" applyFill="1" applyBorder="1" applyAlignment="1">
      <alignment horizontal="right" vertical="center" shrinkToFit="1"/>
    </xf>
    <xf numFmtId="177" fontId="11" fillId="0" borderId="1" xfId="347" applyNumberFormat="1" applyFont="1" applyFill="1" applyBorder="1" applyAlignment="1">
      <alignment horizontal="right" vertical="center" shrinkToFit="1"/>
    </xf>
    <xf numFmtId="49" fontId="68" fillId="0" borderId="1" xfId="400" applyNumberFormat="1" applyFont="1" applyFill="1" applyBorder="1" applyAlignment="1">
      <alignment horizontal="center" vertical="center" wrapText="1"/>
    </xf>
    <xf numFmtId="49" fontId="68" fillId="0" borderId="1" xfId="400" applyNumberFormat="1" applyFont="1" applyFill="1" applyBorder="1" applyAlignment="1">
      <alignment vertical="center" wrapText="1"/>
    </xf>
    <xf numFmtId="0" fontId="5" fillId="0" borderId="1" xfId="400" applyFont="1" applyFill="1" applyBorder="1" applyAlignment="1">
      <alignment horizontal="center" vertical="center" wrapText="1"/>
    </xf>
    <xf numFmtId="0" fontId="22" fillId="0" borderId="36" xfId="400" applyFont="1" applyFill="1" applyBorder="1" applyAlignment="1">
      <alignment horizontal="left" vertical="center" wrapText="1"/>
    </xf>
    <xf numFmtId="1" fontId="4" fillId="0" borderId="1" xfId="400" applyNumberFormat="1" applyFont="1" applyFill="1" applyBorder="1" applyAlignment="1">
      <alignment horizontal="center" vertical="center" shrinkToFit="1"/>
    </xf>
    <xf numFmtId="1" fontId="59" fillId="0" borderId="36" xfId="400" applyNumberFormat="1" applyFont="1" applyFill="1" applyBorder="1" applyAlignment="1">
      <alignment horizontal="center" vertical="center" shrinkToFit="1"/>
    </xf>
    <xf numFmtId="1" fontId="4" fillId="0" borderId="1" xfId="400" applyNumberFormat="1" applyFont="1" applyFill="1" applyBorder="1" applyAlignment="1">
      <alignment horizontal="center" vertical="center" wrapText="1" shrinkToFit="1"/>
    </xf>
    <xf numFmtId="170" fontId="5" fillId="0" borderId="30" xfId="272" applyNumberFormat="1" applyFont="1" applyFill="1" applyBorder="1" applyAlignment="1">
      <alignment horizontal="center" vertical="center" wrapText="1"/>
    </xf>
    <xf numFmtId="170" fontId="68" fillId="0" borderId="1" xfId="74" applyNumberFormat="1" applyFont="1" applyFill="1" applyBorder="1" applyAlignment="1">
      <alignment horizontal="right" vertical="center" shrinkToFit="1"/>
    </xf>
    <xf numFmtId="170" fontId="60" fillId="0" borderId="1" xfId="74" applyNumberFormat="1" applyFont="1" applyFill="1" applyBorder="1" applyAlignment="1">
      <alignment horizontal="left" vertical="center" wrapText="1"/>
    </xf>
    <xf numFmtId="170" fontId="69" fillId="0" borderId="1" xfId="74" applyNumberFormat="1" applyFont="1" applyFill="1" applyBorder="1" applyAlignment="1">
      <alignment horizontal="right" vertical="center" shrinkToFit="1"/>
    </xf>
    <xf numFmtId="170" fontId="60" fillId="0" borderId="1" xfId="74" applyNumberFormat="1" applyFont="1" applyFill="1" applyBorder="1" applyAlignment="1">
      <alignment horizontal="right" vertical="center" shrinkToFit="1"/>
    </xf>
    <xf numFmtId="170" fontId="14" fillId="0" borderId="1" xfId="74" applyNumberFormat="1" applyFont="1" applyFill="1" applyBorder="1" applyAlignment="1">
      <alignment horizontal="right" vertical="center" shrinkToFit="1"/>
    </xf>
    <xf numFmtId="0" fontId="11" fillId="0" borderId="1" xfId="0" applyFont="1" applyFill="1" applyBorder="1" applyAlignment="1">
      <alignment vertical="center" wrapText="1"/>
    </xf>
    <xf numFmtId="0" fontId="5" fillId="0" borderId="1" xfId="0" applyFont="1" applyFill="1" applyBorder="1" applyAlignment="1">
      <alignment horizontal="center" vertical="center" wrapText="1"/>
    </xf>
    <xf numFmtId="175" fontId="5" fillId="0" borderId="1" xfId="0" applyNumberFormat="1" applyFont="1" applyFill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horizontal="left" vertical="center" wrapText="1"/>
    </xf>
    <xf numFmtId="0" fontId="5" fillId="0" borderId="18" xfId="0" applyFont="1" applyFill="1" applyBorder="1" applyAlignment="1">
      <alignment horizontal="center" vertical="center" wrapText="1"/>
    </xf>
    <xf numFmtId="167" fontId="5" fillId="0" borderId="1" xfId="0" applyNumberFormat="1" applyFont="1" applyFill="1" applyBorder="1" applyAlignment="1">
      <alignment horizontal="center" vertical="center" wrapText="1"/>
    </xf>
    <xf numFmtId="176" fontId="5" fillId="0" borderId="0" xfId="0" applyNumberFormat="1" applyFont="1" applyFill="1"/>
    <xf numFmtId="0" fontId="5" fillId="0" borderId="1" xfId="0" applyFont="1" applyFill="1" applyBorder="1"/>
    <xf numFmtId="3" fontId="5" fillId="0" borderId="15" xfId="0" applyNumberFormat="1" applyFont="1" applyFill="1" applyBorder="1" applyAlignment="1">
      <alignment horizontal="center" vertical="center" wrapText="1"/>
    </xf>
    <xf numFmtId="3" fontId="5" fillId="0" borderId="0" xfId="0" applyNumberFormat="1" applyFont="1" applyFill="1" applyAlignment="1">
      <alignment horizontal="center" vertical="center" wrapText="1"/>
    </xf>
    <xf numFmtId="3" fontId="5" fillId="0" borderId="1" xfId="0" applyNumberFormat="1" applyFont="1" applyFill="1" applyBorder="1" applyAlignment="1">
      <alignment horizontal="center" vertical="center" wrapText="1"/>
    </xf>
    <xf numFmtId="167" fontId="5" fillId="0" borderId="0" xfId="0" applyNumberFormat="1" applyFont="1" applyFill="1"/>
    <xf numFmtId="0" fontId="4" fillId="0" borderId="18" xfId="0" applyFont="1" applyFill="1" applyBorder="1" applyAlignment="1">
      <alignment horizontal="center" vertical="center" wrapText="1"/>
    </xf>
    <xf numFmtId="167" fontId="4" fillId="0" borderId="1" xfId="0" applyNumberFormat="1" applyFont="1" applyFill="1" applyBorder="1" applyAlignment="1">
      <alignment horizontal="center" vertical="center" wrapText="1"/>
    </xf>
    <xf numFmtId="0" fontId="15" fillId="0" borderId="0" xfId="0" applyFont="1" applyFill="1"/>
    <xf numFmtId="167" fontId="11" fillId="0" borderId="0" xfId="0" applyNumberFormat="1" applyFont="1" applyFill="1"/>
    <xf numFmtId="0" fontId="15" fillId="0" borderId="1" xfId="0" applyFont="1" applyFill="1" applyBorder="1"/>
    <xf numFmtId="167" fontId="5" fillId="0" borderId="29" xfId="0" applyNumberFormat="1" applyFont="1" applyFill="1" applyBorder="1" applyAlignment="1">
      <alignment horizontal="center" vertical="center" wrapText="1"/>
    </xf>
    <xf numFmtId="0" fontId="11" fillId="0" borderId="18" xfId="0" applyFont="1" applyFill="1" applyBorder="1" applyAlignment="1">
      <alignment vertical="center" wrapText="1"/>
    </xf>
    <xf numFmtId="0" fontId="5" fillId="0" borderId="18" xfId="0" applyFont="1" applyFill="1" applyBorder="1" applyAlignment="1">
      <alignment vertical="center" wrapText="1"/>
    </xf>
    <xf numFmtId="168" fontId="9" fillId="0" borderId="0" xfId="0" applyNumberFormat="1" applyFont="1" applyAlignment="1">
      <alignment horizontal="left" vertical="top" wrapText="1"/>
    </xf>
    <xf numFmtId="0" fontId="1" fillId="0" borderId="0" xfId="0" applyFont="1" applyAlignment="1"/>
    <xf numFmtId="168" fontId="2" fillId="38" borderId="15" xfId="404" applyNumberFormat="1" applyFont="1" applyFill="1" applyBorder="1" applyAlignment="1">
      <alignment horizontal="right" wrapText="1"/>
    </xf>
    <xf numFmtId="166" fontId="4" fillId="0" borderId="1" xfId="11" applyNumberFormat="1" applyFont="1" applyFill="1" applyBorder="1" applyAlignment="1">
      <alignment horizontal="right" vertical="center" wrapText="1"/>
    </xf>
    <xf numFmtId="168" fontId="2" fillId="38" borderId="1" xfId="404" applyNumberFormat="1" applyFont="1" applyFill="1" applyBorder="1" applyAlignment="1">
      <alignment horizontal="right" wrapText="1"/>
    </xf>
    <xf numFmtId="166" fontId="5" fillId="0" borderId="1" xfId="11" applyNumberFormat="1" applyFont="1" applyFill="1" applyBorder="1" applyAlignment="1">
      <alignment horizontal="right" vertical="center" wrapText="1"/>
    </xf>
    <xf numFmtId="168" fontId="1" fillId="38" borderId="1" xfId="404" applyNumberFormat="1" applyFont="1" applyFill="1" applyBorder="1" applyAlignment="1">
      <alignment horizontal="right" wrapText="1"/>
    </xf>
    <xf numFmtId="167" fontId="2" fillId="0" borderId="1" xfId="0" applyNumberFormat="1" applyFont="1" applyFill="1" applyBorder="1" applyAlignment="1">
      <alignment horizontal="right" vertical="center"/>
    </xf>
    <xf numFmtId="166" fontId="5" fillId="0" borderId="1" xfId="2" applyNumberFormat="1" applyFont="1" applyFill="1" applyBorder="1" applyAlignment="1">
      <alignment horizontal="right" vertical="center"/>
    </xf>
    <xf numFmtId="167" fontId="1" fillId="0" borderId="1" xfId="0" applyNumberFormat="1" applyFont="1" applyFill="1" applyBorder="1" applyAlignment="1">
      <alignment horizontal="right" vertical="center"/>
    </xf>
    <xf numFmtId="0" fontId="1" fillId="0" borderId="0" xfId="0" applyFont="1" applyBorder="1"/>
    <xf numFmtId="167" fontId="2" fillId="0" borderId="0" xfId="0" applyNumberFormat="1" applyFont="1" applyBorder="1" applyAlignment="1">
      <alignment horizontal="center" vertical="center" wrapText="1"/>
    </xf>
    <xf numFmtId="166" fontId="5" fillId="0" borderId="0" xfId="2" applyNumberFormat="1" applyFont="1" applyFill="1" applyBorder="1" applyAlignment="1">
      <alignment horizontal="center" vertical="center"/>
    </xf>
    <xf numFmtId="0" fontId="5" fillId="0" borderId="19" xfId="405" applyFont="1" applyBorder="1" applyAlignment="1">
      <alignment horizontal="left" vertical="top" wrapText="1"/>
    </xf>
    <xf numFmtId="166" fontId="5" fillId="0" borderId="19" xfId="2" applyNumberFormat="1" applyFont="1" applyFill="1" applyBorder="1" applyAlignment="1">
      <alignment horizontal="center" vertical="center"/>
    </xf>
    <xf numFmtId="0" fontId="5" fillId="38" borderId="0" xfId="405" applyFont="1" applyFill="1" applyBorder="1" applyAlignment="1"/>
    <xf numFmtId="0" fontId="4" fillId="38" borderId="0" xfId="405" applyFont="1" applyFill="1" applyBorder="1" applyAlignment="1"/>
    <xf numFmtId="0" fontId="5" fillId="0" borderId="0" xfId="405" applyFont="1" applyBorder="1"/>
    <xf numFmtId="0" fontId="4" fillId="38" borderId="19" xfId="405" applyFont="1" applyFill="1" applyBorder="1" applyAlignment="1">
      <alignment vertical="top" wrapText="1"/>
    </xf>
    <xf numFmtId="0" fontId="5" fillId="0" borderId="0" xfId="405" applyFont="1" applyBorder="1" applyAlignment="1">
      <alignment horizontal="left" vertical="top" wrapText="1"/>
    </xf>
    <xf numFmtId="0" fontId="4" fillId="0" borderId="19" xfId="405" applyFont="1" applyFill="1" applyBorder="1" applyAlignment="1">
      <alignment vertical="top" wrapText="1"/>
    </xf>
    <xf numFmtId="0" fontId="5" fillId="0" borderId="19" xfId="405" applyFont="1" applyBorder="1"/>
    <xf numFmtId="0" fontId="5" fillId="0" borderId="19" xfId="405" applyFont="1" applyFill="1" applyBorder="1" applyAlignment="1">
      <alignment vertical="top" wrapText="1"/>
    </xf>
    <xf numFmtId="0" fontId="5" fillId="0" borderId="19" xfId="405" applyFont="1" applyFill="1" applyBorder="1" applyAlignment="1">
      <alignment horizontal="left" vertical="top" wrapText="1"/>
    </xf>
    <xf numFmtId="0" fontId="5" fillId="0" borderId="19" xfId="405" applyFont="1" applyFill="1" applyBorder="1" applyAlignment="1">
      <alignment vertical="center" wrapText="1"/>
    </xf>
    <xf numFmtId="0" fontId="7" fillId="0" borderId="19" xfId="405" applyFont="1" applyFill="1" applyBorder="1" applyAlignment="1">
      <alignment horizontal="left" vertical="center" wrapText="1"/>
    </xf>
    <xf numFmtId="0" fontId="66" fillId="0" borderId="19" xfId="405" applyFont="1" applyBorder="1" applyAlignment="1">
      <alignment horizontal="left" vertical="top" wrapText="1"/>
    </xf>
    <xf numFmtId="0" fontId="5" fillId="0" borderId="19" xfId="405" applyFont="1" applyFill="1" applyBorder="1" applyAlignment="1">
      <alignment horizontal="left" vertical="center" wrapText="1"/>
    </xf>
    <xf numFmtId="0" fontId="5" fillId="0" borderId="16" xfId="405" applyFont="1" applyFill="1" applyBorder="1" applyAlignment="1">
      <alignment vertical="top" wrapText="1"/>
    </xf>
    <xf numFmtId="0" fontId="5" fillId="0" borderId="18" xfId="405" applyFont="1" applyFill="1" applyBorder="1" applyAlignment="1">
      <alignment vertical="top" wrapText="1"/>
    </xf>
    <xf numFmtId="0" fontId="5" fillId="0" borderId="0" xfId="405" applyFont="1" applyFill="1" applyBorder="1" applyAlignment="1">
      <alignment vertical="top" wrapText="1"/>
    </xf>
    <xf numFmtId="0" fontId="5" fillId="0" borderId="19" xfId="11" applyFont="1" applyFill="1" applyBorder="1" applyAlignment="1">
      <alignment horizontal="center" vertical="top" wrapText="1"/>
    </xf>
    <xf numFmtId="0" fontId="14" fillId="0" borderId="0" xfId="405" applyFont="1" applyBorder="1" applyAlignment="1">
      <alignment vertical="top" wrapText="1"/>
    </xf>
    <xf numFmtId="0" fontId="5" fillId="0" borderId="19" xfId="405" applyFont="1" applyBorder="1" applyAlignment="1">
      <alignment vertical="top" wrapText="1"/>
    </xf>
    <xf numFmtId="0" fontId="14" fillId="0" borderId="0" xfId="406" applyFont="1" applyFill="1" applyAlignment="1">
      <alignment horizontal="center" wrapText="1"/>
    </xf>
    <xf numFmtId="0" fontId="4" fillId="38" borderId="0" xfId="405" applyFont="1" applyFill="1" applyAlignment="1">
      <alignment horizontal="right"/>
    </xf>
    <xf numFmtId="0" fontId="5" fillId="38" borderId="0" xfId="405" applyFont="1" applyFill="1"/>
    <xf numFmtId="0" fontId="11" fillId="0" borderId="0" xfId="405" applyFont="1" applyBorder="1" applyAlignment="1">
      <alignment vertical="top" wrapText="1"/>
    </xf>
    <xf numFmtId="0" fontId="5" fillId="0" borderId="19" xfId="405" applyFont="1" applyFill="1" applyBorder="1" applyAlignment="1">
      <alignment horizontal="left" vertical="center"/>
    </xf>
    <xf numFmtId="0" fontId="5" fillId="0" borderId="19" xfId="405" applyFont="1" applyFill="1" applyBorder="1" applyAlignment="1">
      <alignment horizontal="center" vertical="top" wrapText="1"/>
    </xf>
    <xf numFmtId="0" fontId="5" fillId="0" borderId="19" xfId="405" applyFont="1" applyBorder="1" applyAlignment="1">
      <alignment horizontal="center" wrapText="1"/>
    </xf>
    <xf numFmtId="0" fontId="5" fillId="0" borderId="15" xfId="0" applyFont="1" applyBorder="1" applyAlignment="1">
      <alignment horizontal="center" wrapText="1"/>
    </xf>
    <xf numFmtId="0" fontId="1" fillId="0" borderId="16" xfId="0" applyFont="1" applyBorder="1" applyAlignment="1">
      <alignment horizontal="center" wrapText="1"/>
    </xf>
    <xf numFmtId="0" fontId="1" fillId="0" borderId="18" xfId="0" applyFont="1" applyBorder="1" applyAlignment="1">
      <alignment horizontal="center" wrapText="1"/>
    </xf>
    <xf numFmtId="0" fontId="1" fillId="0" borderId="16" xfId="0" applyFont="1" applyBorder="1" applyAlignment="1">
      <alignment horizontal="left"/>
    </xf>
    <xf numFmtId="0" fontId="1" fillId="0" borderId="18" xfId="0" applyFont="1" applyBorder="1" applyAlignment="1">
      <alignment horizontal="left"/>
    </xf>
    <xf numFmtId="0" fontId="64" fillId="0" borderId="0" xfId="0" applyFont="1" applyAlignment="1">
      <alignment horizontal="center"/>
    </xf>
    <xf numFmtId="167" fontId="59" fillId="0" borderId="0" xfId="0" applyNumberFormat="1" applyFont="1" applyBorder="1" applyAlignment="1">
      <alignment horizontal="center" vertical="center" wrapText="1"/>
    </xf>
    <xf numFmtId="0" fontId="14" fillId="38" borderId="0" xfId="405" applyFont="1" applyFill="1" applyBorder="1" applyAlignment="1">
      <alignment horizontal="center" vertical="top" wrapText="1"/>
    </xf>
    <xf numFmtId="0" fontId="9" fillId="0" borderId="0" xfId="0" applyFont="1" applyBorder="1" applyAlignment="1">
      <alignment horizontal="left" vertical="top" wrapText="1"/>
    </xf>
    <xf numFmtId="0" fontId="60" fillId="0" borderId="0" xfId="0" applyFont="1" applyAlignment="1">
      <alignment vertical="center" wrapText="1"/>
    </xf>
    <xf numFmtId="0" fontId="9" fillId="0" borderId="0" xfId="0" applyFont="1" applyAlignment="1"/>
    <xf numFmtId="0" fontId="4" fillId="0" borderId="1" xfId="0" applyFont="1" applyBorder="1" applyAlignment="1">
      <alignment horizontal="left" vertical="top" wrapText="1"/>
    </xf>
    <xf numFmtId="0" fontId="5" fillId="0" borderId="1" xfId="1" applyFont="1" applyFill="1" applyBorder="1" applyAlignment="1">
      <alignment horizontal="center" vertical="top" wrapText="1"/>
    </xf>
    <xf numFmtId="0" fontId="4" fillId="0" borderId="0" xfId="1" applyFont="1" applyFill="1" applyAlignment="1">
      <alignment horizontal="center" vertical="center" wrapText="1"/>
    </xf>
    <xf numFmtId="0" fontId="5" fillId="0" borderId="1" xfId="1" applyFont="1" applyFill="1" applyBorder="1" applyAlignment="1">
      <alignment horizontal="center" vertical="center" wrapText="1"/>
    </xf>
    <xf numFmtId="0" fontId="15" fillId="0" borderId="16" xfId="74" applyFont="1" applyFill="1" applyBorder="1" applyAlignment="1">
      <alignment horizontal="left" vertical="center" wrapText="1"/>
    </xf>
    <xf numFmtId="0" fontId="15" fillId="0" borderId="17" xfId="74" applyFont="1" applyFill="1" applyBorder="1" applyAlignment="1">
      <alignment horizontal="left" vertical="center" wrapText="1"/>
    </xf>
    <xf numFmtId="0" fontId="15" fillId="0" borderId="18" xfId="74" applyFont="1" applyFill="1" applyBorder="1" applyAlignment="1">
      <alignment horizontal="left" vertical="center" wrapText="1"/>
    </xf>
    <xf numFmtId="0" fontId="5" fillId="0" borderId="16" xfId="74" applyFont="1" applyFill="1" applyBorder="1" applyAlignment="1">
      <alignment horizontal="center" vertical="center" wrapText="1"/>
    </xf>
    <xf numFmtId="0" fontId="5" fillId="0" borderId="18" xfId="74" applyFont="1" applyFill="1" applyBorder="1" applyAlignment="1">
      <alignment horizontal="center" vertical="center" wrapText="1"/>
    </xf>
    <xf numFmtId="167" fontId="5" fillId="0" borderId="15" xfId="74" applyNumberFormat="1" applyFont="1" applyFill="1" applyBorder="1" applyAlignment="1">
      <alignment horizontal="center" vertical="center" wrapText="1"/>
    </xf>
    <xf numFmtId="167" fontId="5" fillId="0" borderId="29" xfId="74" applyNumberFormat="1" applyFont="1" applyFill="1" applyBorder="1" applyAlignment="1">
      <alignment horizontal="center" vertical="center" wrapText="1"/>
    </xf>
    <xf numFmtId="0" fontId="5" fillId="0" borderId="0" xfId="74" applyFont="1" applyFill="1" applyAlignment="1">
      <alignment horizontal="left" vertical="center"/>
    </xf>
    <xf numFmtId="0" fontId="4" fillId="0" borderId="0" xfId="5" applyFont="1" applyFill="1" applyAlignment="1">
      <alignment horizontal="center" vertical="center" wrapText="1"/>
    </xf>
    <xf numFmtId="0" fontId="5" fillId="0" borderId="1" xfId="11" applyFont="1" applyFill="1" applyBorder="1" applyAlignment="1">
      <alignment horizontal="center" vertical="center" wrapText="1"/>
    </xf>
    <xf numFmtId="0" fontId="4" fillId="0" borderId="16" xfId="74" applyFont="1" applyFill="1" applyBorder="1" applyAlignment="1">
      <alignment horizontal="left" vertical="center" wrapText="1"/>
    </xf>
    <xf numFmtId="0" fontId="4" fillId="0" borderId="17" xfId="74" applyFont="1" applyFill="1" applyBorder="1" applyAlignment="1">
      <alignment horizontal="left" vertical="center" wrapText="1"/>
    </xf>
    <xf numFmtId="0" fontId="4" fillId="0" borderId="18" xfId="74" applyFont="1" applyFill="1" applyBorder="1" applyAlignment="1">
      <alignment horizontal="left" vertical="center" wrapText="1"/>
    </xf>
    <xf numFmtId="0" fontId="5" fillId="0" borderId="11" xfId="0" applyFont="1" applyFill="1" applyBorder="1" applyAlignment="1">
      <alignment horizontal="center" vertical="center" wrapText="1"/>
    </xf>
    <xf numFmtId="0" fontId="5" fillId="0" borderId="13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5" fillId="0" borderId="10" xfId="0" applyFont="1" applyFill="1" applyBorder="1" applyAlignment="1">
      <alignment horizontal="center" vertical="center" wrapText="1"/>
    </xf>
    <xf numFmtId="0" fontId="5" fillId="0" borderId="12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11" fillId="0" borderId="0" xfId="399" applyFont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  <xf numFmtId="0" fontId="5" fillId="0" borderId="33" xfId="400" applyFont="1" applyFill="1" applyBorder="1" applyAlignment="1">
      <alignment horizontal="center" vertical="center" wrapText="1"/>
    </xf>
    <xf numFmtId="0" fontId="5" fillId="0" borderId="34" xfId="400" applyFont="1" applyFill="1" applyBorder="1" applyAlignment="1">
      <alignment horizontal="center" vertical="center" wrapText="1"/>
    </xf>
    <xf numFmtId="49" fontId="5" fillId="0" borderId="34" xfId="400" applyNumberFormat="1" applyFont="1" applyFill="1" applyBorder="1" applyAlignment="1">
      <alignment horizontal="center" vertical="center" wrapText="1"/>
    </xf>
    <xf numFmtId="49" fontId="5" fillId="0" borderId="1" xfId="400" applyNumberFormat="1" applyFont="1" applyFill="1" applyBorder="1" applyAlignment="1">
      <alignment horizontal="center" vertical="center" wrapText="1"/>
    </xf>
    <xf numFmtId="168" fontId="5" fillId="0" borderId="34" xfId="400" applyNumberFormat="1" applyFont="1" applyFill="1" applyBorder="1" applyAlignment="1">
      <alignment horizontal="center" vertical="center" wrapText="1"/>
    </xf>
    <xf numFmtId="168" fontId="5" fillId="0" borderId="35" xfId="400" applyNumberFormat="1" applyFont="1" applyFill="1" applyBorder="1" applyAlignment="1">
      <alignment horizontal="center" vertical="center" wrapText="1"/>
    </xf>
    <xf numFmtId="0" fontId="5" fillId="0" borderId="36" xfId="400" applyFont="1" applyFill="1" applyBorder="1" applyAlignment="1">
      <alignment horizontal="center" vertical="center" wrapText="1"/>
    </xf>
    <xf numFmtId="0" fontId="5" fillId="0" borderId="1" xfId="400" applyFont="1" applyFill="1" applyBorder="1" applyAlignment="1">
      <alignment horizontal="center" vertical="center" wrapText="1"/>
    </xf>
    <xf numFmtId="168" fontId="5" fillId="0" borderId="1" xfId="272" applyNumberFormat="1" applyFont="1" applyFill="1" applyBorder="1" applyAlignment="1">
      <alignment horizontal="center" vertical="center" wrapText="1"/>
    </xf>
    <xf numFmtId="170" fontId="5" fillId="0" borderId="1" xfId="272" applyNumberFormat="1" applyFont="1" applyFill="1" applyBorder="1" applyAlignment="1">
      <alignment horizontal="center" vertical="center" wrapText="1"/>
    </xf>
    <xf numFmtId="0" fontId="59" fillId="0" borderId="1" xfId="74" applyNumberFormat="1" applyFont="1" applyFill="1" applyBorder="1" applyAlignment="1">
      <alignment horizontal="center" vertical="center" wrapText="1"/>
    </xf>
    <xf numFmtId="170" fontId="22" fillId="0" borderId="0" xfId="74" applyNumberFormat="1" applyFont="1" applyFill="1" applyBorder="1" applyAlignment="1">
      <alignment horizontal="right" vertical="center" wrapText="1"/>
    </xf>
    <xf numFmtId="0" fontId="5" fillId="0" borderId="1" xfId="74" applyNumberFormat="1" applyFont="1" applyFill="1" applyBorder="1" applyAlignment="1">
      <alignment horizontal="center" vertical="center" wrapText="1"/>
    </xf>
    <xf numFmtId="49" fontId="5" fillId="0" borderId="1" xfId="74" applyNumberFormat="1" applyFont="1" applyFill="1" applyBorder="1" applyAlignment="1">
      <alignment horizontal="center" vertical="center" wrapText="1"/>
    </xf>
    <xf numFmtId="170" fontId="5" fillId="0" borderId="1" xfId="74" applyNumberFormat="1" applyFont="1" applyFill="1" applyBorder="1" applyAlignment="1">
      <alignment horizontal="center" vertical="center" wrapText="1"/>
    </xf>
    <xf numFmtId="0" fontId="22" fillId="0" borderId="1" xfId="74" applyNumberFormat="1" applyFont="1" applyFill="1" applyBorder="1" applyAlignment="1">
      <alignment horizontal="center" vertical="center" wrapText="1"/>
    </xf>
    <xf numFmtId="170" fontId="5" fillId="0" borderId="30" xfId="272" applyNumberFormat="1" applyFont="1" applyFill="1" applyBorder="1" applyAlignment="1">
      <alignment horizontal="center" vertical="center" wrapText="1"/>
    </xf>
    <xf numFmtId="0" fontId="14" fillId="0" borderId="0" xfId="59" applyFont="1" applyFill="1" applyAlignment="1">
      <alignment horizontal="center" wrapText="1"/>
    </xf>
    <xf numFmtId="0" fontId="5" fillId="0" borderId="1" xfId="0" applyFont="1" applyFill="1" applyBorder="1" applyAlignment="1">
      <alignment horizontal="center" vertical="top" wrapText="1"/>
    </xf>
    <xf numFmtId="0" fontId="5" fillId="0" borderId="1" xfId="0" applyFont="1" applyFill="1" applyBorder="1" applyAlignment="1">
      <alignment horizontal="left" vertical="center"/>
    </xf>
    <xf numFmtId="0" fontId="1" fillId="0" borderId="1" xfId="0" applyFont="1" applyBorder="1" applyAlignment="1">
      <alignment horizontal="center" vertical="top" wrapText="1"/>
    </xf>
    <xf numFmtId="0" fontId="7" fillId="0" borderId="1" xfId="0" applyFont="1" applyBorder="1" applyAlignment="1">
      <alignment horizontal="left" vertical="top" wrapText="1"/>
    </xf>
    <xf numFmtId="0" fontId="1" fillId="0" borderId="1" xfId="0" applyFont="1" applyBorder="1" applyAlignment="1">
      <alignment horizontal="left" vertical="top" wrapText="1"/>
    </xf>
    <xf numFmtId="0" fontId="4" fillId="0" borderId="0" xfId="0" applyFont="1" applyAlignment="1">
      <alignment horizontal="left" vertical="top" wrapText="1"/>
    </xf>
    <xf numFmtId="0" fontId="5" fillId="0" borderId="1" xfId="0" applyFont="1" applyBorder="1" applyAlignment="1">
      <alignment horizontal="center" vertical="top" wrapText="1"/>
    </xf>
    <xf numFmtId="0" fontId="7" fillId="0" borderId="31" xfId="0" applyFont="1" applyBorder="1" applyAlignment="1">
      <alignment horizontal="left" vertical="top" wrapText="1"/>
    </xf>
    <xf numFmtId="0" fontId="7" fillId="0" borderId="38" xfId="0" applyFont="1" applyBorder="1" applyAlignment="1">
      <alignment horizontal="left" vertical="top" wrapText="1"/>
    </xf>
    <xf numFmtId="0" fontId="5" fillId="0" borderId="1" xfId="0" applyFont="1" applyBorder="1" applyAlignment="1">
      <alignment horizontal="left" vertical="top" wrapText="1"/>
    </xf>
    <xf numFmtId="0" fontId="57" fillId="0" borderId="0" xfId="0" applyFont="1" applyAlignment="1">
      <alignment horizontal="center" vertical="top" wrapText="1"/>
    </xf>
    <xf numFmtId="0" fontId="11" fillId="0" borderId="0" xfId="0" applyFont="1" applyAlignment="1">
      <alignment horizontal="center" vertical="top" wrapText="1"/>
    </xf>
    <xf numFmtId="0" fontId="60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/>
    </xf>
    <xf numFmtId="0" fontId="64" fillId="0" borderId="0" xfId="0" applyFont="1" applyAlignment="1">
      <alignment horizontal="center"/>
    </xf>
    <xf numFmtId="0" fontId="60" fillId="0" borderId="48" xfId="0" applyFont="1" applyBorder="1" applyAlignment="1">
      <alignment horizontal="center" vertical="center" wrapText="1"/>
    </xf>
    <xf numFmtId="0" fontId="14" fillId="0" borderId="0" xfId="406" applyFont="1" applyFill="1" applyAlignment="1">
      <alignment horizontal="center" wrapText="1"/>
    </xf>
    <xf numFmtId="0" fontId="14" fillId="38" borderId="0" xfId="405" applyFont="1" applyFill="1" applyBorder="1" applyAlignment="1">
      <alignment horizontal="center" vertical="top" wrapText="1"/>
    </xf>
    <xf numFmtId="0" fontId="4" fillId="0" borderId="16" xfId="0" applyFont="1" applyBorder="1" applyAlignment="1">
      <alignment horizontal="left" vertical="top" wrapText="1"/>
    </xf>
    <xf numFmtId="0" fontId="4" fillId="0" borderId="18" xfId="0" applyFont="1" applyBorder="1" applyAlignment="1">
      <alignment horizontal="left" vertical="top" wrapText="1"/>
    </xf>
    <xf numFmtId="0" fontId="7" fillId="0" borderId="16" xfId="0" applyFont="1" applyBorder="1" applyAlignment="1">
      <alignment horizontal="left" vertical="top" wrapText="1"/>
    </xf>
    <xf numFmtId="0" fontId="7" fillId="0" borderId="18" xfId="0" applyFont="1" applyBorder="1" applyAlignment="1">
      <alignment horizontal="left" vertical="top" wrapText="1"/>
    </xf>
    <xf numFmtId="0" fontId="1" fillId="0" borderId="16" xfId="0" applyFont="1" applyBorder="1" applyAlignment="1">
      <alignment horizontal="center" vertical="top" wrapText="1"/>
    </xf>
    <xf numFmtId="0" fontId="1" fillId="0" borderId="18" xfId="0" applyFont="1" applyBorder="1" applyAlignment="1">
      <alignment horizontal="center" vertical="top" wrapText="1"/>
    </xf>
    <xf numFmtId="0" fontId="1" fillId="0" borderId="16" xfId="0" applyFont="1" applyBorder="1" applyAlignment="1">
      <alignment horizontal="left" vertical="top" wrapText="1"/>
    </xf>
    <xf numFmtId="0" fontId="1" fillId="0" borderId="18" xfId="0" applyFont="1" applyBorder="1" applyAlignment="1">
      <alignment horizontal="left" vertical="top" wrapText="1"/>
    </xf>
    <xf numFmtId="0" fontId="5" fillId="0" borderId="16" xfId="0" applyFont="1" applyBorder="1" applyAlignment="1">
      <alignment horizontal="center" vertical="top" wrapText="1"/>
    </xf>
    <xf numFmtId="0" fontId="5" fillId="0" borderId="18" xfId="0" applyFont="1" applyBorder="1" applyAlignment="1">
      <alignment horizontal="center" vertical="top" wrapText="1"/>
    </xf>
    <xf numFmtId="0" fontId="5" fillId="0" borderId="16" xfId="0" applyFont="1" applyBorder="1" applyAlignment="1">
      <alignment horizontal="left" vertical="top" wrapText="1"/>
    </xf>
    <xf numFmtId="0" fontId="5" fillId="0" borderId="18" xfId="0" applyFont="1" applyBorder="1" applyAlignment="1">
      <alignment horizontal="left" vertical="top" wrapText="1"/>
    </xf>
    <xf numFmtId="0" fontId="24" fillId="0" borderId="19" xfId="12" applyFont="1" applyBorder="1" applyAlignment="1">
      <alignment vertical="center" wrapText="1"/>
    </xf>
    <xf numFmtId="0" fontId="23" fillId="0" borderId="19" xfId="12" applyFont="1" applyBorder="1" applyAlignment="1">
      <alignment vertical="center" wrapText="1"/>
    </xf>
    <xf numFmtId="0" fontId="5" fillId="0" borderId="0" xfId="11" applyFont="1" applyAlignment="1">
      <alignment horizontal="right" vertical="top" wrapText="1"/>
    </xf>
    <xf numFmtId="0" fontId="20" fillId="0" borderId="0" xfId="12" applyFont="1" applyAlignment="1">
      <alignment horizontal="center" vertical="center" wrapText="1"/>
    </xf>
    <xf numFmtId="0" fontId="1" fillId="0" borderId="19" xfId="12" applyFont="1" applyBorder="1" applyAlignment="1">
      <alignment horizontal="right" vertical="center" wrapText="1"/>
    </xf>
    <xf numFmtId="0" fontId="1" fillId="0" borderId="19" xfId="12" applyFont="1" applyBorder="1" applyAlignment="1">
      <alignment horizontal="center" vertical="center" wrapText="1"/>
    </xf>
    <xf numFmtId="170" fontId="1" fillId="0" borderId="19" xfId="13" applyNumberFormat="1" applyFont="1" applyFill="1" applyBorder="1" applyAlignment="1">
      <alignment horizontal="center" vertical="center" wrapText="1"/>
    </xf>
    <xf numFmtId="170" fontId="22" fillId="0" borderId="19" xfId="13" applyNumberFormat="1" applyFont="1" applyFill="1" applyBorder="1" applyAlignment="1">
      <alignment horizontal="center" vertical="center" wrapText="1"/>
    </xf>
  </cellXfs>
  <cellStyles count="618">
    <cellStyle name="_artabyuje" xfId="14"/>
    <cellStyle name="_artabyuje_3.Havelvacner_N1_12 23.01.2018" xfId="76"/>
    <cellStyle name="20% - Accent1 2" xfId="15"/>
    <cellStyle name="20% - Accent1 2 2" xfId="77"/>
    <cellStyle name="20% - Accent1 2 2 2" xfId="78"/>
    <cellStyle name="20% - Accent1 2 2 2 2" xfId="79"/>
    <cellStyle name="20% - Accent1 2 2 2 3" xfId="80"/>
    <cellStyle name="20% - Accent1 2 2 3" xfId="81"/>
    <cellStyle name="20% - Accent1 2 2 4" xfId="82"/>
    <cellStyle name="20% - Accent1 2 2 5" xfId="503"/>
    <cellStyle name="20% - Accent1 2 3" xfId="83"/>
    <cellStyle name="20% - Accent1 2 3 2" xfId="84"/>
    <cellStyle name="20% - Accent1 2 3 3" xfId="85"/>
    <cellStyle name="20% - Accent1 2 4" xfId="86"/>
    <cellStyle name="20% - Accent1 2 4 2" xfId="87"/>
    <cellStyle name="20% - Accent1 2 4 3" xfId="88"/>
    <cellStyle name="20% - Accent1 2 5" xfId="89"/>
    <cellStyle name="20% - Accent1 2 6" xfId="90"/>
    <cellStyle name="20% - Accent1 2 7" xfId="91"/>
    <cellStyle name="20% - Accent1 2 8" xfId="470"/>
    <cellStyle name="20% - Accent1 3" xfId="556"/>
    <cellStyle name="20% - Accent1 4" xfId="578"/>
    <cellStyle name="20% - Accent2 2" xfId="16"/>
    <cellStyle name="20% - Accent2 2 2" xfId="92"/>
    <cellStyle name="20% - Accent2 2 2 2" xfId="93"/>
    <cellStyle name="20% - Accent2 2 2 2 2" xfId="94"/>
    <cellStyle name="20% - Accent2 2 2 2 3" xfId="95"/>
    <cellStyle name="20% - Accent2 2 2 3" xfId="96"/>
    <cellStyle name="20% - Accent2 2 2 4" xfId="97"/>
    <cellStyle name="20% - Accent2 2 2 5" xfId="504"/>
    <cellStyle name="20% - Accent2 2 3" xfId="98"/>
    <cellStyle name="20% - Accent2 2 3 2" xfId="99"/>
    <cellStyle name="20% - Accent2 2 3 3" xfId="100"/>
    <cellStyle name="20% - Accent2 2 4" xfId="101"/>
    <cellStyle name="20% - Accent2 2 4 2" xfId="102"/>
    <cellStyle name="20% - Accent2 2 4 3" xfId="103"/>
    <cellStyle name="20% - Accent2 2 5" xfId="104"/>
    <cellStyle name="20% - Accent2 2 6" xfId="105"/>
    <cellStyle name="20% - Accent2 2 7" xfId="106"/>
    <cellStyle name="20% - Accent2 2 8" xfId="473"/>
    <cellStyle name="20% - Accent2 3" xfId="558"/>
    <cellStyle name="20% - Accent2 4" xfId="580"/>
    <cellStyle name="20% - Accent3 2" xfId="17"/>
    <cellStyle name="20% - Accent3 2 2" xfId="107"/>
    <cellStyle name="20% - Accent3 2 2 2" xfId="108"/>
    <cellStyle name="20% - Accent3 2 2 2 2" xfId="109"/>
    <cellStyle name="20% - Accent3 2 2 2 3" xfId="110"/>
    <cellStyle name="20% - Accent3 2 2 3" xfId="111"/>
    <cellStyle name="20% - Accent3 2 2 4" xfId="112"/>
    <cellStyle name="20% - Accent3 2 2 5" xfId="505"/>
    <cellStyle name="20% - Accent3 2 3" xfId="113"/>
    <cellStyle name="20% - Accent3 2 3 2" xfId="114"/>
    <cellStyle name="20% - Accent3 2 3 3" xfId="115"/>
    <cellStyle name="20% - Accent3 2 4" xfId="116"/>
    <cellStyle name="20% - Accent3 2 4 2" xfId="117"/>
    <cellStyle name="20% - Accent3 2 4 3" xfId="118"/>
    <cellStyle name="20% - Accent3 2 5" xfId="119"/>
    <cellStyle name="20% - Accent3 2 6" xfId="120"/>
    <cellStyle name="20% - Accent3 2 7" xfId="121"/>
    <cellStyle name="20% - Accent3 2 8" xfId="472"/>
    <cellStyle name="20% - Accent3 3" xfId="560"/>
    <cellStyle name="20% - Accent3 4" xfId="582"/>
    <cellStyle name="20% - Accent4 2" xfId="18"/>
    <cellStyle name="20% - Accent4 2 2" xfId="122"/>
    <cellStyle name="20% - Accent4 2 2 2" xfId="123"/>
    <cellStyle name="20% - Accent4 2 2 2 2" xfId="124"/>
    <cellStyle name="20% - Accent4 2 2 2 3" xfId="125"/>
    <cellStyle name="20% - Accent4 2 2 3" xfId="126"/>
    <cellStyle name="20% - Accent4 2 2 4" xfId="127"/>
    <cellStyle name="20% - Accent4 2 2 5" xfId="506"/>
    <cellStyle name="20% - Accent4 2 3" xfId="128"/>
    <cellStyle name="20% - Accent4 2 3 2" xfId="129"/>
    <cellStyle name="20% - Accent4 2 3 3" xfId="130"/>
    <cellStyle name="20% - Accent4 2 4" xfId="131"/>
    <cellStyle name="20% - Accent4 2 4 2" xfId="132"/>
    <cellStyle name="20% - Accent4 2 4 3" xfId="133"/>
    <cellStyle name="20% - Accent4 2 5" xfId="134"/>
    <cellStyle name="20% - Accent4 2 6" xfId="135"/>
    <cellStyle name="20% - Accent4 2 7" xfId="136"/>
    <cellStyle name="20% - Accent4 2 8" xfId="489"/>
    <cellStyle name="20% - Accent4 3" xfId="562"/>
    <cellStyle name="20% - Accent4 4" xfId="584"/>
    <cellStyle name="20% - Accent5 2" xfId="19"/>
    <cellStyle name="20% - Accent5 2 2" xfId="137"/>
    <cellStyle name="20% - Accent5 2 2 2" xfId="138"/>
    <cellStyle name="20% - Accent5 2 2 2 2" xfId="139"/>
    <cellStyle name="20% - Accent5 2 2 2 3" xfId="140"/>
    <cellStyle name="20% - Accent5 2 2 3" xfId="141"/>
    <cellStyle name="20% - Accent5 2 2 4" xfId="142"/>
    <cellStyle name="20% - Accent5 2 2 5" xfId="507"/>
    <cellStyle name="20% - Accent5 2 3" xfId="143"/>
    <cellStyle name="20% - Accent5 2 3 2" xfId="144"/>
    <cellStyle name="20% - Accent5 2 3 3" xfId="145"/>
    <cellStyle name="20% - Accent5 2 4" xfId="146"/>
    <cellStyle name="20% - Accent5 2 4 2" xfId="147"/>
    <cellStyle name="20% - Accent5 2 4 3" xfId="148"/>
    <cellStyle name="20% - Accent5 2 5" xfId="149"/>
    <cellStyle name="20% - Accent5 2 6" xfId="150"/>
    <cellStyle name="20% - Accent5 2 7" xfId="151"/>
    <cellStyle name="20% - Accent5 2 8" xfId="492"/>
    <cellStyle name="20% - Accent5 3" xfId="564"/>
    <cellStyle name="20% - Accent5 4" xfId="586"/>
    <cellStyle name="20% - Accent6 2" xfId="20"/>
    <cellStyle name="20% - Accent6 2 2" xfId="152"/>
    <cellStyle name="20% - Accent6 2 2 2" xfId="153"/>
    <cellStyle name="20% - Accent6 2 2 2 2" xfId="154"/>
    <cellStyle name="20% - Accent6 2 2 2 3" xfId="155"/>
    <cellStyle name="20% - Accent6 2 2 3" xfId="156"/>
    <cellStyle name="20% - Accent6 2 2 4" xfId="157"/>
    <cellStyle name="20% - Accent6 2 2 5" xfId="508"/>
    <cellStyle name="20% - Accent6 2 3" xfId="158"/>
    <cellStyle name="20% - Accent6 2 3 2" xfId="159"/>
    <cellStyle name="20% - Accent6 2 3 3" xfId="160"/>
    <cellStyle name="20% - Accent6 2 4" xfId="161"/>
    <cellStyle name="20% - Accent6 2 4 2" xfId="162"/>
    <cellStyle name="20% - Accent6 2 4 3" xfId="163"/>
    <cellStyle name="20% - Accent6 2 5" xfId="164"/>
    <cellStyle name="20% - Accent6 2 6" xfId="165"/>
    <cellStyle name="20% - Accent6 2 7" xfId="166"/>
    <cellStyle name="20% - Accent6 2 8" xfId="460"/>
    <cellStyle name="20% - Accent6 3" xfId="566"/>
    <cellStyle name="20% - Accent6 4" xfId="588"/>
    <cellStyle name="20% - Акцент1 2" xfId="606"/>
    <cellStyle name="20% - Акцент1 3" xfId="430"/>
    <cellStyle name="20% - Акцент2 2" xfId="608"/>
    <cellStyle name="20% - Акцент2 3" xfId="434"/>
    <cellStyle name="20% - Акцент3 2" xfId="610"/>
    <cellStyle name="20% - Акцент3 3" xfId="438"/>
    <cellStyle name="20% - Акцент4 2" xfId="612"/>
    <cellStyle name="20% - Акцент4 3" xfId="442"/>
    <cellStyle name="20% - Акцент5 2" xfId="614"/>
    <cellStyle name="20% - Акцент5 3" xfId="446"/>
    <cellStyle name="20% - Акцент6 2" xfId="616"/>
    <cellStyle name="20% - Акцент6 3" xfId="450"/>
    <cellStyle name="40% - Accent1 2" xfId="21"/>
    <cellStyle name="40% - Accent1 2 2" xfId="167"/>
    <cellStyle name="40% - Accent1 2 2 2" xfId="168"/>
    <cellStyle name="40% - Accent1 2 2 2 2" xfId="169"/>
    <cellStyle name="40% - Accent1 2 2 2 3" xfId="170"/>
    <cellStyle name="40% - Accent1 2 2 3" xfId="171"/>
    <cellStyle name="40% - Accent1 2 2 4" xfId="172"/>
    <cellStyle name="40% - Accent1 2 2 5" xfId="509"/>
    <cellStyle name="40% - Accent1 2 3" xfId="173"/>
    <cellStyle name="40% - Accent1 2 3 2" xfId="174"/>
    <cellStyle name="40% - Accent1 2 3 3" xfId="175"/>
    <cellStyle name="40% - Accent1 2 4" xfId="176"/>
    <cellStyle name="40% - Accent1 2 4 2" xfId="177"/>
    <cellStyle name="40% - Accent1 2 4 3" xfId="178"/>
    <cellStyle name="40% - Accent1 2 5" xfId="179"/>
    <cellStyle name="40% - Accent1 2 6" xfId="180"/>
    <cellStyle name="40% - Accent1 2 7" xfId="181"/>
    <cellStyle name="40% - Accent1 2 8" xfId="494"/>
    <cellStyle name="40% - Accent1 3" xfId="557"/>
    <cellStyle name="40% - Accent1 4" xfId="579"/>
    <cellStyle name="40% - Accent2 2" xfId="22"/>
    <cellStyle name="40% - Accent2 2 2" xfId="182"/>
    <cellStyle name="40% - Accent2 2 2 2" xfId="183"/>
    <cellStyle name="40% - Accent2 2 2 2 2" xfId="184"/>
    <cellStyle name="40% - Accent2 2 2 2 3" xfId="185"/>
    <cellStyle name="40% - Accent2 2 2 3" xfId="186"/>
    <cellStyle name="40% - Accent2 2 2 4" xfId="187"/>
    <cellStyle name="40% - Accent2 2 2 5" xfId="510"/>
    <cellStyle name="40% - Accent2 2 3" xfId="188"/>
    <cellStyle name="40% - Accent2 2 3 2" xfId="189"/>
    <cellStyle name="40% - Accent2 2 3 3" xfId="190"/>
    <cellStyle name="40% - Accent2 2 4" xfId="191"/>
    <cellStyle name="40% - Accent2 2 4 2" xfId="192"/>
    <cellStyle name="40% - Accent2 2 4 3" xfId="193"/>
    <cellStyle name="40% - Accent2 2 5" xfId="194"/>
    <cellStyle name="40% - Accent2 2 6" xfId="195"/>
    <cellStyle name="40% - Accent2 2 7" xfId="196"/>
    <cellStyle name="40% - Accent2 2 8" xfId="462"/>
    <cellStyle name="40% - Accent2 3" xfId="559"/>
    <cellStyle name="40% - Accent2 4" xfId="581"/>
    <cellStyle name="40% - Accent3 2" xfId="23"/>
    <cellStyle name="40% - Accent3 2 2" xfId="197"/>
    <cellStyle name="40% - Accent3 2 2 2" xfId="198"/>
    <cellStyle name="40% - Accent3 2 2 2 2" xfId="199"/>
    <cellStyle name="40% - Accent3 2 2 2 3" xfId="200"/>
    <cellStyle name="40% - Accent3 2 2 3" xfId="201"/>
    <cellStyle name="40% - Accent3 2 2 4" xfId="202"/>
    <cellStyle name="40% - Accent3 2 2 5" xfId="511"/>
    <cellStyle name="40% - Accent3 2 3" xfId="203"/>
    <cellStyle name="40% - Accent3 2 3 2" xfId="204"/>
    <cellStyle name="40% - Accent3 2 3 3" xfId="205"/>
    <cellStyle name="40% - Accent3 2 4" xfId="206"/>
    <cellStyle name="40% - Accent3 2 4 2" xfId="207"/>
    <cellStyle name="40% - Accent3 2 4 3" xfId="208"/>
    <cellStyle name="40% - Accent3 2 5" xfId="209"/>
    <cellStyle name="40% - Accent3 2 6" xfId="210"/>
    <cellStyle name="40% - Accent3 2 7" xfId="211"/>
    <cellStyle name="40% - Accent3 2 8" xfId="488"/>
    <cellStyle name="40% - Accent3 3" xfId="561"/>
    <cellStyle name="40% - Accent3 4" xfId="583"/>
    <cellStyle name="40% - Accent4 2" xfId="24"/>
    <cellStyle name="40% - Accent4 2 2" xfId="212"/>
    <cellStyle name="40% - Accent4 2 2 2" xfId="213"/>
    <cellStyle name="40% - Accent4 2 2 2 2" xfId="214"/>
    <cellStyle name="40% - Accent4 2 2 2 3" xfId="215"/>
    <cellStyle name="40% - Accent4 2 2 3" xfId="216"/>
    <cellStyle name="40% - Accent4 2 2 4" xfId="217"/>
    <cellStyle name="40% - Accent4 2 2 5" xfId="512"/>
    <cellStyle name="40% - Accent4 2 3" xfId="218"/>
    <cellStyle name="40% - Accent4 2 3 2" xfId="219"/>
    <cellStyle name="40% - Accent4 2 3 3" xfId="220"/>
    <cellStyle name="40% - Accent4 2 4" xfId="221"/>
    <cellStyle name="40% - Accent4 2 4 2" xfId="222"/>
    <cellStyle name="40% - Accent4 2 4 3" xfId="223"/>
    <cellStyle name="40% - Accent4 2 5" xfId="224"/>
    <cellStyle name="40% - Accent4 2 6" xfId="225"/>
    <cellStyle name="40% - Accent4 2 7" xfId="226"/>
    <cellStyle name="40% - Accent4 2 8" xfId="479"/>
    <cellStyle name="40% - Accent4 3" xfId="563"/>
    <cellStyle name="40% - Accent4 4" xfId="585"/>
    <cellStyle name="40% - Accent5 2" xfId="25"/>
    <cellStyle name="40% - Accent5 2 2" xfId="227"/>
    <cellStyle name="40% - Accent5 2 2 2" xfId="228"/>
    <cellStyle name="40% - Accent5 2 2 2 2" xfId="229"/>
    <cellStyle name="40% - Accent5 2 2 2 3" xfId="230"/>
    <cellStyle name="40% - Accent5 2 2 3" xfId="231"/>
    <cellStyle name="40% - Accent5 2 2 4" xfId="232"/>
    <cellStyle name="40% - Accent5 2 2 5" xfId="513"/>
    <cellStyle name="40% - Accent5 2 3" xfId="233"/>
    <cellStyle name="40% - Accent5 2 3 2" xfId="234"/>
    <cellStyle name="40% - Accent5 2 3 3" xfId="235"/>
    <cellStyle name="40% - Accent5 2 4" xfId="236"/>
    <cellStyle name="40% - Accent5 2 4 2" xfId="237"/>
    <cellStyle name="40% - Accent5 2 4 3" xfId="238"/>
    <cellStyle name="40% - Accent5 2 5" xfId="239"/>
    <cellStyle name="40% - Accent5 2 6" xfId="240"/>
    <cellStyle name="40% - Accent5 2 7" xfId="241"/>
    <cellStyle name="40% - Accent5 2 8" xfId="478"/>
    <cellStyle name="40% - Accent5 3" xfId="565"/>
    <cellStyle name="40% - Accent5 4" xfId="587"/>
    <cellStyle name="40% - Accent6 2" xfId="26"/>
    <cellStyle name="40% - Accent6 2 2" xfId="242"/>
    <cellStyle name="40% - Accent6 2 2 2" xfId="243"/>
    <cellStyle name="40% - Accent6 2 2 2 2" xfId="244"/>
    <cellStyle name="40% - Accent6 2 2 2 3" xfId="245"/>
    <cellStyle name="40% - Accent6 2 2 3" xfId="246"/>
    <cellStyle name="40% - Accent6 2 2 4" xfId="247"/>
    <cellStyle name="40% - Accent6 2 2 5" xfId="514"/>
    <cellStyle name="40% - Accent6 2 3" xfId="248"/>
    <cellStyle name="40% - Accent6 2 3 2" xfId="249"/>
    <cellStyle name="40% - Accent6 2 3 3" xfId="250"/>
    <cellStyle name="40% - Accent6 2 4" xfId="251"/>
    <cellStyle name="40% - Accent6 2 4 2" xfId="252"/>
    <cellStyle name="40% - Accent6 2 4 3" xfId="253"/>
    <cellStyle name="40% - Accent6 2 5" xfId="254"/>
    <cellStyle name="40% - Accent6 2 6" xfId="255"/>
    <cellStyle name="40% - Accent6 2 7" xfId="256"/>
    <cellStyle name="40% - Accent6 2 8" xfId="461"/>
    <cellStyle name="40% - Accent6 3" xfId="567"/>
    <cellStyle name="40% - Accent6 4" xfId="589"/>
    <cellStyle name="40% - Акцент1 2" xfId="607"/>
    <cellStyle name="40% - Акцент1 3" xfId="431"/>
    <cellStyle name="40% - Акцент2 2" xfId="609"/>
    <cellStyle name="40% - Акцент2 3" xfId="435"/>
    <cellStyle name="40% - Акцент3 2" xfId="611"/>
    <cellStyle name="40% - Акцент3 3" xfId="439"/>
    <cellStyle name="40% - Акцент4 2" xfId="613"/>
    <cellStyle name="40% - Акцент4 3" xfId="443"/>
    <cellStyle name="40% - Акцент5 2" xfId="615"/>
    <cellStyle name="40% - Акцент5 3" xfId="447"/>
    <cellStyle name="40% - Акцент6 2" xfId="617"/>
    <cellStyle name="40% - Акцент6 3" xfId="451"/>
    <cellStyle name="60% - Accent1 2" xfId="27"/>
    <cellStyle name="60% - Accent1 2 2" xfId="257"/>
    <cellStyle name="60% - Accent1 2 2 2" xfId="515"/>
    <cellStyle name="60% - Accent1 2 3" xfId="465"/>
    <cellStyle name="60% - Accent2 2" xfId="28"/>
    <cellStyle name="60% - Accent2 2 2" xfId="258"/>
    <cellStyle name="60% - Accent2 2 2 2" xfId="516"/>
    <cellStyle name="60% - Accent2 2 3" xfId="463"/>
    <cellStyle name="60% - Accent3 2" xfId="29"/>
    <cellStyle name="60% - Accent3 2 2" xfId="259"/>
    <cellStyle name="60% - Accent3 2 2 2" xfId="517"/>
    <cellStyle name="60% - Accent3 2 3" xfId="457"/>
    <cellStyle name="60% - Accent4 2" xfId="30"/>
    <cellStyle name="60% - Accent4 2 2" xfId="260"/>
    <cellStyle name="60% - Accent4 2 2 2" xfId="518"/>
    <cellStyle name="60% - Accent4 2 3" xfId="467"/>
    <cellStyle name="60% - Accent5 2" xfId="31"/>
    <cellStyle name="60% - Accent5 2 2" xfId="261"/>
    <cellStyle name="60% - Accent5 2 2 2" xfId="519"/>
    <cellStyle name="60% - Accent5 2 3" xfId="474"/>
    <cellStyle name="60% - Accent6 2" xfId="32"/>
    <cellStyle name="60% - Accent6 2 2" xfId="262"/>
    <cellStyle name="60% - Accent6 2 2 2" xfId="520"/>
    <cellStyle name="60% - Accent6 2 3" xfId="456"/>
    <cellStyle name="60% - Акцент1 2" xfId="432"/>
    <cellStyle name="60% - Акцент2 2" xfId="436"/>
    <cellStyle name="60% - Акцент3 2" xfId="440"/>
    <cellStyle name="60% - Акцент4 2" xfId="444"/>
    <cellStyle name="60% - Акцент5 2" xfId="448"/>
    <cellStyle name="60% - Акцент6 2" xfId="452"/>
    <cellStyle name="Accent1 2" xfId="33"/>
    <cellStyle name="Accent1 2 2" xfId="263"/>
    <cellStyle name="Accent1 2 2 2" xfId="521"/>
    <cellStyle name="Accent1 2 3" xfId="458"/>
    <cellStyle name="Accent2 2" xfId="34"/>
    <cellStyle name="Accent2 2 2" xfId="264"/>
    <cellStyle name="Accent2 2 2 2" xfId="522"/>
    <cellStyle name="Accent2 2 3" xfId="454"/>
    <cellStyle name="Accent3 2" xfId="35"/>
    <cellStyle name="Accent3 2 2" xfId="265"/>
    <cellStyle name="Accent3 2 2 2" xfId="523"/>
    <cellStyle name="Accent3 2 3" xfId="491"/>
    <cellStyle name="Accent4 2" xfId="36"/>
    <cellStyle name="Accent4 2 2" xfId="266"/>
    <cellStyle name="Accent4 2 2 2" xfId="524"/>
    <cellStyle name="Accent4 2 3" xfId="476"/>
    <cellStyle name="Accent5 2" xfId="37"/>
    <cellStyle name="Accent5 2 2" xfId="267"/>
    <cellStyle name="Accent5 2 2 2" xfId="525"/>
    <cellStyle name="Accent5 2 3" xfId="486"/>
    <cellStyle name="Accent6 2" xfId="38"/>
    <cellStyle name="Accent6 2 2" xfId="268"/>
    <cellStyle name="Accent6 2 2 2" xfId="526"/>
    <cellStyle name="Accent6 2 3" xfId="459"/>
    <cellStyle name="Bad 2" xfId="39"/>
    <cellStyle name="Bad 2 2" xfId="269"/>
    <cellStyle name="Bad 2 2 2" xfId="527"/>
    <cellStyle name="Bad 2 3" xfId="493"/>
    <cellStyle name="Calculation 2" xfId="40"/>
    <cellStyle name="Calculation 2 2" xfId="270"/>
    <cellStyle name="Calculation 2 2 2" xfId="528"/>
    <cellStyle name="Calculation 2 3" xfId="480"/>
    <cellStyle name="Check Cell 2" xfId="41"/>
    <cellStyle name="Check Cell 2 2" xfId="271"/>
    <cellStyle name="Check Cell 2 2 2" xfId="529"/>
    <cellStyle name="Check Cell 2 3" xfId="487"/>
    <cellStyle name="Comma" xfId="404" builtinId="3"/>
    <cellStyle name="Comma 2" xfId="42"/>
    <cellStyle name="Comma 2 2" xfId="43"/>
    <cellStyle name="Comma 2 2 2" xfId="272"/>
    <cellStyle name="Comma 2 2 2 2" xfId="273"/>
    <cellStyle name="Comma 2 2 3" xfId="274"/>
    <cellStyle name="Comma 2 3" xfId="275"/>
    <cellStyle name="Comma 2 3 2" xfId="276"/>
    <cellStyle name="Comma 2 4" xfId="277"/>
    <cellStyle name="Comma 3" xfId="44"/>
    <cellStyle name="Comma 3 2" xfId="278"/>
    <cellStyle name="Comma 3 2 2" xfId="279"/>
    <cellStyle name="Comma 3 2 2 2" xfId="280"/>
    <cellStyle name="Comma 3 2 2 2 2" xfId="597"/>
    <cellStyle name="Comma 3 2 2 3" xfId="575"/>
    <cellStyle name="Comma 3 2 3" xfId="570"/>
    <cellStyle name="Comma 3 2 4" xfId="592"/>
    <cellStyle name="Comma 3 2 5" xfId="530"/>
    <cellStyle name="Comma 3 3" xfId="281"/>
    <cellStyle name="Comma 3 4" xfId="282"/>
    <cellStyle name="Comma 4" xfId="45"/>
    <cellStyle name="Comma 4 2" xfId="283"/>
    <cellStyle name="Comma 4 2 2" xfId="284"/>
    <cellStyle name="Comma 4 3" xfId="285"/>
    <cellStyle name="Comma 4 3 2" xfId="286"/>
    <cellStyle name="Comma 4 4" xfId="287"/>
    <cellStyle name="Comma 4 5" xfId="500"/>
    <cellStyle name="Comma 5" xfId="46"/>
    <cellStyle name="Comma 5 2" xfId="288"/>
    <cellStyle name="Comma 5 2 2" xfId="289"/>
    <cellStyle name="Comma 5 2 3" xfId="569"/>
    <cellStyle name="Comma 5 3" xfId="290"/>
    <cellStyle name="Comma 5 3 2" xfId="591"/>
    <cellStyle name="Comma 5 4" xfId="496"/>
    <cellStyle name="Comma 6" xfId="47"/>
    <cellStyle name="Comma 6 2" xfId="291"/>
    <cellStyle name="Comma 6 2 2" xfId="596"/>
    <cellStyle name="Comma 6 3" xfId="292"/>
    <cellStyle name="Comma 6 3 2" xfId="293"/>
    <cellStyle name="Comma 6 3 2 2" xfId="294"/>
    <cellStyle name="Comma 6 3 2 3" xfId="295"/>
    <cellStyle name="Comma 6 3 3" xfId="296"/>
    <cellStyle name="Comma 6 3 4" xfId="297"/>
    <cellStyle name="Comma 6 4" xfId="298"/>
    <cellStyle name="Comma 6 4 2" xfId="299"/>
    <cellStyle name="Comma 6 4 2 2" xfId="300"/>
    <cellStyle name="Comma 6 4 2 3" xfId="301"/>
    <cellStyle name="Comma 6 4 3" xfId="302"/>
    <cellStyle name="Comma 6 4 4" xfId="303"/>
    <cellStyle name="Comma 6 5" xfId="304"/>
    <cellStyle name="Comma 6 5 2" xfId="305"/>
    <cellStyle name="Comma 6 5 3" xfId="306"/>
    <cellStyle name="Comma 6 6" xfId="307"/>
    <cellStyle name="Comma 6 6 2" xfId="308"/>
    <cellStyle name="Comma 6 6 3" xfId="309"/>
    <cellStyle name="Comma 6 7" xfId="310"/>
    <cellStyle name="Comma 6 8" xfId="311"/>
    <cellStyle name="Comma 6 9" xfId="312"/>
    <cellStyle name="Comma 7" xfId="10"/>
    <cellStyle name="Comma 7 2" xfId="313"/>
    <cellStyle name="Comma 8" xfId="48"/>
    <cellStyle name="Comma 8 2" xfId="314"/>
    <cellStyle name="Comma 8 3" xfId="315"/>
    <cellStyle name="Comma 9" xfId="13"/>
    <cellStyle name="Comma 9 2" xfId="316"/>
    <cellStyle name="Comma 9 3" xfId="317"/>
    <cellStyle name="Explanatory Text 2" xfId="49"/>
    <cellStyle name="Explanatory Text 2 2" xfId="318"/>
    <cellStyle name="Explanatory Text 2 2 2" xfId="531"/>
    <cellStyle name="Explanatory Text 2 3" xfId="475"/>
    <cellStyle name="Good 2" xfId="50"/>
    <cellStyle name="Good 2 2" xfId="319"/>
    <cellStyle name="Good 2 2 2" xfId="532"/>
    <cellStyle name="Good 2 3" xfId="481"/>
    <cellStyle name="Heading 1 2" xfId="51"/>
    <cellStyle name="Heading 1 2 2" xfId="320"/>
    <cellStyle name="Heading 1 2 2 2" xfId="533"/>
    <cellStyle name="Heading 1 2 3" xfId="466"/>
    <cellStyle name="Heading 2 2" xfId="52"/>
    <cellStyle name="Heading 2 2 2" xfId="321"/>
    <cellStyle name="Heading 2 2 2 2" xfId="534"/>
    <cellStyle name="Heading 2 2 3" xfId="484"/>
    <cellStyle name="Heading 3 2" xfId="53"/>
    <cellStyle name="Heading 3 2 2" xfId="322"/>
    <cellStyle name="Heading 3 2 2 2" xfId="535"/>
    <cellStyle name="Heading 3 2 3" xfId="468"/>
    <cellStyle name="Heading 4 2" xfId="54"/>
    <cellStyle name="Heading 4 2 2" xfId="323"/>
    <cellStyle name="Heading 4 2 2 2" xfId="536"/>
    <cellStyle name="Heading 4 2 3" xfId="464"/>
    <cellStyle name="Input 2" xfId="55"/>
    <cellStyle name="Input 2 2" xfId="324"/>
    <cellStyle name="Input 2 2 2" xfId="537"/>
    <cellStyle name="Input 2 3" xfId="483"/>
    <cellStyle name="Linked Cell 2" xfId="56"/>
    <cellStyle name="Linked Cell 2 2" xfId="325"/>
    <cellStyle name="Linked Cell 2 2 2" xfId="538"/>
    <cellStyle name="Linked Cell 2 3" xfId="471"/>
    <cellStyle name="Neutral 2" xfId="57"/>
    <cellStyle name="Neutral 2 2" xfId="326"/>
    <cellStyle name="Neutral 2 2 2" xfId="502"/>
    <cellStyle name="Neutral 2 3" xfId="327"/>
    <cellStyle name="Neutral 2 4" xfId="328"/>
    <cellStyle name="Neutral 2 5" xfId="477"/>
    <cellStyle name="Neutral 3" xfId="8"/>
    <cellStyle name="Neutral 3 2" xfId="329"/>
    <cellStyle name="Neutral 4" xfId="330"/>
    <cellStyle name="Normal" xfId="0" builtinId="0"/>
    <cellStyle name="Normal 10" xfId="331"/>
    <cellStyle name="Normal 10 2" xfId="332"/>
    <cellStyle name="Normal 10 2 2" xfId="333"/>
    <cellStyle name="Normal 10 2 2 2" xfId="334"/>
    <cellStyle name="Normal 10 2 2 3" xfId="335"/>
    <cellStyle name="Normal 10 2 3" xfId="336"/>
    <cellStyle name="Normal 10 2 4" xfId="337"/>
    <cellStyle name="Normal 10 3" xfId="338"/>
    <cellStyle name="Normal 10 3 2" xfId="339"/>
    <cellStyle name="Normal 10 3 3" xfId="340"/>
    <cellStyle name="Normal 10 4" xfId="341"/>
    <cellStyle name="Normal 10 4 2" xfId="342"/>
    <cellStyle name="Normal 10 4 3" xfId="343"/>
    <cellStyle name="Normal 10 5" xfId="344"/>
    <cellStyle name="Normal 10 6" xfId="345"/>
    <cellStyle name="Normal 10 7" xfId="409"/>
    <cellStyle name="Normal 11" xfId="346"/>
    <cellStyle name="Normal 11 2" xfId="347"/>
    <cellStyle name="Normal 11 2 2" xfId="574"/>
    <cellStyle name="Normal 11 3" xfId="595"/>
    <cellStyle name="Normal 11 4" xfId="555"/>
    <cellStyle name="Normal 12" xfId="58"/>
    <cellStyle name="Normal 12 2" xfId="348"/>
    <cellStyle name="Normal 12 3" xfId="349"/>
    <cellStyle name="Normal 13" xfId="403"/>
    <cellStyle name="Normal 2" xfId="59"/>
    <cellStyle name="Normal 2 2" xfId="60"/>
    <cellStyle name="Normal 2 2 2" xfId="350"/>
    <cellStyle name="Normal 2 2 2 2" xfId="554"/>
    <cellStyle name="Normal 2 2 3" xfId="351"/>
    <cellStyle name="Normal 2 2 4" xfId="539"/>
    <cellStyle name="Normal 2 3" xfId="6"/>
    <cellStyle name="Normal 2 3 2" xfId="540"/>
    <cellStyle name="Normal 2 4" xfId="497"/>
    <cellStyle name="Normal 2 5" xfId="604"/>
    <cellStyle name="Normal 2 6" xfId="406"/>
    <cellStyle name="Normal 2_3.Havelvacner_N1_12 23.01.2018" xfId="352"/>
    <cellStyle name="Normal 3" xfId="61"/>
    <cellStyle name="Normal 3 2" xfId="62"/>
    <cellStyle name="Normal 3 2 2" xfId="353"/>
    <cellStyle name="Normal 3 2 2 2" xfId="541"/>
    <cellStyle name="Normal 3 2 3" xfId="501"/>
    <cellStyle name="Normal 3 3" xfId="498"/>
    <cellStyle name="Normal 3 4" xfId="408"/>
    <cellStyle name="Normal 3_HavelvacN2axjusakN3" xfId="354"/>
    <cellStyle name="Normal 4" xfId="63"/>
    <cellStyle name="Normal 4 2" xfId="64"/>
    <cellStyle name="Normal 4 2 2" xfId="355"/>
    <cellStyle name="Normal 4 2 3" xfId="356"/>
    <cellStyle name="Normal 4 2 4" xfId="411"/>
    <cellStyle name="Normal 4 3" xfId="357"/>
    <cellStyle name="Normal 4 3 2" xfId="499"/>
    <cellStyle name="Normal 4 4" xfId="358"/>
    <cellStyle name="Normal 5" xfId="5"/>
    <cellStyle name="Normal 5 2" xfId="359"/>
    <cellStyle name="Normal 5 2 2" xfId="576"/>
    <cellStyle name="Normal 5 2 2 2" xfId="598"/>
    <cellStyle name="Normal 5 2 3" xfId="571"/>
    <cellStyle name="Normal 5 2 4" xfId="593"/>
    <cellStyle name="Normal 5 2 5" xfId="542"/>
    <cellStyle name="Normal 5 3" xfId="360"/>
    <cellStyle name="Normal 5 3 2" xfId="361"/>
    <cellStyle name="Normal 5 3 2 2" xfId="362"/>
    <cellStyle name="Normal 5 3 2 3" xfId="363"/>
    <cellStyle name="Normal 5 3 3" xfId="364"/>
    <cellStyle name="Normal 5 3 4" xfId="365"/>
    <cellStyle name="Normal 5 4" xfId="366"/>
    <cellStyle name="Normal 5 4 2" xfId="367"/>
    <cellStyle name="Normal 5 4 2 2" xfId="368"/>
    <cellStyle name="Normal 5 4 2 3" xfId="369"/>
    <cellStyle name="Normal 5 4 3" xfId="370"/>
    <cellStyle name="Normal 5 4 4" xfId="371"/>
    <cellStyle name="Normal 5 5" xfId="372"/>
    <cellStyle name="Normal 5 5 2" xfId="373"/>
    <cellStyle name="Normal 5 5 3" xfId="374"/>
    <cellStyle name="Normal 5 6" xfId="375"/>
    <cellStyle name="Normal 5 6 2" xfId="376"/>
    <cellStyle name="Normal 5 6 3" xfId="377"/>
    <cellStyle name="Normal 5 7" xfId="378"/>
    <cellStyle name="Normal 5 8" xfId="379"/>
    <cellStyle name="Normal 5 9" xfId="380"/>
    <cellStyle name="Normal 6" xfId="65"/>
    <cellStyle name="Normal 6 2" xfId="381"/>
    <cellStyle name="Normal 6 2 2" xfId="599"/>
    <cellStyle name="Normal 6 3" xfId="543"/>
    <cellStyle name="Normal 7" xfId="12"/>
    <cellStyle name="Normal 7 2" xfId="382"/>
    <cellStyle name="Normal 7 3" xfId="544"/>
    <cellStyle name="Normal 8" xfId="11"/>
    <cellStyle name="Normal 8 2" xfId="383"/>
    <cellStyle name="Normal 8 2 2" xfId="553"/>
    <cellStyle name="Normal 8 3" xfId="568"/>
    <cellStyle name="Normal 8 4" xfId="590"/>
    <cellStyle name="Normal 9" xfId="384"/>
    <cellStyle name="Normal 9 2" xfId="573"/>
    <cellStyle name="Normal 9 3" xfId="594"/>
    <cellStyle name="Normal 9 4" xfId="495"/>
    <cellStyle name="Note 2" xfId="66"/>
    <cellStyle name="Note 2 2" xfId="385"/>
    <cellStyle name="Note 2 2 2" xfId="545"/>
    <cellStyle name="Note 2 3" xfId="455"/>
    <cellStyle name="Note 3" xfId="67"/>
    <cellStyle name="Note 4" xfId="577"/>
    <cellStyle name="Output 2" xfId="68"/>
    <cellStyle name="Output 2 2" xfId="386"/>
    <cellStyle name="Output 2 2 2" xfId="546"/>
    <cellStyle name="Output 2 3" xfId="482"/>
    <cellStyle name="Percent 2" xfId="69"/>
    <cellStyle name="Percent 2 2" xfId="387"/>
    <cellStyle name="Percent 2 2 2" xfId="388"/>
    <cellStyle name="Percent 2 3" xfId="407"/>
    <cellStyle name="Percent 3" xfId="389"/>
    <cellStyle name="Percent 3 2" xfId="390"/>
    <cellStyle name="RowLevel_1_N6+artabyuje" xfId="391"/>
    <cellStyle name="SN_241" xfId="2"/>
    <cellStyle name="SN_b" xfId="3"/>
    <cellStyle name="SN_it" xfId="4"/>
    <cellStyle name="Style 1" xfId="70"/>
    <cellStyle name="Style 1 2" xfId="547"/>
    <cellStyle name="Style 1 2 2" xfId="572"/>
    <cellStyle name="Style 1_verchnakan_ax21-25_2018" xfId="548"/>
    <cellStyle name="Title 2" xfId="71"/>
    <cellStyle name="Title 2 2" xfId="392"/>
    <cellStyle name="Title 2 3" xfId="453"/>
    <cellStyle name="Title 3" xfId="485"/>
    <cellStyle name="Total 2" xfId="72"/>
    <cellStyle name="Total 2 2" xfId="393"/>
    <cellStyle name="Total 2 2 2" xfId="549"/>
    <cellStyle name="Total 2 3" xfId="490"/>
    <cellStyle name="Warning Text 2" xfId="73"/>
    <cellStyle name="Warning Text 2 2" xfId="394"/>
    <cellStyle name="Warning Text 2 2 2" xfId="550"/>
    <cellStyle name="Warning Text 2 3" xfId="469"/>
    <cellStyle name="Акцент1 2" xfId="429"/>
    <cellStyle name="Акцент2 2" xfId="433"/>
    <cellStyle name="Акцент3 2" xfId="437"/>
    <cellStyle name="Акцент4 2" xfId="441"/>
    <cellStyle name="Акцент5 2" xfId="445"/>
    <cellStyle name="Акцент6 2" xfId="449"/>
    <cellStyle name="Ввод  2" xfId="420"/>
    <cellStyle name="Вывод 2" xfId="421"/>
    <cellStyle name="Вычисление 2" xfId="422"/>
    <cellStyle name="Заголовок 1 2" xfId="413"/>
    <cellStyle name="Заголовок 2 2" xfId="414"/>
    <cellStyle name="Заголовок 3 2" xfId="415"/>
    <cellStyle name="Заголовок 4 2" xfId="416"/>
    <cellStyle name="Итог 2" xfId="428"/>
    <cellStyle name="Контрольная ячейка 2" xfId="424"/>
    <cellStyle name="Название 2" xfId="395"/>
    <cellStyle name="Название 3" xfId="396"/>
    <cellStyle name="Нейтральный 2" xfId="419"/>
    <cellStyle name="Обычный 2" xfId="7"/>
    <cellStyle name="Обычный 2 2" xfId="397"/>
    <cellStyle name="Обычный 2 2 2" xfId="552"/>
    <cellStyle name="Обычный 2 3" xfId="551"/>
    <cellStyle name="Обычный 2 4" xfId="412"/>
    <cellStyle name="Обычный 3" xfId="74"/>
    <cellStyle name="Обычный 3 2" xfId="398"/>
    <cellStyle name="Обычный 3 3" xfId="602"/>
    <cellStyle name="Обычный 4" xfId="1"/>
    <cellStyle name="Обычный 5" xfId="399"/>
    <cellStyle name="Обычный 6" xfId="400"/>
    <cellStyle name="Обычный 7" xfId="401"/>
    <cellStyle name="Обычный 8" xfId="405"/>
    <cellStyle name="Плохой 2" xfId="418"/>
    <cellStyle name="Пояснение 2" xfId="427"/>
    <cellStyle name="Примечание 2" xfId="605"/>
    <cellStyle name="Примечание 3" xfId="426"/>
    <cellStyle name="Связанная ячейка 2" xfId="423"/>
    <cellStyle name="Текст предупреждения 2" xfId="425"/>
    <cellStyle name="Финансовый 2" xfId="9"/>
    <cellStyle name="Финансовый 2 2" xfId="402"/>
    <cellStyle name="Финансовый 2 3" xfId="600"/>
    <cellStyle name="Финансовый 3" xfId="75"/>
    <cellStyle name="Финансовый 3 2" xfId="601"/>
    <cellStyle name="Финансовый 4" xfId="603"/>
    <cellStyle name="Финансовый 5" xfId="410"/>
    <cellStyle name="Хороший 2" xfId="41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n.avetyan/Downloads/4Havelvac_1-8last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avelvats1"/>
      <sheetName val="Havelvats2"/>
      <sheetName val="Havelvats3"/>
      <sheetName val="Havelv_4v"/>
      <sheetName val="Havelv5_dr"/>
      <sheetName val="Havelvats6"/>
      <sheetName val="Havelvats7"/>
      <sheetName val="Havelvats8"/>
    </sheetNames>
    <sheetDataSet>
      <sheetData sheetId="0">
        <row r="18">
          <cell r="D18">
            <v>-46000</v>
          </cell>
        </row>
        <row r="31">
          <cell r="D31">
            <v>-73020.7</v>
          </cell>
        </row>
        <row r="37">
          <cell r="D37">
            <v>-16372.1</v>
          </cell>
        </row>
        <row r="43">
          <cell r="D43">
            <v>-14846.4</v>
          </cell>
        </row>
        <row r="56">
          <cell r="D56">
            <v>-10613.7</v>
          </cell>
        </row>
        <row r="62">
          <cell r="D62">
            <v>-155633</v>
          </cell>
        </row>
        <row r="68">
          <cell r="D68">
            <v>-240000</v>
          </cell>
        </row>
        <row r="74">
          <cell r="D74">
            <v>-440000</v>
          </cell>
        </row>
        <row r="80">
          <cell r="D80">
            <v>-10000</v>
          </cell>
        </row>
        <row r="86">
          <cell r="D86">
            <v>-962.9</v>
          </cell>
        </row>
        <row r="92">
          <cell r="D92">
            <v>-13228</v>
          </cell>
        </row>
        <row r="105">
          <cell r="D105">
            <v>-48110.5</v>
          </cell>
        </row>
        <row r="118">
          <cell r="D118">
            <v>-10000</v>
          </cell>
        </row>
        <row r="124">
          <cell r="D124">
            <v>-80000</v>
          </cell>
        </row>
        <row r="130">
          <cell r="D130">
            <v>-110000</v>
          </cell>
        </row>
        <row r="136">
          <cell r="D136">
            <v>-3337</v>
          </cell>
        </row>
        <row r="148">
          <cell r="D148">
            <v>-178000</v>
          </cell>
        </row>
        <row r="161">
          <cell r="D161">
            <v>-1974.9</v>
          </cell>
        </row>
        <row r="174">
          <cell r="D174">
            <v>-100000</v>
          </cell>
        </row>
        <row r="180">
          <cell r="D180">
            <v>-45000</v>
          </cell>
        </row>
        <row r="186">
          <cell r="D186">
            <v>-8000</v>
          </cell>
        </row>
        <row r="192">
          <cell r="D192">
            <v>-177667.8</v>
          </cell>
        </row>
        <row r="204">
          <cell r="D204">
            <v>-197000</v>
          </cell>
        </row>
        <row r="210">
          <cell r="D210">
            <v>-131160</v>
          </cell>
        </row>
        <row r="216">
          <cell r="D216">
            <v>-160000</v>
          </cell>
        </row>
        <row r="222">
          <cell r="D222">
            <v>-100000</v>
          </cell>
        </row>
        <row r="228">
          <cell r="D228">
            <v>-25456</v>
          </cell>
        </row>
        <row r="234">
          <cell r="D234">
            <v>-3000</v>
          </cell>
        </row>
        <row r="240">
          <cell r="D240">
            <v>-59000</v>
          </cell>
        </row>
        <row r="253">
          <cell r="D253">
            <v>-30000</v>
          </cell>
        </row>
        <row r="259">
          <cell r="D259">
            <v>-3944</v>
          </cell>
        </row>
        <row r="265">
          <cell r="D265">
            <v>-34000.5</v>
          </cell>
        </row>
      </sheetData>
      <sheetData sheetId="1">
        <row r="15">
          <cell r="D15">
            <v>328207.8000000001</v>
          </cell>
        </row>
        <row r="45">
          <cell r="D45">
            <v>363212.10000000003</v>
          </cell>
        </row>
        <row r="64">
          <cell r="D64">
            <v>494550</v>
          </cell>
        </row>
        <row r="89">
          <cell r="D89">
            <v>142815.00000000003</v>
          </cell>
        </row>
        <row r="102">
          <cell r="D102">
            <v>448074</v>
          </cell>
        </row>
        <row r="124">
          <cell r="D124">
            <v>156498.29999999999</v>
          </cell>
        </row>
        <row r="134">
          <cell r="D134">
            <v>1002576.9</v>
          </cell>
        </row>
        <row r="163">
          <cell r="D163">
            <v>72093.100000000006</v>
          </cell>
        </row>
        <row r="168">
          <cell r="D168">
            <v>470519.30000000005</v>
          </cell>
        </row>
        <row r="178">
          <cell r="D178">
            <v>162387</v>
          </cell>
        </row>
      </sheetData>
      <sheetData sheetId="2"/>
      <sheetData sheetId="3"/>
      <sheetData sheetId="4"/>
      <sheetData sheetId="5"/>
      <sheetData sheetId="6"/>
      <sheetData sheetId="7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17"/>
  <sheetViews>
    <sheetView workbookViewId="0">
      <selection activeCell="C26" sqref="C26"/>
    </sheetView>
  </sheetViews>
  <sheetFormatPr defaultRowHeight="13.5"/>
  <cols>
    <col min="1" max="1" width="10" style="10" customWidth="1"/>
    <col min="2" max="2" width="14.5703125" style="10" customWidth="1"/>
    <col min="3" max="3" width="76.140625" style="10" customWidth="1"/>
    <col min="4" max="4" width="22.140625" style="10" customWidth="1"/>
    <col min="5" max="6" width="9.140625" style="10"/>
    <col min="7" max="7" width="11.28515625" style="10" bestFit="1" customWidth="1"/>
    <col min="8" max="16384" width="9.140625" style="10"/>
  </cols>
  <sheetData>
    <row r="1" spans="1:8" s="5" customFormat="1" ht="13.5" customHeight="1">
      <c r="A1" s="5" t="s">
        <v>0</v>
      </c>
      <c r="D1" s="5" t="s">
        <v>1</v>
      </c>
      <c r="E1" s="5" t="s">
        <v>2</v>
      </c>
    </row>
    <row r="2" spans="1:8" s="5" customFormat="1" ht="18.75" customHeight="1">
      <c r="A2" s="6" t="s">
        <v>3</v>
      </c>
      <c r="B2" s="6"/>
      <c r="C2" s="6"/>
      <c r="D2" s="7" t="s">
        <v>4</v>
      </c>
      <c r="E2" s="6"/>
    </row>
    <row r="3" spans="1:8" s="5" customFormat="1" ht="15" customHeight="1">
      <c r="A3" s="6"/>
      <c r="B3" s="6"/>
      <c r="C3" s="6"/>
      <c r="D3" s="7" t="s">
        <v>5</v>
      </c>
      <c r="E3" s="6"/>
    </row>
    <row r="5" spans="1:8" ht="75.75" customHeight="1">
      <c r="A5" s="344" t="s">
        <v>684</v>
      </c>
      <c r="B5" s="344"/>
      <c r="C5" s="344"/>
      <c r="D5" s="344"/>
    </row>
    <row r="6" spans="1:8">
      <c r="A6" s="8"/>
      <c r="B6" s="8"/>
      <c r="C6" s="9" t="s">
        <v>6</v>
      </c>
    </row>
    <row r="7" spans="1:8" ht="87.75" customHeight="1">
      <c r="A7" s="345" t="s">
        <v>7</v>
      </c>
      <c r="B7" s="345"/>
      <c r="C7" s="345" t="s">
        <v>8</v>
      </c>
      <c r="D7" s="11" t="s">
        <v>9</v>
      </c>
    </row>
    <row r="8" spans="1:8" ht="18" customHeight="1">
      <c r="A8" s="12" t="s">
        <v>10</v>
      </c>
      <c r="B8" s="12" t="s">
        <v>11</v>
      </c>
      <c r="C8" s="345"/>
      <c r="D8" s="11" t="s">
        <v>12</v>
      </c>
    </row>
    <row r="9" spans="1:8" s="15" customFormat="1" ht="14.25">
      <c r="A9" s="13"/>
      <c r="B9" s="13"/>
      <c r="C9" s="13" t="s">
        <v>13</v>
      </c>
      <c r="D9" s="14">
        <f>+D10+D297</f>
        <v>0</v>
      </c>
      <c r="E9" s="10"/>
    </row>
    <row r="10" spans="1:8" ht="14.25">
      <c r="A10" s="16"/>
      <c r="B10" s="16"/>
      <c r="C10" s="13" t="s">
        <v>14</v>
      </c>
      <c r="D10" s="17">
        <f>+D11+D24+D49+D98+D111+D148+D161+D246+D271+D284</f>
        <v>1000000</v>
      </c>
      <c r="F10" s="65"/>
      <c r="H10" s="66"/>
    </row>
    <row r="11" spans="1:8" ht="14.25">
      <c r="A11" s="13">
        <v>1176</v>
      </c>
      <c r="B11" s="16"/>
      <c r="C11" s="18" t="s">
        <v>15</v>
      </c>
      <c r="D11" s="14">
        <f>D18</f>
        <v>-46000</v>
      </c>
      <c r="H11" s="66"/>
    </row>
    <row r="12" spans="1:8">
      <c r="A12" s="16"/>
      <c r="B12" s="16"/>
      <c r="C12" s="16" t="s">
        <v>16</v>
      </c>
      <c r="D12" s="11"/>
      <c r="H12" s="66"/>
    </row>
    <row r="13" spans="1:8">
      <c r="A13" s="16"/>
      <c r="B13" s="16"/>
      <c r="C13" s="18" t="s">
        <v>17</v>
      </c>
      <c r="D13" s="11"/>
    </row>
    <row r="14" spans="1:8" ht="27">
      <c r="A14" s="16"/>
      <c r="B14" s="16"/>
      <c r="C14" s="16" t="s">
        <v>18</v>
      </c>
      <c r="D14" s="11"/>
    </row>
    <row r="15" spans="1:8">
      <c r="A15" s="16"/>
      <c r="B15" s="16"/>
      <c r="C15" s="18" t="s">
        <v>19</v>
      </c>
      <c r="D15" s="11"/>
    </row>
    <row r="16" spans="1:8" ht="40.5">
      <c r="A16" s="16"/>
      <c r="B16" s="16"/>
      <c r="C16" s="16" t="s">
        <v>20</v>
      </c>
      <c r="D16" s="11"/>
    </row>
    <row r="17" spans="1:8">
      <c r="A17" s="343" t="s">
        <v>21</v>
      </c>
      <c r="B17" s="343"/>
      <c r="C17" s="343"/>
      <c r="D17" s="11"/>
    </row>
    <row r="18" spans="1:8">
      <c r="A18" s="16"/>
      <c r="B18" s="16">
        <v>11003</v>
      </c>
      <c r="C18" s="18" t="s">
        <v>22</v>
      </c>
      <c r="D18" s="4">
        <f>+Havelvats3!G369</f>
        <v>-46000</v>
      </c>
      <c r="F18" s="67"/>
    </row>
    <row r="19" spans="1:8" s="68" customFormat="1">
      <c r="A19" s="19"/>
      <c r="B19" s="19"/>
      <c r="C19" s="16" t="s">
        <v>23</v>
      </c>
      <c r="D19" s="20"/>
    </row>
    <row r="20" spans="1:8" s="68" customFormat="1">
      <c r="A20" s="19"/>
      <c r="B20" s="19"/>
      <c r="C20" s="18" t="s">
        <v>24</v>
      </c>
      <c r="D20" s="20"/>
    </row>
    <row r="21" spans="1:8" s="68" customFormat="1">
      <c r="A21" s="19"/>
      <c r="B21" s="19"/>
      <c r="C21" s="16" t="s">
        <v>25</v>
      </c>
      <c r="D21" s="20"/>
    </row>
    <row r="22" spans="1:8" s="68" customFormat="1">
      <c r="A22" s="19"/>
      <c r="B22" s="19"/>
      <c r="C22" s="18" t="s">
        <v>26</v>
      </c>
      <c r="D22" s="20"/>
    </row>
    <row r="23" spans="1:8" s="68" customFormat="1">
      <c r="A23" s="19"/>
      <c r="B23" s="19"/>
      <c r="C23" s="16" t="s">
        <v>27</v>
      </c>
      <c r="D23" s="20"/>
    </row>
    <row r="24" spans="1:8" ht="14.25">
      <c r="A24" s="13">
        <v>1167</v>
      </c>
      <c r="B24" s="16"/>
      <c r="C24" s="18" t="s">
        <v>15</v>
      </c>
      <c r="D24" s="14">
        <f>D31+D37+D43</f>
        <v>-104239.2</v>
      </c>
      <c r="H24" s="66"/>
    </row>
    <row r="25" spans="1:8">
      <c r="A25" s="16"/>
      <c r="B25" s="16"/>
      <c r="C25" s="16" t="s">
        <v>28</v>
      </c>
      <c r="D25" s="11"/>
      <c r="H25" s="66"/>
    </row>
    <row r="26" spans="1:8">
      <c r="A26" s="16"/>
      <c r="B26" s="16"/>
      <c r="C26" s="18" t="s">
        <v>17</v>
      </c>
      <c r="D26" s="11"/>
    </row>
    <row r="27" spans="1:8" ht="27">
      <c r="A27" s="16"/>
      <c r="B27" s="16"/>
      <c r="C27" s="16" t="s">
        <v>29</v>
      </c>
      <c r="D27" s="11"/>
    </row>
    <row r="28" spans="1:8">
      <c r="A28" s="16"/>
      <c r="B28" s="16"/>
      <c r="C28" s="18" t="s">
        <v>19</v>
      </c>
      <c r="D28" s="11"/>
    </row>
    <row r="29" spans="1:8">
      <c r="A29" s="16"/>
      <c r="B29" s="16"/>
      <c r="C29" s="16" t="s">
        <v>30</v>
      </c>
      <c r="D29" s="11"/>
    </row>
    <row r="30" spans="1:8">
      <c r="A30" s="343" t="s">
        <v>21</v>
      </c>
      <c r="B30" s="343"/>
      <c r="C30" s="343"/>
      <c r="D30" s="11"/>
    </row>
    <row r="31" spans="1:8">
      <c r="A31" s="16"/>
      <c r="B31" s="16">
        <v>32005</v>
      </c>
      <c r="C31" s="18" t="s">
        <v>22</v>
      </c>
      <c r="D31" s="4">
        <f>+Havelvats3!G174</f>
        <v>-73020.7</v>
      </c>
      <c r="F31" s="67"/>
    </row>
    <row r="32" spans="1:8" s="68" customFormat="1" ht="40.5">
      <c r="A32" s="19"/>
      <c r="B32" s="19"/>
      <c r="C32" s="16" t="s">
        <v>31</v>
      </c>
      <c r="D32" s="20"/>
    </row>
    <row r="33" spans="1:6" s="68" customFormat="1">
      <c r="A33" s="19"/>
      <c r="B33" s="19"/>
      <c r="C33" s="18" t="s">
        <v>24</v>
      </c>
      <c r="D33" s="20"/>
    </row>
    <row r="34" spans="1:6" s="68" customFormat="1" ht="27">
      <c r="A34" s="19"/>
      <c r="B34" s="19"/>
      <c r="C34" s="19" t="s">
        <v>32</v>
      </c>
      <c r="D34" s="20"/>
    </row>
    <row r="35" spans="1:6" s="68" customFormat="1">
      <c r="A35" s="19"/>
      <c r="B35" s="19"/>
      <c r="C35" s="18" t="s">
        <v>26</v>
      </c>
      <c r="D35" s="20"/>
    </row>
    <row r="36" spans="1:6" s="68" customFormat="1" ht="27">
      <c r="A36" s="19"/>
      <c r="B36" s="19"/>
      <c r="C36" s="16" t="s">
        <v>33</v>
      </c>
      <c r="D36" s="20"/>
    </row>
    <row r="37" spans="1:6">
      <c r="A37" s="16"/>
      <c r="B37" s="16">
        <v>11006</v>
      </c>
      <c r="C37" s="18" t="s">
        <v>22</v>
      </c>
      <c r="D37" s="4">
        <f>+Havelvats3!G187</f>
        <v>-16372.1</v>
      </c>
      <c r="F37" s="67"/>
    </row>
    <row r="38" spans="1:6" s="68" customFormat="1" ht="40.5">
      <c r="A38" s="19"/>
      <c r="B38" s="19"/>
      <c r="C38" s="16" t="s">
        <v>34</v>
      </c>
      <c r="D38" s="20"/>
    </row>
    <row r="39" spans="1:6" s="68" customFormat="1">
      <c r="A39" s="19"/>
      <c r="B39" s="19"/>
      <c r="C39" s="18" t="s">
        <v>24</v>
      </c>
      <c r="D39" s="20"/>
    </row>
    <row r="40" spans="1:6" s="68" customFormat="1" ht="40.5">
      <c r="A40" s="19"/>
      <c r="B40" s="19"/>
      <c r="C40" s="16" t="s">
        <v>35</v>
      </c>
      <c r="D40" s="20"/>
    </row>
    <row r="41" spans="1:6" s="68" customFormat="1">
      <c r="A41" s="19"/>
      <c r="B41" s="19"/>
      <c r="C41" s="18" t="s">
        <v>26</v>
      </c>
      <c r="D41" s="20"/>
    </row>
    <row r="42" spans="1:6" s="68" customFormat="1">
      <c r="A42" s="19"/>
      <c r="B42" s="19"/>
      <c r="C42" s="16" t="s">
        <v>27</v>
      </c>
      <c r="D42" s="20"/>
    </row>
    <row r="43" spans="1:6">
      <c r="A43" s="16"/>
      <c r="B43" s="16">
        <v>11005</v>
      </c>
      <c r="C43" s="18" t="s">
        <v>22</v>
      </c>
      <c r="D43" s="4">
        <f>+Havelvats3!G165</f>
        <v>-14846.4</v>
      </c>
      <c r="F43" s="67"/>
    </row>
    <row r="44" spans="1:6" s="68" customFormat="1" ht="40.5">
      <c r="A44" s="19"/>
      <c r="B44" s="19"/>
      <c r="C44" s="16" t="s">
        <v>31</v>
      </c>
      <c r="D44" s="20"/>
    </row>
    <row r="45" spans="1:6" s="68" customFormat="1">
      <c r="A45" s="19"/>
      <c r="B45" s="19"/>
      <c r="C45" s="18" t="s">
        <v>24</v>
      </c>
      <c r="D45" s="20"/>
    </row>
    <row r="46" spans="1:6" s="68" customFormat="1" ht="40.5">
      <c r="A46" s="19"/>
      <c r="B46" s="19"/>
      <c r="C46" s="16" t="s">
        <v>36</v>
      </c>
      <c r="D46" s="20"/>
    </row>
    <row r="47" spans="1:6" s="68" customFormat="1">
      <c r="A47" s="19"/>
      <c r="B47" s="19"/>
      <c r="C47" s="18" t="s">
        <v>26</v>
      </c>
      <c r="D47" s="20"/>
    </row>
    <row r="48" spans="1:6" s="68" customFormat="1">
      <c r="A48" s="19"/>
      <c r="B48" s="19"/>
      <c r="C48" s="16" t="s">
        <v>27</v>
      </c>
      <c r="D48" s="20"/>
    </row>
    <row r="49" spans="1:8" ht="14.25">
      <c r="A49" s="13">
        <v>1157</v>
      </c>
      <c r="B49" s="16"/>
      <c r="C49" s="21" t="s">
        <v>15</v>
      </c>
      <c r="D49" s="14">
        <f>D56+D62+D68+D74+D80+D86+D92</f>
        <v>-870437.6</v>
      </c>
      <c r="H49" s="66"/>
    </row>
    <row r="50" spans="1:8">
      <c r="A50" s="16"/>
      <c r="B50" s="16"/>
      <c r="C50" s="16" t="s">
        <v>37</v>
      </c>
      <c r="D50" s="11"/>
      <c r="H50" s="66"/>
    </row>
    <row r="51" spans="1:8">
      <c r="A51" s="16"/>
      <c r="B51" s="16"/>
      <c r="C51" s="21" t="s">
        <v>17</v>
      </c>
      <c r="D51" s="11"/>
    </row>
    <row r="52" spans="1:8">
      <c r="A52" s="16"/>
      <c r="B52" s="16"/>
      <c r="C52" s="16" t="s">
        <v>38</v>
      </c>
      <c r="D52" s="11"/>
    </row>
    <row r="53" spans="1:8">
      <c r="A53" s="16"/>
      <c r="B53" s="16"/>
      <c r="C53" s="21" t="s">
        <v>19</v>
      </c>
      <c r="D53" s="11"/>
    </row>
    <row r="54" spans="1:8" ht="15.75" customHeight="1">
      <c r="A54" s="16"/>
      <c r="B54" s="16"/>
      <c r="C54" s="16" t="s">
        <v>39</v>
      </c>
      <c r="D54" s="11"/>
    </row>
    <row r="55" spans="1:8">
      <c r="A55" s="343" t="s">
        <v>21</v>
      </c>
      <c r="B55" s="343"/>
      <c r="C55" s="343"/>
      <c r="D55" s="11"/>
    </row>
    <row r="56" spans="1:8">
      <c r="A56" s="16"/>
      <c r="B56" s="16">
        <v>12022</v>
      </c>
      <c r="C56" s="21" t="s">
        <v>22</v>
      </c>
      <c r="D56" s="4">
        <f>+Havelvats3!G356</f>
        <v>-10613.7</v>
      </c>
      <c r="F56" s="67"/>
    </row>
    <row r="57" spans="1:8" s="68" customFormat="1" ht="40.5">
      <c r="A57" s="19"/>
      <c r="B57" s="19"/>
      <c r="C57" s="16" t="s">
        <v>40</v>
      </c>
      <c r="D57" s="20"/>
    </row>
    <row r="58" spans="1:8" s="68" customFormat="1">
      <c r="A58" s="19"/>
      <c r="B58" s="19"/>
      <c r="C58" s="21" t="s">
        <v>24</v>
      </c>
      <c r="D58" s="20"/>
    </row>
    <row r="59" spans="1:8" s="68" customFormat="1" ht="27">
      <c r="A59" s="19"/>
      <c r="B59" s="19"/>
      <c r="C59" s="16" t="s">
        <v>263</v>
      </c>
      <c r="D59" s="20"/>
    </row>
    <row r="60" spans="1:8" s="68" customFormat="1">
      <c r="A60" s="19"/>
      <c r="B60" s="19"/>
      <c r="C60" s="21" t="s">
        <v>26</v>
      </c>
      <c r="D60" s="20"/>
    </row>
    <row r="61" spans="1:8" s="68" customFormat="1">
      <c r="A61" s="19"/>
      <c r="B61" s="19"/>
      <c r="C61" s="16" t="s">
        <v>41</v>
      </c>
      <c r="D61" s="20"/>
    </row>
    <row r="62" spans="1:8">
      <c r="A62" s="16"/>
      <c r="B62" s="16">
        <v>12021</v>
      </c>
      <c r="C62" s="18" t="s">
        <v>22</v>
      </c>
      <c r="D62" s="4">
        <f>+Havelvats3!G347</f>
        <v>-155633</v>
      </c>
      <c r="F62" s="67"/>
    </row>
    <row r="63" spans="1:8" s="68" customFormat="1" ht="40.5">
      <c r="A63" s="19"/>
      <c r="B63" s="19"/>
      <c r="C63" s="16" t="s">
        <v>42</v>
      </c>
      <c r="D63" s="20"/>
    </row>
    <row r="64" spans="1:8" s="68" customFormat="1">
      <c r="A64" s="19"/>
      <c r="B64" s="19"/>
      <c r="C64" s="18" t="s">
        <v>24</v>
      </c>
      <c r="D64" s="20"/>
    </row>
    <row r="65" spans="1:6" s="68" customFormat="1" ht="33" customHeight="1">
      <c r="A65" s="19"/>
      <c r="B65" s="19"/>
      <c r="C65" s="16" t="s">
        <v>43</v>
      </c>
      <c r="D65" s="20"/>
    </row>
    <row r="66" spans="1:6" s="68" customFormat="1">
      <c r="A66" s="19"/>
      <c r="B66" s="19"/>
      <c r="C66" s="18" t="s">
        <v>26</v>
      </c>
      <c r="D66" s="20"/>
    </row>
    <row r="67" spans="1:6" s="68" customFormat="1">
      <c r="A67" s="19"/>
      <c r="B67" s="19"/>
      <c r="C67" s="19" t="s">
        <v>41</v>
      </c>
      <c r="D67" s="20"/>
    </row>
    <row r="68" spans="1:6">
      <c r="A68" s="16"/>
      <c r="B68" s="16">
        <v>12018</v>
      </c>
      <c r="C68" s="21" t="s">
        <v>22</v>
      </c>
      <c r="D68" s="4">
        <f>+Havelvats3!G336</f>
        <v>-240000</v>
      </c>
      <c r="F68" s="67"/>
    </row>
    <row r="69" spans="1:6" s="68" customFormat="1" ht="27">
      <c r="A69" s="19"/>
      <c r="B69" s="19"/>
      <c r="C69" s="16" t="s">
        <v>44</v>
      </c>
      <c r="D69" s="20"/>
    </row>
    <row r="70" spans="1:6" s="68" customFormat="1">
      <c r="A70" s="19"/>
      <c r="B70" s="19"/>
      <c r="C70" s="21" t="s">
        <v>24</v>
      </c>
      <c r="D70" s="20"/>
    </row>
    <row r="71" spans="1:6" s="68" customFormat="1" ht="34.5" customHeight="1">
      <c r="A71" s="19"/>
      <c r="B71" s="19"/>
      <c r="C71" s="16" t="s">
        <v>264</v>
      </c>
      <c r="D71" s="20"/>
    </row>
    <row r="72" spans="1:6" s="68" customFormat="1">
      <c r="A72" s="19"/>
      <c r="B72" s="19"/>
      <c r="C72" s="21" t="s">
        <v>26</v>
      </c>
      <c r="D72" s="20"/>
    </row>
    <row r="73" spans="1:6" s="68" customFormat="1">
      <c r="A73" s="19"/>
      <c r="B73" s="19"/>
      <c r="C73" s="16" t="s">
        <v>41</v>
      </c>
      <c r="D73" s="20"/>
    </row>
    <row r="74" spans="1:6">
      <c r="A74" s="16"/>
      <c r="B74" s="16">
        <v>12017</v>
      </c>
      <c r="C74" s="21" t="s">
        <v>22</v>
      </c>
      <c r="D74" s="4">
        <f>+Havelvats3!G325</f>
        <v>-440000</v>
      </c>
      <c r="F74" s="67"/>
    </row>
    <row r="75" spans="1:6" s="68" customFormat="1" ht="27">
      <c r="A75" s="19"/>
      <c r="B75" s="19"/>
      <c r="C75" s="16" t="s">
        <v>45</v>
      </c>
      <c r="D75" s="20"/>
    </row>
    <row r="76" spans="1:6" s="68" customFormat="1">
      <c r="A76" s="19"/>
      <c r="B76" s="19"/>
      <c r="C76" s="21" t="s">
        <v>24</v>
      </c>
      <c r="D76" s="20"/>
    </row>
    <row r="77" spans="1:6" s="68" customFormat="1" ht="27">
      <c r="A77" s="19"/>
      <c r="B77" s="19"/>
      <c r="C77" s="16" t="s">
        <v>46</v>
      </c>
      <c r="D77" s="20"/>
    </row>
    <row r="78" spans="1:6" s="68" customFormat="1">
      <c r="A78" s="19"/>
      <c r="B78" s="19"/>
      <c r="C78" s="21" t="s">
        <v>26</v>
      </c>
      <c r="D78" s="20"/>
    </row>
    <row r="79" spans="1:6" s="68" customFormat="1">
      <c r="A79" s="19"/>
      <c r="B79" s="19"/>
      <c r="C79" s="16" t="s">
        <v>41</v>
      </c>
      <c r="D79" s="20"/>
    </row>
    <row r="80" spans="1:6">
      <c r="A80" s="16"/>
      <c r="B80" s="16">
        <v>12016</v>
      </c>
      <c r="C80" s="21" t="s">
        <v>22</v>
      </c>
      <c r="D80" s="4">
        <f>+Havelvats3!G317</f>
        <v>-10000</v>
      </c>
      <c r="F80" s="67"/>
    </row>
    <row r="81" spans="1:6" s="68" customFormat="1" ht="40.5">
      <c r="A81" s="19"/>
      <c r="B81" s="19"/>
      <c r="C81" s="16" t="s">
        <v>47</v>
      </c>
      <c r="D81" s="20"/>
    </row>
    <row r="82" spans="1:6" s="68" customFormat="1">
      <c r="A82" s="19"/>
      <c r="B82" s="19"/>
      <c r="C82" s="21" t="s">
        <v>24</v>
      </c>
      <c r="D82" s="20"/>
    </row>
    <row r="83" spans="1:6" s="68" customFormat="1" ht="27">
      <c r="A83" s="19"/>
      <c r="B83" s="19"/>
      <c r="C83" s="16" t="s">
        <v>48</v>
      </c>
      <c r="D83" s="20"/>
    </row>
    <row r="84" spans="1:6" s="68" customFormat="1">
      <c r="A84" s="19"/>
      <c r="B84" s="19"/>
      <c r="C84" s="21" t="s">
        <v>26</v>
      </c>
      <c r="D84" s="20"/>
    </row>
    <row r="85" spans="1:6" s="68" customFormat="1">
      <c r="A85" s="19"/>
      <c r="B85" s="19"/>
      <c r="C85" s="16" t="s">
        <v>41</v>
      </c>
      <c r="D85" s="20"/>
    </row>
    <row r="86" spans="1:6">
      <c r="A86" s="16"/>
      <c r="B86" s="16">
        <v>12012</v>
      </c>
      <c r="C86" s="18" t="s">
        <v>22</v>
      </c>
      <c r="D86" s="4">
        <f>+Havelvats3!G309</f>
        <v>-962.9</v>
      </c>
      <c r="F86" s="67"/>
    </row>
    <row r="87" spans="1:6" s="68" customFormat="1" ht="40.5">
      <c r="A87" s="19"/>
      <c r="B87" s="19"/>
      <c r="C87" s="16" t="s">
        <v>49</v>
      </c>
      <c r="D87" s="20"/>
    </row>
    <row r="88" spans="1:6" s="68" customFormat="1">
      <c r="A88" s="19"/>
      <c r="B88" s="19"/>
      <c r="C88" s="18" t="s">
        <v>24</v>
      </c>
      <c r="D88" s="20"/>
    </row>
    <row r="89" spans="1:6" s="68" customFormat="1" ht="27">
      <c r="A89" s="19"/>
      <c r="B89" s="19"/>
      <c r="C89" s="16" t="s">
        <v>265</v>
      </c>
      <c r="D89" s="20"/>
    </row>
    <row r="90" spans="1:6" s="68" customFormat="1">
      <c r="A90" s="19"/>
      <c r="B90" s="19"/>
      <c r="C90" s="18" t="s">
        <v>26</v>
      </c>
      <c r="D90" s="20"/>
    </row>
    <row r="91" spans="1:6" s="68" customFormat="1">
      <c r="A91" s="19"/>
      <c r="B91" s="19"/>
      <c r="C91" s="16" t="s">
        <v>41</v>
      </c>
      <c r="D91" s="20"/>
    </row>
    <row r="92" spans="1:6">
      <c r="A92" s="16"/>
      <c r="B92" s="16">
        <v>12003</v>
      </c>
      <c r="C92" s="18" t="s">
        <v>22</v>
      </c>
      <c r="D92" s="4">
        <f>+Havelvats3!G435</f>
        <v>-13228</v>
      </c>
      <c r="F92" s="67"/>
    </row>
    <row r="93" spans="1:6" s="68" customFormat="1" ht="40.5">
      <c r="A93" s="19"/>
      <c r="B93" s="19"/>
      <c r="C93" s="16" t="s">
        <v>50</v>
      </c>
      <c r="D93" s="20"/>
    </row>
    <row r="94" spans="1:6" s="68" customFormat="1">
      <c r="A94" s="19"/>
      <c r="B94" s="19"/>
      <c r="C94" s="18" t="s">
        <v>24</v>
      </c>
      <c r="D94" s="20"/>
    </row>
    <row r="95" spans="1:6" s="68" customFormat="1" ht="27">
      <c r="A95" s="19"/>
      <c r="B95" s="19"/>
      <c r="C95" s="16" t="s">
        <v>51</v>
      </c>
      <c r="D95" s="20"/>
    </row>
    <row r="96" spans="1:6" s="68" customFormat="1">
      <c r="A96" s="19"/>
      <c r="B96" s="19"/>
      <c r="C96" s="18" t="s">
        <v>26</v>
      </c>
      <c r="D96" s="20"/>
    </row>
    <row r="97" spans="1:8" s="68" customFormat="1">
      <c r="A97" s="19"/>
      <c r="B97" s="19"/>
      <c r="C97" s="16" t="s">
        <v>41</v>
      </c>
      <c r="D97" s="20"/>
    </row>
    <row r="98" spans="1:8" ht="14.25">
      <c r="A98" s="13">
        <v>1189</v>
      </c>
      <c r="B98" s="16"/>
      <c r="C98" s="21" t="s">
        <v>15</v>
      </c>
      <c r="D98" s="14">
        <f>+D105</f>
        <v>-48110.5</v>
      </c>
      <c r="H98" s="66"/>
    </row>
    <row r="99" spans="1:8">
      <c r="A99" s="16"/>
      <c r="B99" s="16"/>
      <c r="C99" s="16" t="s">
        <v>52</v>
      </c>
      <c r="D99" s="11"/>
      <c r="H99" s="66"/>
    </row>
    <row r="100" spans="1:8">
      <c r="A100" s="16"/>
      <c r="B100" s="16"/>
      <c r="C100" s="21" t="s">
        <v>17</v>
      </c>
      <c r="D100" s="11"/>
    </row>
    <row r="101" spans="1:8" ht="27">
      <c r="A101" s="16"/>
      <c r="B101" s="16"/>
      <c r="C101" s="16" t="s">
        <v>53</v>
      </c>
      <c r="D101" s="11"/>
    </row>
    <row r="102" spans="1:8">
      <c r="A102" s="16"/>
      <c r="B102" s="16"/>
      <c r="C102" s="21" t="s">
        <v>19</v>
      </c>
      <c r="D102" s="11"/>
    </row>
    <row r="103" spans="1:8">
      <c r="A103" s="16"/>
      <c r="B103" s="16"/>
      <c r="C103" s="16" t="s">
        <v>54</v>
      </c>
      <c r="D103" s="11"/>
    </row>
    <row r="104" spans="1:8">
      <c r="A104" s="343" t="s">
        <v>21</v>
      </c>
      <c r="B104" s="343"/>
      <c r="C104" s="343"/>
      <c r="D104" s="11"/>
    </row>
    <row r="105" spans="1:8">
      <c r="A105" s="16"/>
      <c r="B105" s="16">
        <v>12001</v>
      </c>
      <c r="C105" s="21" t="s">
        <v>22</v>
      </c>
      <c r="D105" s="4">
        <f>+Havelvats3!G460</f>
        <v>-48110.5</v>
      </c>
      <c r="F105" s="67"/>
    </row>
    <row r="106" spans="1:8" s="68" customFormat="1" ht="40.5">
      <c r="A106" s="19"/>
      <c r="B106" s="19"/>
      <c r="C106" s="16" t="s">
        <v>55</v>
      </c>
      <c r="D106" s="20"/>
    </row>
    <row r="107" spans="1:8" s="68" customFormat="1">
      <c r="A107" s="19"/>
      <c r="B107" s="19"/>
      <c r="C107" s="21" t="s">
        <v>24</v>
      </c>
      <c r="D107" s="20"/>
    </row>
    <row r="108" spans="1:8" s="68" customFormat="1" ht="54">
      <c r="A108" s="19"/>
      <c r="B108" s="19"/>
      <c r="C108" s="16" t="s">
        <v>56</v>
      </c>
      <c r="D108" s="20"/>
    </row>
    <row r="109" spans="1:8" s="68" customFormat="1">
      <c r="A109" s="19"/>
      <c r="B109" s="19"/>
      <c r="C109" s="21" t="s">
        <v>26</v>
      </c>
      <c r="D109" s="20"/>
    </row>
    <row r="110" spans="1:8" s="68" customFormat="1">
      <c r="A110" s="19"/>
      <c r="B110" s="19"/>
      <c r="C110" s="16" t="s">
        <v>57</v>
      </c>
      <c r="D110" s="20"/>
    </row>
    <row r="111" spans="1:8" ht="14.25">
      <c r="A111" s="13">
        <v>1004</v>
      </c>
      <c r="B111" s="16"/>
      <c r="C111" s="21" t="s">
        <v>15</v>
      </c>
      <c r="D111" s="14">
        <f>+D118+D124+D130+D136+D142</f>
        <v>-381337</v>
      </c>
      <c r="H111" s="66"/>
    </row>
    <row r="112" spans="1:8" ht="15" customHeight="1">
      <c r="A112" s="16"/>
      <c r="B112" s="16"/>
      <c r="C112" s="16" t="s">
        <v>58</v>
      </c>
      <c r="D112" s="11"/>
      <c r="H112" s="66"/>
    </row>
    <row r="113" spans="1:6">
      <c r="A113" s="16"/>
      <c r="B113" s="16"/>
      <c r="C113" s="21" t="s">
        <v>17</v>
      </c>
      <c r="D113" s="11"/>
    </row>
    <row r="114" spans="1:6">
      <c r="A114" s="16"/>
      <c r="B114" s="16"/>
      <c r="C114" s="16" t="s">
        <v>59</v>
      </c>
      <c r="D114" s="11"/>
    </row>
    <row r="115" spans="1:6">
      <c r="A115" s="16"/>
      <c r="B115" s="16"/>
      <c r="C115" s="21" t="s">
        <v>19</v>
      </c>
      <c r="D115" s="11"/>
    </row>
    <row r="116" spans="1:6" ht="27">
      <c r="A116" s="16"/>
      <c r="B116" s="16"/>
      <c r="C116" s="16" t="s">
        <v>60</v>
      </c>
      <c r="D116" s="11"/>
    </row>
    <row r="117" spans="1:6">
      <c r="A117" s="343" t="s">
        <v>21</v>
      </c>
      <c r="B117" s="343"/>
      <c r="C117" s="343"/>
      <c r="D117" s="11"/>
    </row>
    <row r="118" spans="1:6">
      <c r="A118" s="16"/>
      <c r="B118" s="16">
        <v>11005</v>
      </c>
      <c r="C118" s="18" t="s">
        <v>22</v>
      </c>
      <c r="D118" s="4">
        <f>+Havelvats3!G117</f>
        <v>-10000</v>
      </c>
      <c r="F118" s="67"/>
    </row>
    <row r="119" spans="1:6" s="68" customFormat="1" ht="27">
      <c r="A119" s="19"/>
      <c r="B119" s="19"/>
      <c r="C119" s="19" t="s">
        <v>61</v>
      </c>
      <c r="D119" s="20"/>
    </row>
    <row r="120" spans="1:6" s="68" customFormat="1">
      <c r="A120" s="19"/>
      <c r="B120" s="19"/>
      <c r="C120" s="18" t="s">
        <v>24</v>
      </c>
      <c r="D120" s="20"/>
    </row>
    <row r="121" spans="1:6" s="68" customFormat="1" ht="27">
      <c r="A121" s="19"/>
      <c r="B121" s="19"/>
      <c r="C121" s="19" t="s">
        <v>62</v>
      </c>
      <c r="D121" s="20"/>
    </row>
    <row r="122" spans="1:6" s="68" customFormat="1">
      <c r="A122" s="19"/>
      <c r="B122" s="19"/>
      <c r="C122" s="18" t="s">
        <v>26</v>
      </c>
      <c r="D122" s="20"/>
    </row>
    <row r="123" spans="1:6" s="68" customFormat="1">
      <c r="A123" s="19"/>
      <c r="B123" s="19"/>
      <c r="C123" s="19" t="s">
        <v>27</v>
      </c>
      <c r="D123" s="20"/>
    </row>
    <row r="124" spans="1:6">
      <c r="A124" s="16"/>
      <c r="B124" s="16">
        <v>11007</v>
      </c>
      <c r="C124" s="21" t="s">
        <v>22</v>
      </c>
      <c r="D124" s="4">
        <f>+Havelvats3!G125</f>
        <v>-80000</v>
      </c>
      <c r="F124" s="67"/>
    </row>
    <row r="125" spans="1:6" s="68" customFormat="1" ht="40.5">
      <c r="A125" s="19"/>
      <c r="B125" s="19"/>
      <c r="C125" s="16" t="s">
        <v>63</v>
      </c>
      <c r="D125" s="20"/>
    </row>
    <row r="126" spans="1:6" s="68" customFormat="1">
      <c r="A126" s="19"/>
      <c r="B126" s="19"/>
      <c r="C126" s="21" t="s">
        <v>24</v>
      </c>
      <c r="D126" s="20"/>
    </row>
    <row r="127" spans="1:6" s="68" customFormat="1" ht="40.5">
      <c r="A127" s="19"/>
      <c r="B127" s="19"/>
      <c r="C127" s="16" t="s">
        <v>64</v>
      </c>
      <c r="D127" s="20"/>
    </row>
    <row r="128" spans="1:6" s="68" customFormat="1">
      <c r="A128" s="19"/>
      <c r="B128" s="19"/>
      <c r="C128" s="21" t="s">
        <v>26</v>
      </c>
      <c r="D128" s="20"/>
    </row>
    <row r="129" spans="1:6" s="68" customFormat="1">
      <c r="A129" s="19"/>
      <c r="B129" s="19"/>
      <c r="C129" s="16" t="s">
        <v>27</v>
      </c>
      <c r="D129" s="20"/>
    </row>
    <row r="130" spans="1:6">
      <c r="A130" s="16"/>
      <c r="B130" s="16">
        <v>11011</v>
      </c>
      <c r="C130" s="21" t="s">
        <v>22</v>
      </c>
      <c r="D130" s="4">
        <f>+Havelvats3!G133</f>
        <v>-110000</v>
      </c>
      <c r="F130" s="67"/>
    </row>
    <row r="131" spans="1:6" s="68" customFormat="1" ht="51" customHeight="1">
      <c r="A131" s="19"/>
      <c r="B131" s="19"/>
      <c r="C131" s="16" t="s">
        <v>65</v>
      </c>
      <c r="D131" s="20"/>
    </row>
    <row r="132" spans="1:6" s="68" customFormat="1">
      <c r="A132" s="19"/>
      <c r="B132" s="19"/>
      <c r="C132" s="21" t="s">
        <v>24</v>
      </c>
      <c r="D132" s="20"/>
    </row>
    <row r="133" spans="1:6" s="68" customFormat="1" ht="40.5">
      <c r="A133" s="19"/>
      <c r="B133" s="19"/>
      <c r="C133" s="16" t="s">
        <v>66</v>
      </c>
      <c r="D133" s="20"/>
    </row>
    <row r="134" spans="1:6" s="68" customFormat="1">
      <c r="A134" s="19"/>
      <c r="B134" s="19"/>
      <c r="C134" s="21" t="s">
        <v>26</v>
      </c>
      <c r="D134" s="20"/>
    </row>
    <row r="135" spans="1:6" s="68" customFormat="1">
      <c r="A135" s="19"/>
      <c r="B135" s="19"/>
      <c r="C135" s="16" t="s">
        <v>27</v>
      </c>
      <c r="D135" s="20"/>
    </row>
    <row r="136" spans="1:6">
      <c r="A136" s="16"/>
      <c r="B136" s="16">
        <v>12002</v>
      </c>
      <c r="C136" s="21" t="s">
        <v>22</v>
      </c>
      <c r="D136" s="4">
        <f>+Havelvats3!G141</f>
        <v>-3337</v>
      </c>
      <c r="F136" s="67"/>
    </row>
    <row r="137" spans="1:6" s="68" customFormat="1" ht="40.5">
      <c r="A137" s="19"/>
      <c r="B137" s="19"/>
      <c r="C137" s="16" t="s">
        <v>67</v>
      </c>
      <c r="D137" s="20"/>
    </row>
    <row r="138" spans="1:6" s="68" customFormat="1">
      <c r="A138" s="19"/>
      <c r="B138" s="19"/>
      <c r="C138" s="21" t="s">
        <v>24</v>
      </c>
      <c r="D138" s="20"/>
    </row>
    <row r="139" spans="1:6" s="68" customFormat="1" ht="40.5">
      <c r="A139" s="19"/>
      <c r="B139" s="19"/>
      <c r="C139" s="16" t="s">
        <v>68</v>
      </c>
      <c r="D139" s="20"/>
    </row>
    <row r="140" spans="1:6" s="68" customFormat="1">
      <c r="A140" s="19"/>
      <c r="B140" s="19"/>
      <c r="C140" s="21" t="s">
        <v>26</v>
      </c>
      <c r="D140" s="20"/>
    </row>
    <row r="141" spans="1:6" s="68" customFormat="1">
      <c r="A141" s="19"/>
      <c r="B141" s="19"/>
      <c r="C141" s="16" t="s">
        <v>41</v>
      </c>
      <c r="D141" s="20"/>
    </row>
    <row r="142" spans="1:6">
      <c r="A142" s="16"/>
      <c r="B142" s="16">
        <v>31005</v>
      </c>
      <c r="C142" s="18" t="s">
        <v>22</v>
      </c>
      <c r="D142" s="4">
        <f>+Havelvats3!G150</f>
        <v>-178000</v>
      </c>
      <c r="F142" s="67"/>
    </row>
    <row r="143" spans="1:6" s="68" customFormat="1" ht="40.5">
      <c r="A143" s="19"/>
      <c r="B143" s="19"/>
      <c r="C143" s="19" t="s">
        <v>69</v>
      </c>
      <c r="D143" s="20"/>
    </row>
    <row r="144" spans="1:6" s="68" customFormat="1">
      <c r="A144" s="19"/>
      <c r="B144" s="19"/>
      <c r="C144" s="18" t="s">
        <v>24</v>
      </c>
      <c r="D144" s="20"/>
    </row>
    <row r="145" spans="1:8" s="68" customFormat="1" ht="27">
      <c r="A145" s="19"/>
      <c r="B145" s="19"/>
      <c r="C145" s="19" t="s">
        <v>70</v>
      </c>
      <c r="D145" s="20"/>
    </row>
    <row r="146" spans="1:8" s="68" customFormat="1">
      <c r="A146" s="19"/>
      <c r="B146" s="19"/>
      <c r="C146" s="18" t="s">
        <v>26</v>
      </c>
      <c r="D146" s="20"/>
    </row>
    <row r="147" spans="1:8" s="68" customFormat="1" ht="27">
      <c r="A147" s="19"/>
      <c r="B147" s="19"/>
      <c r="C147" s="19" t="s">
        <v>71</v>
      </c>
      <c r="D147" s="20"/>
    </row>
    <row r="148" spans="1:8" ht="14.25">
      <c r="A148" s="13">
        <v>1040</v>
      </c>
      <c r="B148" s="16"/>
      <c r="C148" s="18" t="s">
        <v>15</v>
      </c>
      <c r="D148" s="14">
        <f>D155</f>
        <v>-1974.9</v>
      </c>
      <c r="H148" s="66"/>
    </row>
    <row r="149" spans="1:8">
      <c r="A149" s="16"/>
      <c r="B149" s="16"/>
      <c r="C149" s="19" t="s">
        <v>72</v>
      </c>
      <c r="D149" s="11"/>
      <c r="H149" s="66"/>
    </row>
    <row r="150" spans="1:8">
      <c r="A150" s="16"/>
      <c r="B150" s="16"/>
      <c r="C150" s="18" t="s">
        <v>17</v>
      </c>
      <c r="D150" s="11"/>
    </row>
    <row r="151" spans="1:8" ht="27">
      <c r="A151" s="16"/>
      <c r="B151" s="16"/>
      <c r="C151" s="19" t="s">
        <v>73</v>
      </c>
      <c r="D151" s="11"/>
    </row>
    <row r="152" spans="1:8">
      <c r="A152" s="16"/>
      <c r="B152" s="16"/>
      <c r="C152" s="18" t="s">
        <v>19</v>
      </c>
      <c r="D152" s="11"/>
    </row>
    <row r="153" spans="1:8">
      <c r="A153" s="16"/>
      <c r="B153" s="16"/>
      <c r="C153" s="19" t="s">
        <v>74</v>
      </c>
      <c r="D153" s="11"/>
    </row>
    <row r="154" spans="1:8">
      <c r="A154" s="343" t="s">
        <v>21</v>
      </c>
      <c r="B154" s="343"/>
      <c r="C154" s="343"/>
      <c r="D154" s="11"/>
    </row>
    <row r="155" spans="1:8">
      <c r="A155" s="16"/>
      <c r="B155" s="16">
        <v>32006</v>
      </c>
      <c r="C155" s="18" t="s">
        <v>22</v>
      </c>
      <c r="D155" s="4">
        <f>+Havelvats3!G386</f>
        <v>-1974.9</v>
      </c>
    </row>
    <row r="156" spans="1:8" ht="30" customHeight="1">
      <c r="A156" s="16"/>
      <c r="B156" s="16"/>
      <c r="C156" s="19" t="s">
        <v>75</v>
      </c>
      <c r="D156" s="16"/>
    </row>
    <row r="157" spans="1:8">
      <c r="A157" s="16"/>
      <c r="B157" s="16"/>
      <c r="C157" s="18" t="s">
        <v>24</v>
      </c>
      <c r="D157" s="11"/>
    </row>
    <row r="158" spans="1:8" ht="30" customHeight="1">
      <c r="A158" s="16"/>
      <c r="B158" s="16"/>
      <c r="C158" s="19" t="s">
        <v>76</v>
      </c>
      <c r="D158" s="11"/>
    </row>
    <row r="159" spans="1:8">
      <c r="A159" s="16"/>
      <c r="B159" s="16"/>
      <c r="C159" s="18" t="s">
        <v>26</v>
      </c>
      <c r="D159" s="11"/>
    </row>
    <row r="160" spans="1:8" ht="30" customHeight="1">
      <c r="A160" s="16"/>
      <c r="B160" s="16"/>
      <c r="C160" s="19" t="s">
        <v>33</v>
      </c>
      <c r="D160" s="16"/>
    </row>
    <row r="161" spans="1:8" ht="14.25">
      <c r="A161" s="13">
        <v>1049</v>
      </c>
      <c r="B161" s="16"/>
      <c r="C161" s="21" t="s">
        <v>15</v>
      </c>
      <c r="D161" s="14">
        <f>D168+D174+D180+D186+D198+D204+D210+D222+D240+D234+D216+D192+D228</f>
        <v>-1106283.8</v>
      </c>
      <c r="H161" s="66"/>
    </row>
    <row r="162" spans="1:8">
      <c r="A162" s="16"/>
      <c r="B162" s="16"/>
      <c r="C162" s="16" t="s">
        <v>77</v>
      </c>
      <c r="D162" s="11"/>
      <c r="H162" s="66"/>
    </row>
    <row r="163" spans="1:8">
      <c r="A163" s="16"/>
      <c r="B163" s="16"/>
      <c r="C163" s="21" t="s">
        <v>17</v>
      </c>
      <c r="D163" s="11"/>
    </row>
    <row r="164" spans="1:8">
      <c r="A164" s="16"/>
      <c r="B164" s="16"/>
      <c r="C164" s="16" t="s">
        <v>78</v>
      </c>
      <c r="D164" s="11"/>
    </row>
    <row r="165" spans="1:8">
      <c r="A165" s="16"/>
      <c r="B165" s="16"/>
      <c r="C165" s="21" t="s">
        <v>19</v>
      </c>
      <c r="D165" s="11"/>
    </row>
    <row r="166" spans="1:8" ht="27">
      <c r="A166" s="16"/>
      <c r="B166" s="16"/>
      <c r="C166" s="16" t="s">
        <v>79</v>
      </c>
      <c r="D166" s="11"/>
    </row>
    <row r="167" spans="1:8">
      <c r="A167" s="343" t="s">
        <v>21</v>
      </c>
      <c r="B167" s="343"/>
      <c r="C167" s="343"/>
      <c r="D167" s="11"/>
    </row>
    <row r="168" spans="1:8">
      <c r="A168" s="16"/>
      <c r="B168" s="16">
        <v>21014</v>
      </c>
      <c r="C168" s="21" t="s">
        <v>22</v>
      </c>
      <c r="D168" s="4">
        <f>+Havelvats3!G281</f>
        <v>-100000</v>
      </c>
    </row>
    <row r="169" spans="1:8" ht="47.25" customHeight="1">
      <c r="A169" s="16"/>
      <c r="B169" s="16"/>
      <c r="C169" s="16" t="s">
        <v>80</v>
      </c>
      <c r="D169" s="16"/>
    </row>
    <row r="170" spans="1:8">
      <c r="A170" s="16"/>
      <c r="B170" s="16"/>
      <c r="C170" s="21" t="s">
        <v>24</v>
      </c>
      <c r="D170" s="11"/>
    </row>
    <row r="171" spans="1:8">
      <c r="A171" s="16"/>
      <c r="B171" s="16"/>
      <c r="C171" s="16" t="s">
        <v>81</v>
      </c>
      <c r="D171" s="11"/>
    </row>
    <row r="172" spans="1:8">
      <c r="A172" s="16"/>
      <c r="B172" s="16"/>
      <c r="C172" s="21" t="s">
        <v>26</v>
      </c>
      <c r="D172" s="11"/>
    </row>
    <row r="173" spans="1:8" ht="27">
      <c r="A173" s="16"/>
      <c r="B173" s="16"/>
      <c r="C173" s="16" t="s">
        <v>82</v>
      </c>
      <c r="D173" s="16"/>
    </row>
    <row r="174" spans="1:8">
      <c r="A174" s="16"/>
      <c r="B174" s="16">
        <v>21011</v>
      </c>
      <c r="C174" s="21" t="s">
        <v>22</v>
      </c>
      <c r="D174" s="4">
        <f>+Havelvats3!G290</f>
        <v>-45000</v>
      </c>
    </row>
    <row r="175" spans="1:8" ht="27">
      <c r="A175" s="16"/>
      <c r="B175" s="16"/>
      <c r="C175" s="16" t="s">
        <v>83</v>
      </c>
      <c r="D175" s="11"/>
    </row>
    <row r="176" spans="1:8">
      <c r="A176" s="16"/>
      <c r="B176" s="16"/>
      <c r="C176" s="21" t="s">
        <v>24</v>
      </c>
      <c r="D176" s="11"/>
    </row>
    <row r="177" spans="1:4" ht="27">
      <c r="A177" s="16"/>
      <c r="B177" s="16"/>
      <c r="C177" s="16" t="s">
        <v>84</v>
      </c>
      <c r="D177" s="11"/>
    </row>
    <row r="178" spans="1:4">
      <c r="A178" s="16"/>
      <c r="B178" s="16"/>
      <c r="C178" s="21" t="s">
        <v>26</v>
      </c>
      <c r="D178" s="11"/>
    </row>
    <row r="179" spans="1:4" ht="27">
      <c r="A179" s="16"/>
      <c r="B179" s="16"/>
      <c r="C179" s="16" t="s">
        <v>85</v>
      </c>
      <c r="D179" s="16"/>
    </row>
    <row r="180" spans="1:4">
      <c r="A180" s="16"/>
      <c r="B180" s="16">
        <v>21008</v>
      </c>
      <c r="C180" s="18" t="s">
        <v>22</v>
      </c>
      <c r="D180" s="4">
        <f>+Havelvats3!G272</f>
        <v>-8000</v>
      </c>
    </row>
    <row r="181" spans="1:4" ht="47.25" customHeight="1">
      <c r="A181" s="16"/>
      <c r="B181" s="16"/>
      <c r="C181" s="16" t="s">
        <v>86</v>
      </c>
      <c r="D181" s="16"/>
    </row>
    <row r="182" spans="1:4">
      <c r="A182" s="16"/>
      <c r="B182" s="16"/>
      <c r="C182" s="18" t="s">
        <v>24</v>
      </c>
      <c r="D182" s="11"/>
    </row>
    <row r="183" spans="1:4">
      <c r="A183" s="16"/>
      <c r="B183" s="16"/>
      <c r="C183" s="16" t="s">
        <v>87</v>
      </c>
      <c r="D183" s="11"/>
    </row>
    <row r="184" spans="1:4">
      <c r="A184" s="16"/>
      <c r="B184" s="16"/>
      <c r="C184" s="18" t="s">
        <v>26</v>
      </c>
      <c r="D184" s="11"/>
    </row>
    <row r="185" spans="1:4" ht="27">
      <c r="A185" s="16"/>
      <c r="B185" s="16"/>
      <c r="C185" s="16" t="s">
        <v>85</v>
      </c>
      <c r="D185" s="16"/>
    </row>
    <row r="186" spans="1:4">
      <c r="A186" s="16"/>
      <c r="B186" s="16">
        <v>21004</v>
      </c>
      <c r="C186" s="18" t="s">
        <v>22</v>
      </c>
      <c r="D186" s="4">
        <f>+Havelvats3!G263</f>
        <v>-177667.8</v>
      </c>
    </row>
    <row r="187" spans="1:4" ht="40.5">
      <c r="A187" s="16"/>
      <c r="B187" s="16"/>
      <c r="C187" s="16" t="s">
        <v>88</v>
      </c>
      <c r="D187" s="16"/>
    </row>
    <row r="188" spans="1:4">
      <c r="A188" s="16"/>
      <c r="B188" s="16"/>
      <c r="C188" s="18" t="s">
        <v>24</v>
      </c>
      <c r="D188" s="11"/>
    </row>
    <row r="189" spans="1:4">
      <c r="A189" s="16"/>
      <c r="B189" s="16"/>
      <c r="C189" s="16" t="s">
        <v>89</v>
      </c>
      <c r="D189" s="11"/>
    </row>
    <row r="190" spans="1:4">
      <c r="A190" s="16"/>
      <c r="B190" s="16"/>
      <c r="C190" s="18" t="s">
        <v>26</v>
      </c>
      <c r="D190" s="11"/>
    </row>
    <row r="191" spans="1:4" ht="27">
      <c r="A191" s="16"/>
      <c r="B191" s="16"/>
      <c r="C191" s="16" t="s">
        <v>85</v>
      </c>
      <c r="D191" s="16"/>
    </row>
    <row r="192" spans="1:4" hidden="1">
      <c r="A192" s="16"/>
      <c r="B192" s="16">
        <v>21001</v>
      </c>
      <c r="C192" s="18" t="s">
        <v>22</v>
      </c>
      <c r="D192" s="4"/>
    </row>
    <row r="193" spans="1:4" hidden="1">
      <c r="A193" s="16"/>
      <c r="B193" s="16"/>
      <c r="C193" s="16" t="s">
        <v>90</v>
      </c>
      <c r="D193" s="16"/>
    </row>
    <row r="194" spans="1:4" hidden="1">
      <c r="A194" s="16"/>
      <c r="B194" s="16"/>
      <c r="C194" s="18" t="s">
        <v>24</v>
      </c>
      <c r="D194" s="11"/>
    </row>
    <row r="195" spans="1:4" ht="31.5" hidden="1" customHeight="1">
      <c r="A195" s="16"/>
      <c r="B195" s="16"/>
      <c r="C195" s="16" t="s">
        <v>91</v>
      </c>
      <c r="D195" s="11"/>
    </row>
    <row r="196" spans="1:4" hidden="1">
      <c r="A196" s="16"/>
      <c r="B196" s="16"/>
      <c r="C196" s="18" t="s">
        <v>26</v>
      </c>
      <c r="D196" s="11"/>
    </row>
    <row r="197" spans="1:4" ht="27" hidden="1">
      <c r="A197" s="16"/>
      <c r="B197" s="16"/>
      <c r="C197" s="16" t="s">
        <v>85</v>
      </c>
      <c r="D197" s="16"/>
    </row>
    <row r="198" spans="1:4">
      <c r="A198" s="16"/>
      <c r="B198" s="16">
        <v>11015</v>
      </c>
      <c r="C198" s="18" t="s">
        <v>22</v>
      </c>
      <c r="D198" s="4">
        <f>+Havelvats3!G255</f>
        <v>-197000</v>
      </c>
    </row>
    <row r="199" spans="1:4" ht="27">
      <c r="A199" s="16"/>
      <c r="B199" s="16"/>
      <c r="C199" s="16" t="s">
        <v>266</v>
      </c>
      <c r="D199" s="11"/>
    </row>
    <row r="200" spans="1:4">
      <c r="A200" s="16"/>
      <c r="B200" s="16"/>
      <c r="C200" s="18" t="s">
        <v>24</v>
      </c>
      <c r="D200" s="11"/>
    </row>
    <row r="201" spans="1:4" ht="54">
      <c r="A201" s="16"/>
      <c r="B201" s="16"/>
      <c r="C201" s="16" t="s">
        <v>93</v>
      </c>
      <c r="D201" s="11"/>
    </row>
    <row r="202" spans="1:4">
      <c r="A202" s="16"/>
      <c r="B202" s="16"/>
      <c r="C202" s="18" t="s">
        <v>26</v>
      </c>
      <c r="D202" s="11"/>
    </row>
    <row r="203" spans="1:4">
      <c r="A203" s="16"/>
      <c r="B203" s="16"/>
      <c r="C203" s="19" t="s">
        <v>27</v>
      </c>
      <c r="D203" s="16"/>
    </row>
    <row r="204" spans="1:4">
      <c r="A204" s="16"/>
      <c r="B204" s="16">
        <v>11013</v>
      </c>
      <c r="C204" s="18" t="s">
        <v>22</v>
      </c>
      <c r="D204" s="4">
        <f>+Havelvats3!G247</f>
        <v>-131160</v>
      </c>
    </row>
    <row r="205" spans="1:4" ht="27">
      <c r="A205" s="16"/>
      <c r="B205" s="16"/>
      <c r="C205" s="16" t="s">
        <v>94</v>
      </c>
      <c r="D205" s="11"/>
    </row>
    <row r="206" spans="1:4">
      <c r="A206" s="16"/>
      <c r="B206" s="16"/>
      <c r="C206" s="18" t="s">
        <v>24</v>
      </c>
      <c r="D206" s="11"/>
    </row>
    <row r="207" spans="1:4">
      <c r="A207" s="16"/>
      <c r="B207" s="16"/>
      <c r="C207" s="16" t="s">
        <v>95</v>
      </c>
      <c r="D207" s="11"/>
    </row>
    <row r="208" spans="1:4">
      <c r="A208" s="16"/>
      <c r="B208" s="16"/>
      <c r="C208" s="18" t="s">
        <v>26</v>
      </c>
      <c r="D208" s="11"/>
    </row>
    <row r="209" spans="1:4">
      <c r="A209" s="16"/>
      <c r="B209" s="16"/>
      <c r="C209" s="16" t="s">
        <v>27</v>
      </c>
      <c r="D209" s="16"/>
    </row>
    <row r="210" spans="1:4">
      <c r="A210" s="16"/>
      <c r="B210" s="16">
        <v>11012</v>
      </c>
      <c r="C210" s="18" t="s">
        <v>22</v>
      </c>
      <c r="D210" s="4">
        <f>+Havelvats3!G236</f>
        <v>-160000</v>
      </c>
    </row>
    <row r="211" spans="1:4" ht="27">
      <c r="A211" s="16"/>
      <c r="B211" s="16"/>
      <c r="C211" s="16" t="s">
        <v>96</v>
      </c>
      <c r="D211" s="11"/>
    </row>
    <row r="212" spans="1:4">
      <c r="A212" s="16"/>
      <c r="B212" s="16"/>
      <c r="C212" s="18" t="s">
        <v>24</v>
      </c>
      <c r="D212" s="11"/>
    </row>
    <row r="213" spans="1:4">
      <c r="A213" s="16"/>
      <c r="B213" s="16"/>
      <c r="C213" s="16" t="s">
        <v>97</v>
      </c>
      <c r="D213" s="11"/>
    </row>
    <row r="214" spans="1:4">
      <c r="A214" s="16"/>
      <c r="B214" s="16"/>
      <c r="C214" s="18" t="s">
        <v>26</v>
      </c>
      <c r="D214" s="11"/>
    </row>
    <row r="215" spans="1:4">
      <c r="A215" s="16"/>
      <c r="B215" s="16"/>
      <c r="C215" s="16" t="s">
        <v>27</v>
      </c>
      <c r="D215" s="16"/>
    </row>
    <row r="216" spans="1:4">
      <c r="A216" s="16"/>
      <c r="B216" s="16">
        <v>11011</v>
      </c>
      <c r="C216" s="18" t="s">
        <v>22</v>
      </c>
      <c r="D216" s="4">
        <f>+Havelvats3!G228</f>
        <v>-100000</v>
      </c>
    </row>
    <row r="217" spans="1:4" ht="27">
      <c r="A217" s="16"/>
      <c r="B217" s="16"/>
      <c r="C217" s="16" t="s">
        <v>98</v>
      </c>
      <c r="D217" s="11"/>
    </row>
    <row r="218" spans="1:4">
      <c r="A218" s="16"/>
      <c r="B218" s="16"/>
      <c r="C218" s="18" t="s">
        <v>24</v>
      </c>
      <c r="D218" s="11"/>
    </row>
    <row r="219" spans="1:4">
      <c r="A219" s="16"/>
      <c r="B219" s="16"/>
      <c r="C219" s="16" t="s">
        <v>97</v>
      </c>
      <c r="D219" s="11"/>
    </row>
    <row r="220" spans="1:4">
      <c r="A220" s="16"/>
      <c r="B220" s="16"/>
      <c r="C220" s="18" t="s">
        <v>26</v>
      </c>
      <c r="D220" s="11"/>
    </row>
    <row r="221" spans="1:4">
      <c r="A221" s="16"/>
      <c r="B221" s="16"/>
      <c r="C221" s="16" t="s">
        <v>27</v>
      </c>
      <c r="D221" s="16"/>
    </row>
    <row r="222" spans="1:4">
      <c r="A222" s="16"/>
      <c r="B222" s="16">
        <v>11010</v>
      </c>
      <c r="C222" s="18" t="s">
        <v>22</v>
      </c>
      <c r="D222" s="4">
        <f>+Havelvats3!G220</f>
        <v>-25456</v>
      </c>
    </row>
    <row r="223" spans="1:4" ht="40.5">
      <c r="A223" s="16"/>
      <c r="B223" s="16"/>
      <c r="C223" s="16" t="s">
        <v>99</v>
      </c>
      <c r="D223" s="11"/>
    </row>
    <row r="224" spans="1:4">
      <c r="A224" s="16"/>
      <c r="B224" s="16"/>
      <c r="C224" s="18" t="s">
        <v>24</v>
      </c>
      <c r="D224" s="11"/>
    </row>
    <row r="225" spans="1:4">
      <c r="A225" s="16"/>
      <c r="B225" s="16"/>
      <c r="C225" s="16" t="s">
        <v>97</v>
      </c>
      <c r="D225" s="11"/>
    </row>
    <row r="226" spans="1:4">
      <c r="A226" s="16"/>
      <c r="B226" s="16"/>
      <c r="C226" s="18" t="s">
        <v>26</v>
      </c>
      <c r="D226" s="11"/>
    </row>
    <row r="227" spans="1:4">
      <c r="A227" s="16"/>
      <c r="B227" s="16"/>
      <c r="C227" s="16" t="s">
        <v>27</v>
      </c>
      <c r="D227" s="16"/>
    </row>
    <row r="228" spans="1:4">
      <c r="A228" s="16"/>
      <c r="B228" s="16">
        <v>11009</v>
      </c>
      <c r="C228" s="18" t="s">
        <v>22</v>
      </c>
      <c r="D228" s="4">
        <f>+Havelvats3!G212</f>
        <v>-100000</v>
      </c>
    </row>
    <row r="229" spans="1:4" ht="27">
      <c r="A229" s="16"/>
      <c r="B229" s="16"/>
      <c r="C229" s="16" t="s">
        <v>676</v>
      </c>
      <c r="D229" s="162"/>
    </row>
    <row r="230" spans="1:4">
      <c r="A230" s="16"/>
      <c r="B230" s="16"/>
      <c r="C230" s="18" t="s">
        <v>24</v>
      </c>
      <c r="D230" s="162"/>
    </row>
    <row r="231" spans="1:4">
      <c r="A231" s="16"/>
      <c r="B231" s="16"/>
      <c r="C231" s="16" t="s">
        <v>97</v>
      </c>
      <c r="D231" s="162"/>
    </row>
    <row r="232" spans="1:4">
      <c r="A232" s="16"/>
      <c r="B232" s="16"/>
      <c r="C232" s="18" t="s">
        <v>26</v>
      </c>
      <c r="D232" s="162"/>
    </row>
    <row r="233" spans="1:4">
      <c r="A233" s="16"/>
      <c r="B233" s="16"/>
      <c r="C233" s="16" t="s">
        <v>27</v>
      </c>
      <c r="D233" s="16"/>
    </row>
    <row r="234" spans="1:4">
      <c r="A234" s="16"/>
      <c r="B234" s="16">
        <v>11008</v>
      </c>
      <c r="C234" s="18" t="s">
        <v>22</v>
      </c>
      <c r="D234" s="4">
        <f>+Havelvats3!G299</f>
        <v>-3000</v>
      </c>
    </row>
    <row r="235" spans="1:4" ht="49.5" customHeight="1">
      <c r="A235" s="16"/>
      <c r="B235" s="16"/>
      <c r="C235" s="16" t="s">
        <v>100</v>
      </c>
      <c r="D235" s="11"/>
    </row>
    <row r="236" spans="1:4">
      <c r="A236" s="16"/>
      <c r="B236" s="16"/>
      <c r="C236" s="18" t="s">
        <v>24</v>
      </c>
      <c r="D236" s="11"/>
    </row>
    <row r="237" spans="1:4" ht="59.25" customHeight="1">
      <c r="A237" s="16"/>
      <c r="B237" s="16"/>
      <c r="C237" s="16" t="s">
        <v>101</v>
      </c>
      <c r="D237" s="11"/>
    </row>
    <row r="238" spans="1:4">
      <c r="A238" s="16"/>
      <c r="B238" s="16"/>
      <c r="C238" s="18" t="s">
        <v>26</v>
      </c>
      <c r="D238" s="11"/>
    </row>
    <row r="239" spans="1:4">
      <c r="A239" s="16"/>
      <c r="B239" s="16"/>
      <c r="C239" s="16" t="s">
        <v>27</v>
      </c>
      <c r="D239" s="16"/>
    </row>
    <row r="240" spans="1:4">
      <c r="A240" s="16"/>
      <c r="B240" s="16">
        <v>11007</v>
      </c>
      <c r="C240" s="18" t="s">
        <v>22</v>
      </c>
      <c r="D240" s="4">
        <f>+Havelvats3!G201</f>
        <v>-59000</v>
      </c>
    </row>
    <row r="241" spans="1:8" ht="40.5">
      <c r="A241" s="16"/>
      <c r="B241" s="16"/>
      <c r="C241" s="16" t="s">
        <v>102</v>
      </c>
      <c r="D241" s="11"/>
    </row>
    <row r="242" spans="1:8">
      <c r="A242" s="16"/>
      <c r="B242" s="16"/>
      <c r="C242" s="18" t="s">
        <v>24</v>
      </c>
      <c r="D242" s="11"/>
    </row>
    <row r="243" spans="1:8">
      <c r="A243" s="16"/>
      <c r="B243" s="16"/>
      <c r="C243" s="16" t="s">
        <v>97</v>
      </c>
      <c r="D243" s="11"/>
    </row>
    <row r="244" spans="1:8">
      <c r="A244" s="16"/>
      <c r="B244" s="16"/>
      <c r="C244" s="18" t="s">
        <v>26</v>
      </c>
      <c r="D244" s="11"/>
    </row>
    <row r="245" spans="1:8">
      <c r="A245" s="16"/>
      <c r="B245" s="16"/>
      <c r="C245" s="16" t="s">
        <v>27</v>
      </c>
      <c r="D245" s="16"/>
    </row>
    <row r="246" spans="1:8" ht="14.25">
      <c r="A246" s="13">
        <v>1072</v>
      </c>
      <c r="B246" s="16"/>
      <c r="C246" s="2" t="s">
        <v>15</v>
      </c>
      <c r="D246" s="22">
        <f>D253+D259+D265</f>
        <v>-67944.5</v>
      </c>
      <c r="H246" s="66"/>
    </row>
    <row r="247" spans="1:8">
      <c r="A247" s="16"/>
      <c r="B247" s="16"/>
      <c r="C247" s="3" t="s">
        <v>223</v>
      </c>
      <c r="D247" s="11"/>
      <c r="H247" s="66"/>
    </row>
    <row r="248" spans="1:8">
      <c r="A248" s="16"/>
      <c r="B248" s="16"/>
      <c r="C248" s="2" t="s">
        <v>17</v>
      </c>
      <c r="D248" s="11"/>
    </row>
    <row r="249" spans="1:8" ht="27">
      <c r="A249" s="16"/>
      <c r="B249" s="16"/>
      <c r="C249" s="3" t="s">
        <v>260</v>
      </c>
      <c r="D249" s="11"/>
    </row>
    <row r="250" spans="1:8">
      <c r="A250" s="16"/>
      <c r="B250" s="16"/>
      <c r="C250" s="2" t="s">
        <v>19</v>
      </c>
      <c r="D250" s="11"/>
    </row>
    <row r="251" spans="1:8" ht="27">
      <c r="A251" s="16"/>
      <c r="B251" s="16"/>
      <c r="C251" s="3" t="s">
        <v>261</v>
      </c>
      <c r="D251" s="11"/>
    </row>
    <row r="252" spans="1:8">
      <c r="A252" s="343" t="s">
        <v>21</v>
      </c>
      <c r="B252" s="343"/>
      <c r="C252" s="343"/>
      <c r="D252" s="11"/>
    </row>
    <row r="253" spans="1:8">
      <c r="A253" s="16"/>
      <c r="B253" s="16">
        <v>11003</v>
      </c>
      <c r="C253" s="18" t="s">
        <v>22</v>
      </c>
      <c r="D253" s="4">
        <f>+Havelvats3!G403</f>
        <v>-30000</v>
      </c>
    </row>
    <row r="254" spans="1:8" s="68" customFormat="1" ht="32.25" customHeight="1">
      <c r="A254" s="19"/>
      <c r="B254" s="19"/>
      <c r="C254" s="19" t="s">
        <v>103</v>
      </c>
      <c r="D254" s="20"/>
      <c r="F254" s="10"/>
    </row>
    <row r="255" spans="1:8" s="68" customFormat="1">
      <c r="A255" s="19"/>
      <c r="B255" s="19"/>
      <c r="C255" s="18" t="s">
        <v>24</v>
      </c>
      <c r="D255" s="20"/>
      <c r="F255" s="10"/>
    </row>
    <row r="256" spans="1:8" s="68" customFormat="1" ht="33" customHeight="1">
      <c r="A256" s="19"/>
      <c r="B256" s="19"/>
      <c r="C256" s="19" t="s">
        <v>104</v>
      </c>
      <c r="D256" s="20"/>
      <c r="F256" s="10"/>
    </row>
    <row r="257" spans="1:8" s="68" customFormat="1">
      <c r="A257" s="19"/>
      <c r="B257" s="19"/>
      <c r="C257" s="18" t="s">
        <v>26</v>
      </c>
      <c r="D257" s="20"/>
      <c r="F257" s="10"/>
    </row>
    <row r="258" spans="1:8" s="68" customFormat="1">
      <c r="A258" s="19"/>
      <c r="B258" s="19"/>
      <c r="C258" s="19" t="s">
        <v>105</v>
      </c>
      <c r="D258" s="20"/>
      <c r="F258" s="10"/>
    </row>
    <row r="259" spans="1:8">
      <c r="A259" s="16"/>
      <c r="B259" s="16">
        <v>12001</v>
      </c>
      <c r="C259" s="18" t="s">
        <v>22</v>
      </c>
      <c r="D259" s="4">
        <f>+Havelvats3!G411</f>
        <v>-3944</v>
      </c>
    </row>
    <row r="260" spans="1:8" s="68" customFormat="1" ht="40.5">
      <c r="A260" s="19"/>
      <c r="B260" s="19"/>
      <c r="C260" s="19" t="s">
        <v>106</v>
      </c>
      <c r="D260" s="20"/>
      <c r="F260" s="10"/>
    </row>
    <row r="261" spans="1:8" s="68" customFormat="1">
      <c r="A261" s="19"/>
      <c r="B261" s="19"/>
      <c r="C261" s="18" t="s">
        <v>24</v>
      </c>
      <c r="D261" s="20"/>
      <c r="F261" s="10"/>
    </row>
    <row r="262" spans="1:8" s="68" customFormat="1" ht="63" customHeight="1">
      <c r="A262" s="19"/>
      <c r="B262" s="19"/>
      <c r="C262" s="19" t="s">
        <v>107</v>
      </c>
      <c r="D262" s="20"/>
      <c r="F262" s="10"/>
    </row>
    <row r="263" spans="1:8" s="68" customFormat="1">
      <c r="A263" s="19"/>
      <c r="B263" s="19"/>
      <c r="C263" s="18" t="s">
        <v>26</v>
      </c>
      <c r="D263" s="20"/>
      <c r="F263" s="10"/>
    </row>
    <row r="264" spans="1:8" s="68" customFormat="1">
      <c r="A264" s="19"/>
      <c r="B264" s="19"/>
      <c r="C264" s="19" t="s">
        <v>41</v>
      </c>
      <c r="D264" s="20"/>
      <c r="F264" s="10"/>
    </row>
    <row r="265" spans="1:8">
      <c r="A265" s="16"/>
      <c r="B265" s="16">
        <v>31002</v>
      </c>
      <c r="C265" s="18" t="s">
        <v>22</v>
      </c>
      <c r="D265" s="4">
        <f>+Havelvats3!G420</f>
        <v>-34000.5</v>
      </c>
    </row>
    <row r="266" spans="1:8" s="68" customFormat="1" ht="54">
      <c r="A266" s="19"/>
      <c r="B266" s="19"/>
      <c r="C266" s="19" t="s">
        <v>108</v>
      </c>
      <c r="D266" s="20"/>
      <c r="F266" s="10"/>
    </row>
    <row r="267" spans="1:8" s="68" customFormat="1">
      <c r="A267" s="19"/>
      <c r="B267" s="19"/>
      <c r="C267" s="18" t="s">
        <v>24</v>
      </c>
      <c r="D267" s="20"/>
      <c r="F267" s="10"/>
    </row>
    <row r="268" spans="1:8" s="68" customFormat="1" ht="33.75" customHeight="1">
      <c r="A268" s="19"/>
      <c r="B268" s="19"/>
      <c r="C268" s="19" t="s">
        <v>262</v>
      </c>
      <c r="D268" s="20"/>
      <c r="F268" s="10"/>
    </row>
    <row r="269" spans="1:8" s="68" customFormat="1">
      <c r="A269" s="19"/>
      <c r="B269" s="19"/>
      <c r="C269" s="18" t="s">
        <v>26</v>
      </c>
      <c r="D269" s="20"/>
      <c r="F269" s="10"/>
    </row>
    <row r="270" spans="1:8" s="68" customFormat="1" ht="27">
      <c r="A270" s="19"/>
      <c r="B270" s="19"/>
      <c r="C270" s="19" t="s">
        <v>71</v>
      </c>
      <c r="D270" s="20"/>
      <c r="F270" s="10"/>
    </row>
    <row r="271" spans="1:8" ht="14.25">
      <c r="A271" s="13">
        <v>1079</v>
      </c>
      <c r="B271" s="16"/>
      <c r="C271" s="18" t="s">
        <v>15</v>
      </c>
      <c r="D271" s="22">
        <f>+D278</f>
        <v>-14606</v>
      </c>
      <c r="H271" s="66"/>
    </row>
    <row r="272" spans="1:8">
      <c r="A272" s="16"/>
      <c r="B272" s="16"/>
      <c r="C272" s="19" t="s">
        <v>109</v>
      </c>
      <c r="D272" s="11"/>
      <c r="H272" s="66"/>
    </row>
    <row r="273" spans="1:6">
      <c r="A273" s="16"/>
      <c r="B273" s="16"/>
      <c r="C273" s="18" t="s">
        <v>17</v>
      </c>
      <c r="D273" s="11"/>
    </row>
    <row r="274" spans="1:6">
      <c r="A274" s="16"/>
      <c r="B274" s="16"/>
      <c r="C274" s="19" t="s">
        <v>110</v>
      </c>
      <c r="D274" s="11"/>
    </row>
    <row r="275" spans="1:6">
      <c r="A275" s="16"/>
      <c r="B275" s="16"/>
      <c r="C275" s="18" t="s">
        <v>19</v>
      </c>
      <c r="D275" s="11"/>
    </row>
    <row r="276" spans="1:6">
      <c r="A276" s="16"/>
      <c r="B276" s="16"/>
      <c r="C276" s="19" t="s">
        <v>111</v>
      </c>
      <c r="D276" s="11"/>
    </row>
    <row r="277" spans="1:6">
      <c r="A277" s="343" t="s">
        <v>21</v>
      </c>
      <c r="B277" s="343"/>
      <c r="C277" s="343"/>
      <c r="D277" s="11"/>
    </row>
    <row r="278" spans="1:6">
      <c r="A278" s="16"/>
      <c r="B278" s="16">
        <v>11001</v>
      </c>
      <c r="C278" s="18" t="s">
        <v>22</v>
      </c>
      <c r="D278" s="4">
        <f>+Havelvats3!G22</f>
        <v>-14606</v>
      </c>
    </row>
    <row r="279" spans="1:6" s="68" customFormat="1" ht="32.25" customHeight="1">
      <c r="A279" s="19"/>
      <c r="B279" s="19"/>
      <c r="C279" s="19" t="s">
        <v>112</v>
      </c>
      <c r="D279" s="20"/>
      <c r="F279" s="10"/>
    </row>
    <row r="280" spans="1:6" s="68" customFormat="1">
      <c r="A280" s="19"/>
      <c r="B280" s="19"/>
      <c r="C280" s="18" t="s">
        <v>24</v>
      </c>
      <c r="D280" s="20"/>
      <c r="F280" s="10"/>
    </row>
    <row r="281" spans="1:6" s="68" customFormat="1" ht="33" customHeight="1">
      <c r="A281" s="19"/>
      <c r="B281" s="19"/>
      <c r="C281" s="19" t="s">
        <v>113</v>
      </c>
      <c r="D281" s="20"/>
      <c r="F281" s="10"/>
    </row>
    <row r="282" spans="1:6" s="68" customFormat="1">
      <c r="A282" s="19"/>
      <c r="B282" s="19"/>
      <c r="C282" s="18" t="s">
        <v>26</v>
      </c>
      <c r="D282" s="20"/>
      <c r="F282" s="10"/>
    </row>
    <row r="283" spans="1:6" s="68" customFormat="1">
      <c r="A283" s="19"/>
      <c r="B283" s="19"/>
      <c r="C283" s="19" t="s">
        <v>27</v>
      </c>
      <c r="D283" s="20"/>
      <c r="F283" s="10"/>
    </row>
    <row r="284" spans="1:6" ht="14.25">
      <c r="A284" s="13" t="s">
        <v>114</v>
      </c>
      <c r="B284" s="16"/>
      <c r="C284" s="18" t="s">
        <v>15</v>
      </c>
      <c r="D284" s="23">
        <f>D292</f>
        <v>3640933.5</v>
      </c>
    </row>
    <row r="285" spans="1:6">
      <c r="A285" s="16"/>
      <c r="B285" s="16"/>
      <c r="C285" s="19" t="s">
        <v>115</v>
      </c>
      <c r="D285" s="24">
        <f>D5808</f>
        <v>0</v>
      </c>
    </row>
    <row r="286" spans="1:6">
      <c r="A286" s="16"/>
      <c r="B286" s="16"/>
      <c r="C286" s="18" t="s">
        <v>17</v>
      </c>
      <c r="D286" s="16"/>
    </row>
    <row r="287" spans="1:6">
      <c r="A287" s="16"/>
      <c r="B287" s="16"/>
      <c r="C287" s="19" t="s">
        <v>116</v>
      </c>
      <c r="D287" s="16"/>
    </row>
    <row r="288" spans="1:6">
      <c r="A288" s="16"/>
      <c r="B288" s="16"/>
      <c r="C288" s="18" t="s">
        <v>19</v>
      </c>
      <c r="D288" s="16"/>
    </row>
    <row r="289" spans="1:6" ht="27">
      <c r="A289" s="16"/>
      <c r="B289" s="16"/>
      <c r="C289" s="19" t="s">
        <v>117</v>
      </c>
      <c r="D289" s="16"/>
    </row>
    <row r="290" spans="1:6" ht="15" customHeight="1">
      <c r="A290" s="343" t="s">
        <v>118</v>
      </c>
      <c r="B290" s="343"/>
      <c r="C290" s="343"/>
      <c r="D290" s="343"/>
    </row>
    <row r="291" spans="1:6">
      <c r="A291" s="16"/>
      <c r="B291" s="248" t="s">
        <v>119</v>
      </c>
      <c r="C291" s="18" t="s">
        <v>22</v>
      </c>
      <c r="D291" s="16"/>
    </row>
    <row r="292" spans="1:6" ht="33.75" customHeight="1">
      <c r="A292" s="16"/>
      <c r="B292" s="248"/>
      <c r="C292" s="19" t="s">
        <v>120</v>
      </c>
      <c r="D292" s="25">
        <f>+Havelvats3!G37</f>
        <v>3640933.5</v>
      </c>
    </row>
    <row r="293" spans="1:6">
      <c r="A293" s="16"/>
      <c r="B293" s="248"/>
      <c r="C293" s="18" t="s">
        <v>24</v>
      </c>
      <c r="D293" s="16"/>
    </row>
    <row r="294" spans="1:6" ht="27">
      <c r="A294" s="16"/>
      <c r="B294" s="248"/>
      <c r="C294" s="19" t="s">
        <v>121</v>
      </c>
      <c r="D294" s="16"/>
    </row>
    <row r="295" spans="1:6">
      <c r="A295" s="16"/>
      <c r="B295" s="248"/>
      <c r="C295" s="18" t="s">
        <v>26</v>
      </c>
      <c r="D295" s="16"/>
    </row>
    <row r="296" spans="1:6">
      <c r="A296" s="16"/>
      <c r="B296" s="248"/>
      <c r="C296" s="19" t="s">
        <v>41</v>
      </c>
      <c r="D296" s="16"/>
    </row>
    <row r="297" spans="1:6" s="26" customFormat="1" ht="16.5">
      <c r="A297" s="249"/>
      <c r="B297" s="342" t="s">
        <v>688</v>
      </c>
      <c r="C297" s="342" t="s">
        <v>688</v>
      </c>
      <c r="D297" s="241">
        <f>+D299</f>
        <v>-1000000</v>
      </c>
      <c r="E297" s="242"/>
      <c r="F297" s="242"/>
    </row>
    <row r="298" spans="1:6" s="1" customFormat="1" ht="13.5" customHeight="1">
      <c r="A298" s="250">
        <v>1139</v>
      </c>
      <c r="B298" s="248"/>
      <c r="C298" s="164" t="s">
        <v>15</v>
      </c>
      <c r="D298" s="241"/>
      <c r="E298" s="242"/>
      <c r="F298" s="242"/>
    </row>
    <row r="299" spans="1:6" s="1" customFormat="1" ht="16.5">
      <c r="A299" s="250"/>
      <c r="B299" s="248"/>
      <c r="C299" s="243" t="s">
        <v>708</v>
      </c>
      <c r="D299" s="241">
        <f>+D305</f>
        <v>-1000000</v>
      </c>
      <c r="E299" s="242"/>
      <c r="F299" s="242"/>
    </row>
    <row r="300" spans="1:6" s="1" customFormat="1" ht="13.5" customHeight="1">
      <c r="A300" s="250"/>
      <c r="B300" s="248"/>
      <c r="C300" s="164" t="s">
        <v>17</v>
      </c>
      <c r="D300" s="241"/>
      <c r="E300" s="242"/>
      <c r="F300" s="242"/>
    </row>
    <row r="301" spans="1:6" s="1" customFormat="1" ht="30.75" customHeight="1">
      <c r="A301" s="250"/>
      <c r="B301" s="248"/>
      <c r="C301" s="244" t="s">
        <v>712</v>
      </c>
      <c r="D301" s="240"/>
      <c r="E301" s="242"/>
      <c r="F301" s="242"/>
    </row>
    <row r="302" spans="1:6" s="1" customFormat="1" ht="13.5" customHeight="1">
      <c r="A302" s="250"/>
      <c r="B302" s="248"/>
      <c r="C302" s="164" t="s">
        <v>19</v>
      </c>
      <c r="D302" s="240"/>
      <c r="E302" s="242"/>
      <c r="F302" s="242"/>
    </row>
    <row r="303" spans="1:6" s="1" customFormat="1" ht="30.75" customHeight="1">
      <c r="A303" s="250"/>
      <c r="B303" s="248"/>
      <c r="C303" s="244" t="s">
        <v>713</v>
      </c>
      <c r="D303" s="240"/>
      <c r="E303" s="242"/>
      <c r="F303" s="242"/>
    </row>
    <row r="304" spans="1:6" s="1" customFormat="1" ht="16.5">
      <c r="A304" s="250"/>
      <c r="B304" s="248" t="s">
        <v>133</v>
      </c>
      <c r="C304" s="164" t="s">
        <v>22</v>
      </c>
      <c r="D304" s="190"/>
      <c r="E304" s="242"/>
      <c r="F304" s="242"/>
    </row>
    <row r="305" spans="1:6" s="1" customFormat="1" ht="16.5">
      <c r="A305" s="250"/>
      <c r="B305" s="248"/>
      <c r="C305" s="243" t="s">
        <v>708</v>
      </c>
      <c r="D305" s="241">
        <f>+Havelvats3!G478</f>
        <v>-1000000</v>
      </c>
      <c r="E305" s="242"/>
      <c r="F305" s="242"/>
    </row>
    <row r="306" spans="1:6" s="1" customFormat="1" ht="16.5">
      <c r="A306" s="250"/>
      <c r="B306" s="248"/>
      <c r="C306" s="164" t="s">
        <v>24</v>
      </c>
      <c r="D306" s="245"/>
      <c r="E306" s="242"/>
      <c r="F306" s="242"/>
    </row>
    <row r="307" spans="1:6" s="1" customFormat="1" ht="46.5" customHeight="1">
      <c r="A307" s="250"/>
      <c r="B307" s="248"/>
      <c r="C307" s="246" t="s">
        <v>714</v>
      </c>
      <c r="D307" s="245"/>
      <c r="E307" s="242"/>
      <c r="F307" s="242"/>
    </row>
    <row r="308" spans="1:6" s="1" customFormat="1" ht="16.5">
      <c r="A308" s="250"/>
      <c r="B308" s="248"/>
      <c r="C308" s="164" t="s">
        <v>26</v>
      </c>
      <c r="D308" s="245"/>
      <c r="E308" s="242"/>
      <c r="F308" s="242"/>
    </row>
    <row r="309" spans="1:6" s="1" customFormat="1" ht="16.5">
      <c r="A309" s="250"/>
      <c r="B309" s="248"/>
      <c r="C309" s="246" t="s">
        <v>27</v>
      </c>
      <c r="D309" s="247"/>
      <c r="E309" s="242"/>
      <c r="F309" s="242"/>
    </row>
    <row r="317" spans="1:6">
      <c r="D317" s="69"/>
    </row>
  </sheetData>
  <mergeCells count="14">
    <mergeCell ref="B297:C297"/>
    <mergeCell ref="A55:C55"/>
    <mergeCell ref="A5:D5"/>
    <mergeCell ref="A7:B7"/>
    <mergeCell ref="C7:C8"/>
    <mergeCell ref="A17:C17"/>
    <mergeCell ref="A30:C30"/>
    <mergeCell ref="A290:D290"/>
    <mergeCell ref="A104:C104"/>
    <mergeCell ref="A117:C117"/>
    <mergeCell ref="A154:C154"/>
    <mergeCell ref="A167:C167"/>
    <mergeCell ref="A252:C252"/>
    <mergeCell ref="A277:C277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84"/>
  <sheetViews>
    <sheetView topLeftCell="A174" workbookViewId="0">
      <selection activeCell="C161" sqref="C161:C183"/>
    </sheetView>
  </sheetViews>
  <sheetFormatPr defaultRowHeight="13.5"/>
  <cols>
    <col min="1" max="1" width="9.5703125" style="70" customWidth="1"/>
    <col min="2" max="2" width="12" style="70" customWidth="1"/>
    <col min="3" max="3" width="62.85546875" style="70" customWidth="1"/>
    <col min="4" max="4" width="25.28515625" style="71" customWidth="1"/>
    <col min="5" max="5" width="17.7109375" style="70" customWidth="1"/>
    <col min="6" max="6" width="11.5703125" style="70" bestFit="1" customWidth="1"/>
    <col min="7" max="7" width="15.5703125" style="70" bestFit="1" customWidth="1"/>
    <col min="8" max="8" width="11.5703125" style="70" bestFit="1" customWidth="1"/>
    <col min="9" max="240" width="9.140625" style="70"/>
    <col min="241" max="241" width="5" style="70" customWidth="1"/>
    <col min="242" max="242" width="4.7109375" style="70" customWidth="1"/>
    <col min="243" max="243" width="5" style="70" customWidth="1"/>
    <col min="244" max="244" width="19.7109375" style="70" customWidth="1"/>
    <col min="245" max="245" width="49.85546875" style="70" customWidth="1"/>
    <col min="246" max="246" width="14.5703125" style="70" customWidth="1"/>
    <col min="247" max="247" width="13.7109375" style="70" customWidth="1"/>
    <col min="248" max="248" width="13.42578125" style="70" customWidth="1"/>
    <col min="249" max="249" width="15.42578125" style="70" customWidth="1"/>
    <col min="250" max="251" width="10.28515625" style="70" bestFit="1" customWidth="1"/>
    <col min="252" max="496" width="9.140625" style="70"/>
    <col min="497" max="497" width="5" style="70" customWidth="1"/>
    <col min="498" max="498" width="4.7109375" style="70" customWidth="1"/>
    <col min="499" max="499" width="5" style="70" customWidth="1"/>
    <col min="500" max="500" width="19.7109375" style="70" customWidth="1"/>
    <col min="501" max="501" width="49.85546875" style="70" customWidth="1"/>
    <col min="502" max="502" width="14.5703125" style="70" customWidth="1"/>
    <col min="503" max="503" width="13.7109375" style="70" customWidth="1"/>
    <col min="504" max="504" width="13.42578125" style="70" customWidth="1"/>
    <col min="505" max="505" width="15.42578125" style="70" customWidth="1"/>
    <col min="506" max="507" width="10.28515625" style="70" bestFit="1" customWidth="1"/>
    <col min="508" max="752" width="9.140625" style="70"/>
    <col min="753" max="753" width="5" style="70" customWidth="1"/>
    <col min="754" max="754" width="4.7109375" style="70" customWidth="1"/>
    <col min="755" max="755" width="5" style="70" customWidth="1"/>
    <col min="756" max="756" width="19.7109375" style="70" customWidth="1"/>
    <col min="757" max="757" width="49.85546875" style="70" customWidth="1"/>
    <col min="758" max="758" width="14.5703125" style="70" customWidth="1"/>
    <col min="759" max="759" width="13.7109375" style="70" customWidth="1"/>
    <col min="760" max="760" width="13.42578125" style="70" customWidth="1"/>
    <col min="761" max="761" width="15.42578125" style="70" customWidth="1"/>
    <col min="762" max="763" width="10.28515625" style="70" bestFit="1" customWidth="1"/>
    <col min="764" max="1008" width="9.140625" style="70"/>
    <col min="1009" max="1009" width="5" style="70" customWidth="1"/>
    <col min="1010" max="1010" width="4.7109375" style="70" customWidth="1"/>
    <col min="1011" max="1011" width="5" style="70" customWidth="1"/>
    <col min="1012" max="1012" width="19.7109375" style="70" customWidth="1"/>
    <col min="1013" max="1013" width="49.85546875" style="70" customWidth="1"/>
    <col min="1014" max="1014" width="14.5703125" style="70" customWidth="1"/>
    <col min="1015" max="1015" width="13.7109375" style="70" customWidth="1"/>
    <col min="1016" max="1016" width="13.42578125" style="70" customWidth="1"/>
    <col min="1017" max="1017" width="15.42578125" style="70" customWidth="1"/>
    <col min="1018" max="1019" width="10.28515625" style="70" bestFit="1" customWidth="1"/>
    <col min="1020" max="1264" width="9.140625" style="70"/>
    <col min="1265" max="1265" width="5" style="70" customWidth="1"/>
    <col min="1266" max="1266" width="4.7109375" style="70" customWidth="1"/>
    <col min="1267" max="1267" width="5" style="70" customWidth="1"/>
    <col min="1268" max="1268" width="19.7109375" style="70" customWidth="1"/>
    <col min="1269" max="1269" width="49.85546875" style="70" customWidth="1"/>
    <col min="1270" max="1270" width="14.5703125" style="70" customWidth="1"/>
    <col min="1271" max="1271" width="13.7109375" style="70" customWidth="1"/>
    <col min="1272" max="1272" width="13.42578125" style="70" customWidth="1"/>
    <col min="1273" max="1273" width="15.42578125" style="70" customWidth="1"/>
    <col min="1274" max="1275" width="10.28515625" style="70" bestFit="1" customWidth="1"/>
    <col min="1276" max="1520" width="9.140625" style="70"/>
    <col min="1521" max="1521" width="5" style="70" customWidth="1"/>
    <col min="1522" max="1522" width="4.7109375" style="70" customWidth="1"/>
    <col min="1523" max="1523" width="5" style="70" customWidth="1"/>
    <col min="1524" max="1524" width="19.7109375" style="70" customWidth="1"/>
    <col min="1525" max="1525" width="49.85546875" style="70" customWidth="1"/>
    <col min="1526" max="1526" width="14.5703125" style="70" customWidth="1"/>
    <col min="1527" max="1527" width="13.7109375" style="70" customWidth="1"/>
    <col min="1528" max="1528" width="13.42578125" style="70" customWidth="1"/>
    <col min="1529" max="1529" width="15.42578125" style="70" customWidth="1"/>
    <col min="1530" max="1531" width="10.28515625" style="70" bestFit="1" customWidth="1"/>
    <col min="1532" max="1776" width="9.140625" style="70"/>
    <col min="1777" max="1777" width="5" style="70" customWidth="1"/>
    <col min="1778" max="1778" width="4.7109375" style="70" customWidth="1"/>
    <col min="1779" max="1779" width="5" style="70" customWidth="1"/>
    <col min="1780" max="1780" width="19.7109375" style="70" customWidth="1"/>
    <col min="1781" max="1781" width="49.85546875" style="70" customWidth="1"/>
    <col min="1782" max="1782" width="14.5703125" style="70" customWidth="1"/>
    <col min="1783" max="1783" width="13.7109375" style="70" customWidth="1"/>
    <col min="1784" max="1784" width="13.42578125" style="70" customWidth="1"/>
    <col min="1785" max="1785" width="15.42578125" style="70" customWidth="1"/>
    <col min="1786" max="1787" width="10.28515625" style="70" bestFit="1" customWidth="1"/>
    <col min="1788" max="2032" width="9.140625" style="70"/>
    <col min="2033" max="2033" width="5" style="70" customWidth="1"/>
    <col min="2034" max="2034" width="4.7109375" style="70" customWidth="1"/>
    <col min="2035" max="2035" width="5" style="70" customWidth="1"/>
    <col min="2036" max="2036" width="19.7109375" style="70" customWidth="1"/>
    <col min="2037" max="2037" width="49.85546875" style="70" customWidth="1"/>
    <col min="2038" max="2038" width="14.5703125" style="70" customWidth="1"/>
    <col min="2039" max="2039" width="13.7109375" style="70" customWidth="1"/>
    <col min="2040" max="2040" width="13.42578125" style="70" customWidth="1"/>
    <col min="2041" max="2041" width="15.42578125" style="70" customWidth="1"/>
    <col min="2042" max="2043" width="10.28515625" style="70" bestFit="1" customWidth="1"/>
    <col min="2044" max="2288" width="9.140625" style="70"/>
    <col min="2289" max="2289" width="5" style="70" customWidth="1"/>
    <col min="2290" max="2290" width="4.7109375" style="70" customWidth="1"/>
    <col min="2291" max="2291" width="5" style="70" customWidth="1"/>
    <col min="2292" max="2292" width="19.7109375" style="70" customWidth="1"/>
    <col min="2293" max="2293" width="49.85546875" style="70" customWidth="1"/>
    <col min="2294" max="2294" width="14.5703125" style="70" customWidth="1"/>
    <col min="2295" max="2295" width="13.7109375" style="70" customWidth="1"/>
    <col min="2296" max="2296" width="13.42578125" style="70" customWidth="1"/>
    <col min="2297" max="2297" width="15.42578125" style="70" customWidth="1"/>
    <col min="2298" max="2299" width="10.28515625" style="70" bestFit="1" customWidth="1"/>
    <col min="2300" max="2544" width="9.140625" style="70"/>
    <col min="2545" max="2545" width="5" style="70" customWidth="1"/>
    <col min="2546" max="2546" width="4.7109375" style="70" customWidth="1"/>
    <col min="2547" max="2547" width="5" style="70" customWidth="1"/>
    <col min="2548" max="2548" width="19.7109375" style="70" customWidth="1"/>
    <col min="2549" max="2549" width="49.85546875" style="70" customWidth="1"/>
    <col min="2550" max="2550" width="14.5703125" style="70" customWidth="1"/>
    <col min="2551" max="2551" width="13.7109375" style="70" customWidth="1"/>
    <col min="2552" max="2552" width="13.42578125" style="70" customWidth="1"/>
    <col min="2553" max="2553" width="15.42578125" style="70" customWidth="1"/>
    <col min="2554" max="2555" width="10.28515625" style="70" bestFit="1" customWidth="1"/>
    <col min="2556" max="2800" width="9.140625" style="70"/>
    <col min="2801" max="2801" width="5" style="70" customWidth="1"/>
    <col min="2802" max="2802" width="4.7109375" style="70" customWidth="1"/>
    <col min="2803" max="2803" width="5" style="70" customWidth="1"/>
    <col min="2804" max="2804" width="19.7109375" style="70" customWidth="1"/>
    <col min="2805" max="2805" width="49.85546875" style="70" customWidth="1"/>
    <col min="2806" max="2806" width="14.5703125" style="70" customWidth="1"/>
    <col min="2807" max="2807" width="13.7109375" style="70" customWidth="1"/>
    <col min="2808" max="2808" width="13.42578125" style="70" customWidth="1"/>
    <col min="2809" max="2809" width="15.42578125" style="70" customWidth="1"/>
    <col min="2810" max="2811" width="10.28515625" style="70" bestFit="1" customWidth="1"/>
    <col min="2812" max="3056" width="9.140625" style="70"/>
    <col min="3057" max="3057" width="5" style="70" customWidth="1"/>
    <col min="3058" max="3058" width="4.7109375" style="70" customWidth="1"/>
    <col min="3059" max="3059" width="5" style="70" customWidth="1"/>
    <col min="3060" max="3060" width="19.7109375" style="70" customWidth="1"/>
    <col min="3061" max="3061" width="49.85546875" style="70" customWidth="1"/>
    <col min="3062" max="3062" width="14.5703125" style="70" customWidth="1"/>
    <col min="3063" max="3063" width="13.7109375" style="70" customWidth="1"/>
    <col min="3064" max="3064" width="13.42578125" style="70" customWidth="1"/>
    <col min="3065" max="3065" width="15.42578125" style="70" customWidth="1"/>
    <col min="3066" max="3067" width="10.28515625" style="70" bestFit="1" customWidth="1"/>
    <col min="3068" max="3312" width="9.140625" style="70"/>
    <col min="3313" max="3313" width="5" style="70" customWidth="1"/>
    <col min="3314" max="3314" width="4.7109375" style="70" customWidth="1"/>
    <col min="3315" max="3315" width="5" style="70" customWidth="1"/>
    <col min="3316" max="3316" width="19.7109375" style="70" customWidth="1"/>
    <col min="3317" max="3317" width="49.85546875" style="70" customWidth="1"/>
    <col min="3318" max="3318" width="14.5703125" style="70" customWidth="1"/>
    <col min="3319" max="3319" width="13.7109375" style="70" customWidth="1"/>
    <col min="3320" max="3320" width="13.42578125" style="70" customWidth="1"/>
    <col min="3321" max="3321" width="15.42578125" style="70" customWidth="1"/>
    <col min="3322" max="3323" width="10.28515625" style="70" bestFit="1" customWidth="1"/>
    <col min="3324" max="3568" width="9.140625" style="70"/>
    <col min="3569" max="3569" width="5" style="70" customWidth="1"/>
    <col min="3570" max="3570" width="4.7109375" style="70" customWidth="1"/>
    <col min="3571" max="3571" width="5" style="70" customWidth="1"/>
    <col min="3572" max="3572" width="19.7109375" style="70" customWidth="1"/>
    <col min="3573" max="3573" width="49.85546875" style="70" customWidth="1"/>
    <col min="3574" max="3574" width="14.5703125" style="70" customWidth="1"/>
    <col min="3575" max="3575" width="13.7109375" style="70" customWidth="1"/>
    <col min="3576" max="3576" width="13.42578125" style="70" customWidth="1"/>
    <col min="3577" max="3577" width="15.42578125" style="70" customWidth="1"/>
    <col min="3578" max="3579" width="10.28515625" style="70" bestFit="1" customWidth="1"/>
    <col min="3580" max="3824" width="9.140625" style="70"/>
    <col min="3825" max="3825" width="5" style="70" customWidth="1"/>
    <col min="3826" max="3826" width="4.7109375" style="70" customWidth="1"/>
    <col min="3827" max="3827" width="5" style="70" customWidth="1"/>
    <col min="3828" max="3828" width="19.7109375" style="70" customWidth="1"/>
    <col min="3829" max="3829" width="49.85546875" style="70" customWidth="1"/>
    <col min="3830" max="3830" width="14.5703125" style="70" customWidth="1"/>
    <col min="3831" max="3831" width="13.7109375" style="70" customWidth="1"/>
    <col min="3832" max="3832" width="13.42578125" style="70" customWidth="1"/>
    <col min="3833" max="3833" width="15.42578125" style="70" customWidth="1"/>
    <col min="3834" max="3835" width="10.28515625" style="70" bestFit="1" customWidth="1"/>
    <col min="3836" max="4080" width="9.140625" style="70"/>
    <col min="4081" max="4081" width="5" style="70" customWidth="1"/>
    <col min="4082" max="4082" width="4.7109375" style="70" customWidth="1"/>
    <col min="4083" max="4083" width="5" style="70" customWidth="1"/>
    <col min="4084" max="4084" width="19.7109375" style="70" customWidth="1"/>
    <col min="4085" max="4085" width="49.85546875" style="70" customWidth="1"/>
    <col min="4086" max="4086" width="14.5703125" style="70" customWidth="1"/>
    <col min="4087" max="4087" width="13.7109375" style="70" customWidth="1"/>
    <col min="4088" max="4088" width="13.42578125" style="70" customWidth="1"/>
    <col min="4089" max="4089" width="15.42578125" style="70" customWidth="1"/>
    <col min="4090" max="4091" width="10.28515625" style="70" bestFit="1" customWidth="1"/>
    <col min="4092" max="4336" width="9.140625" style="70"/>
    <col min="4337" max="4337" width="5" style="70" customWidth="1"/>
    <col min="4338" max="4338" width="4.7109375" style="70" customWidth="1"/>
    <col min="4339" max="4339" width="5" style="70" customWidth="1"/>
    <col min="4340" max="4340" width="19.7109375" style="70" customWidth="1"/>
    <col min="4341" max="4341" width="49.85546875" style="70" customWidth="1"/>
    <col min="4342" max="4342" width="14.5703125" style="70" customWidth="1"/>
    <col min="4343" max="4343" width="13.7109375" style="70" customWidth="1"/>
    <col min="4344" max="4344" width="13.42578125" style="70" customWidth="1"/>
    <col min="4345" max="4345" width="15.42578125" style="70" customWidth="1"/>
    <col min="4346" max="4347" width="10.28515625" style="70" bestFit="1" customWidth="1"/>
    <col min="4348" max="4592" width="9.140625" style="70"/>
    <col min="4593" max="4593" width="5" style="70" customWidth="1"/>
    <col min="4594" max="4594" width="4.7109375" style="70" customWidth="1"/>
    <col min="4595" max="4595" width="5" style="70" customWidth="1"/>
    <col min="4596" max="4596" width="19.7109375" style="70" customWidth="1"/>
    <col min="4597" max="4597" width="49.85546875" style="70" customWidth="1"/>
    <col min="4598" max="4598" width="14.5703125" style="70" customWidth="1"/>
    <col min="4599" max="4599" width="13.7109375" style="70" customWidth="1"/>
    <col min="4600" max="4600" width="13.42578125" style="70" customWidth="1"/>
    <col min="4601" max="4601" width="15.42578125" style="70" customWidth="1"/>
    <col min="4602" max="4603" width="10.28515625" style="70" bestFit="1" customWidth="1"/>
    <col min="4604" max="4848" width="9.140625" style="70"/>
    <col min="4849" max="4849" width="5" style="70" customWidth="1"/>
    <col min="4850" max="4850" width="4.7109375" style="70" customWidth="1"/>
    <col min="4851" max="4851" width="5" style="70" customWidth="1"/>
    <col min="4852" max="4852" width="19.7109375" style="70" customWidth="1"/>
    <col min="4853" max="4853" width="49.85546875" style="70" customWidth="1"/>
    <col min="4854" max="4854" width="14.5703125" style="70" customWidth="1"/>
    <col min="4855" max="4855" width="13.7109375" style="70" customWidth="1"/>
    <col min="4856" max="4856" width="13.42578125" style="70" customWidth="1"/>
    <col min="4857" max="4857" width="15.42578125" style="70" customWidth="1"/>
    <col min="4858" max="4859" width="10.28515625" style="70" bestFit="1" customWidth="1"/>
    <col min="4860" max="5104" width="9.140625" style="70"/>
    <col min="5105" max="5105" width="5" style="70" customWidth="1"/>
    <col min="5106" max="5106" width="4.7109375" style="70" customWidth="1"/>
    <col min="5107" max="5107" width="5" style="70" customWidth="1"/>
    <col min="5108" max="5108" width="19.7109375" style="70" customWidth="1"/>
    <col min="5109" max="5109" width="49.85546875" style="70" customWidth="1"/>
    <col min="5110" max="5110" width="14.5703125" style="70" customWidth="1"/>
    <col min="5111" max="5111" width="13.7109375" style="70" customWidth="1"/>
    <col min="5112" max="5112" width="13.42578125" style="70" customWidth="1"/>
    <col min="5113" max="5113" width="15.42578125" style="70" customWidth="1"/>
    <col min="5114" max="5115" width="10.28515625" style="70" bestFit="1" customWidth="1"/>
    <col min="5116" max="5360" width="9.140625" style="70"/>
    <col min="5361" max="5361" width="5" style="70" customWidth="1"/>
    <col min="5362" max="5362" width="4.7109375" style="70" customWidth="1"/>
    <col min="5363" max="5363" width="5" style="70" customWidth="1"/>
    <col min="5364" max="5364" width="19.7109375" style="70" customWidth="1"/>
    <col min="5365" max="5365" width="49.85546875" style="70" customWidth="1"/>
    <col min="5366" max="5366" width="14.5703125" style="70" customWidth="1"/>
    <col min="5367" max="5367" width="13.7109375" style="70" customWidth="1"/>
    <col min="5368" max="5368" width="13.42578125" style="70" customWidth="1"/>
    <col min="5369" max="5369" width="15.42578125" style="70" customWidth="1"/>
    <col min="5370" max="5371" width="10.28515625" style="70" bestFit="1" customWidth="1"/>
    <col min="5372" max="5616" width="9.140625" style="70"/>
    <col min="5617" max="5617" width="5" style="70" customWidth="1"/>
    <col min="5618" max="5618" width="4.7109375" style="70" customWidth="1"/>
    <col min="5619" max="5619" width="5" style="70" customWidth="1"/>
    <col min="5620" max="5620" width="19.7109375" style="70" customWidth="1"/>
    <col min="5621" max="5621" width="49.85546875" style="70" customWidth="1"/>
    <col min="5622" max="5622" width="14.5703125" style="70" customWidth="1"/>
    <col min="5623" max="5623" width="13.7109375" style="70" customWidth="1"/>
    <col min="5624" max="5624" width="13.42578125" style="70" customWidth="1"/>
    <col min="5625" max="5625" width="15.42578125" style="70" customWidth="1"/>
    <col min="5626" max="5627" width="10.28515625" style="70" bestFit="1" customWidth="1"/>
    <col min="5628" max="5872" width="9.140625" style="70"/>
    <col min="5873" max="5873" width="5" style="70" customWidth="1"/>
    <col min="5874" max="5874" width="4.7109375" style="70" customWidth="1"/>
    <col min="5875" max="5875" width="5" style="70" customWidth="1"/>
    <col min="5876" max="5876" width="19.7109375" style="70" customWidth="1"/>
    <col min="5877" max="5877" width="49.85546875" style="70" customWidth="1"/>
    <col min="5878" max="5878" width="14.5703125" style="70" customWidth="1"/>
    <col min="5879" max="5879" width="13.7109375" style="70" customWidth="1"/>
    <col min="5880" max="5880" width="13.42578125" style="70" customWidth="1"/>
    <col min="5881" max="5881" width="15.42578125" style="70" customWidth="1"/>
    <col min="5882" max="5883" width="10.28515625" style="70" bestFit="1" customWidth="1"/>
    <col min="5884" max="6128" width="9.140625" style="70"/>
    <col min="6129" max="6129" width="5" style="70" customWidth="1"/>
    <col min="6130" max="6130" width="4.7109375" style="70" customWidth="1"/>
    <col min="6131" max="6131" width="5" style="70" customWidth="1"/>
    <col min="6132" max="6132" width="19.7109375" style="70" customWidth="1"/>
    <col min="6133" max="6133" width="49.85546875" style="70" customWidth="1"/>
    <col min="6134" max="6134" width="14.5703125" style="70" customWidth="1"/>
    <col min="6135" max="6135" width="13.7109375" style="70" customWidth="1"/>
    <col min="6136" max="6136" width="13.42578125" style="70" customWidth="1"/>
    <col min="6137" max="6137" width="15.42578125" style="70" customWidth="1"/>
    <col min="6138" max="6139" width="10.28515625" style="70" bestFit="1" customWidth="1"/>
    <col min="6140" max="6384" width="9.140625" style="70"/>
    <col min="6385" max="6385" width="5" style="70" customWidth="1"/>
    <col min="6386" max="6386" width="4.7109375" style="70" customWidth="1"/>
    <col min="6387" max="6387" width="5" style="70" customWidth="1"/>
    <col min="6388" max="6388" width="19.7109375" style="70" customWidth="1"/>
    <col min="6389" max="6389" width="49.85546875" style="70" customWidth="1"/>
    <col min="6390" max="6390" width="14.5703125" style="70" customWidth="1"/>
    <col min="6391" max="6391" width="13.7109375" style="70" customWidth="1"/>
    <col min="6392" max="6392" width="13.42578125" style="70" customWidth="1"/>
    <col min="6393" max="6393" width="15.42578125" style="70" customWidth="1"/>
    <col min="6394" max="6395" width="10.28515625" style="70" bestFit="1" customWidth="1"/>
    <col min="6396" max="6640" width="9.140625" style="70"/>
    <col min="6641" max="6641" width="5" style="70" customWidth="1"/>
    <col min="6642" max="6642" width="4.7109375" style="70" customWidth="1"/>
    <col min="6643" max="6643" width="5" style="70" customWidth="1"/>
    <col min="6644" max="6644" width="19.7109375" style="70" customWidth="1"/>
    <col min="6645" max="6645" width="49.85546875" style="70" customWidth="1"/>
    <col min="6646" max="6646" width="14.5703125" style="70" customWidth="1"/>
    <col min="6647" max="6647" width="13.7109375" style="70" customWidth="1"/>
    <col min="6648" max="6648" width="13.42578125" style="70" customWidth="1"/>
    <col min="6649" max="6649" width="15.42578125" style="70" customWidth="1"/>
    <col min="6650" max="6651" width="10.28515625" style="70" bestFit="1" customWidth="1"/>
    <col min="6652" max="6896" width="9.140625" style="70"/>
    <col min="6897" max="6897" width="5" style="70" customWidth="1"/>
    <col min="6898" max="6898" width="4.7109375" style="70" customWidth="1"/>
    <col min="6899" max="6899" width="5" style="70" customWidth="1"/>
    <col min="6900" max="6900" width="19.7109375" style="70" customWidth="1"/>
    <col min="6901" max="6901" width="49.85546875" style="70" customWidth="1"/>
    <col min="6902" max="6902" width="14.5703125" style="70" customWidth="1"/>
    <col min="6903" max="6903" width="13.7109375" style="70" customWidth="1"/>
    <col min="6904" max="6904" width="13.42578125" style="70" customWidth="1"/>
    <col min="6905" max="6905" width="15.42578125" style="70" customWidth="1"/>
    <col min="6906" max="6907" width="10.28515625" style="70" bestFit="1" customWidth="1"/>
    <col min="6908" max="7152" width="9.140625" style="70"/>
    <col min="7153" max="7153" width="5" style="70" customWidth="1"/>
    <col min="7154" max="7154" width="4.7109375" style="70" customWidth="1"/>
    <col min="7155" max="7155" width="5" style="70" customWidth="1"/>
    <col min="7156" max="7156" width="19.7109375" style="70" customWidth="1"/>
    <col min="7157" max="7157" width="49.85546875" style="70" customWidth="1"/>
    <col min="7158" max="7158" width="14.5703125" style="70" customWidth="1"/>
    <col min="7159" max="7159" width="13.7109375" style="70" customWidth="1"/>
    <col min="7160" max="7160" width="13.42578125" style="70" customWidth="1"/>
    <col min="7161" max="7161" width="15.42578125" style="70" customWidth="1"/>
    <col min="7162" max="7163" width="10.28515625" style="70" bestFit="1" customWidth="1"/>
    <col min="7164" max="7408" width="9.140625" style="70"/>
    <col min="7409" max="7409" width="5" style="70" customWidth="1"/>
    <col min="7410" max="7410" width="4.7109375" style="70" customWidth="1"/>
    <col min="7411" max="7411" width="5" style="70" customWidth="1"/>
    <col min="7412" max="7412" width="19.7109375" style="70" customWidth="1"/>
    <col min="7413" max="7413" width="49.85546875" style="70" customWidth="1"/>
    <col min="7414" max="7414" width="14.5703125" style="70" customWidth="1"/>
    <col min="7415" max="7415" width="13.7109375" style="70" customWidth="1"/>
    <col min="7416" max="7416" width="13.42578125" style="70" customWidth="1"/>
    <col min="7417" max="7417" width="15.42578125" style="70" customWidth="1"/>
    <col min="7418" max="7419" width="10.28515625" style="70" bestFit="1" customWidth="1"/>
    <col min="7420" max="7664" width="9.140625" style="70"/>
    <col min="7665" max="7665" width="5" style="70" customWidth="1"/>
    <col min="7666" max="7666" width="4.7109375" style="70" customWidth="1"/>
    <col min="7667" max="7667" width="5" style="70" customWidth="1"/>
    <col min="7668" max="7668" width="19.7109375" style="70" customWidth="1"/>
    <col min="7669" max="7669" width="49.85546875" style="70" customWidth="1"/>
    <col min="7670" max="7670" width="14.5703125" style="70" customWidth="1"/>
    <col min="7671" max="7671" width="13.7109375" style="70" customWidth="1"/>
    <col min="7672" max="7672" width="13.42578125" style="70" customWidth="1"/>
    <col min="7673" max="7673" width="15.42578125" style="70" customWidth="1"/>
    <col min="7674" max="7675" width="10.28515625" style="70" bestFit="1" customWidth="1"/>
    <col min="7676" max="7920" width="9.140625" style="70"/>
    <col min="7921" max="7921" width="5" style="70" customWidth="1"/>
    <col min="7922" max="7922" width="4.7109375" style="70" customWidth="1"/>
    <col min="7923" max="7923" width="5" style="70" customWidth="1"/>
    <col min="7924" max="7924" width="19.7109375" style="70" customWidth="1"/>
    <col min="7925" max="7925" width="49.85546875" style="70" customWidth="1"/>
    <col min="7926" max="7926" width="14.5703125" style="70" customWidth="1"/>
    <col min="7927" max="7927" width="13.7109375" style="70" customWidth="1"/>
    <col min="7928" max="7928" width="13.42578125" style="70" customWidth="1"/>
    <col min="7929" max="7929" width="15.42578125" style="70" customWidth="1"/>
    <col min="7930" max="7931" width="10.28515625" style="70" bestFit="1" customWidth="1"/>
    <col min="7932" max="8176" width="9.140625" style="70"/>
    <col min="8177" max="8177" width="5" style="70" customWidth="1"/>
    <col min="8178" max="8178" width="4.7109375" style="70" customWidth="1"/>
    <col min="8179" max="8179" width="5" style="70" customWidth="1"/>
    <col min="8180" max="8180" width="19.7109375" style="70" customWidth="1"/>
    <col min="8181" max="8181" width="49.85546875" style="70" customWidth="1"/>
    <col min="8182" max="8182" width="14.5703125" style="70" customWidth="1"/>
    <col min="8183" max="8183" width="13.7109375" style="70" customWidth="1"/>
    <col min="8184" max="8184" width="13.42578125" style="70" customWidth="1"/>
    <col min="8185" max="8185" width="15.42578125" style="70" customWidth="1"/>
    <col min="8186" max="8187" width="10.28515625" style="70" bestFit="1" customWidth="1"/>
    <col min="8188" max="8432" width="9.140625" style="70"/>
    <col min="8433" max="8433" width="5" style="70" customWidth="1"/>
    <col min="8434" max="8434" width="4.7109375" style="70" customWidth="1"/>
    <col min="8435" max="8435" width="5" style="70" customWidth="1"/>
    <col min="8436" max="8436" width="19.7109375" style="70" customWidth="1"/>
    <col min="8437" max="8437" width="49.85546875" style="70" customWidth="1"/>
    <col min="8438" max="8438" width="14.5703125" style="70" customWidth="1"/>
    <col min="8439" max="8439" width="13.7109375" style="70" customWidth="1"/>
    <col min="8440" max="8440" width="13.42578125" style="70" customWidth="1"/>
    <col min="8441" max="8441" width="15.42578125" style="70" customWidth="1"/>
    <col min="8442" max="8443" width="10.28515625" style="70" bestFit="1" customWidth="1"/>
    <col min="8444" max="8688" width="9.140625" style="70"/>
    <col min="8689" max="8689" width="5" style="70" customWidth="1"/>
    <col min="8690" max="8690" width="4.7109375" style="70" customWidth="1"/>
    <col min="8691" max="8691" width="5" style="70" customWidth="1"/>
    <col min="8692" max="8692" width="19.7109375" style="70" customWidth="1"/>
    <col min="8693" max="8693" width="49.85546875" style="70" customWidth="1"/>
    <col min="8694" max="8694" width="14.5703125" style="70" customWidth="1"/>
    <col min="8695" max="8695" width="13.7109375" style="70" customWidth="1"/>
    <col min="8696" max="8696" width="13.42578125" style="70" customWidth="1"/>
    <col min="8697" max="8697" width="15.42578125" style="70" customWidth="1"/>
    <col min="8698" max="8699" width="10.28515625" style="70" bestFit="1" customWidth="1"/>
    <col min="8700" max="8944" width="9.140625" style="70"/>
    <col min="8945" max="8945" width="5" style="70" customWidth="1"/>
    <col min="8946" max="8946" width="4.7109375" style="70" customWidth="1"/>
    <col min="8947" max="8947" width="5" style="70" customWidth="1"/>
    <col min="8948" max="8948" width="19.7109375" style="70" customWidth="1"/>
    <col min="8949" max="8949" width="49.85546875" style="70" customWidth="1"/>
    <col min="8950" max="8950" width="14.5703125" style="70" customWidth="1"/>
    <col min="8951" max="8951" width="13.7109375" style="70" customWidth="1"/>
    <col min="8952" max="8952" width="13.42578125" style="70" customWidth="1"/>
    <col min="8953" max="8953" width="15.42578125" style="70" customWidth="1"/>
    <col min="8954" max="8955" width="10.28515625" style="70" bestFit="1" customWidth="1"/>
    <col min="8956" max="9200" width="9.140625" style="70"/>
    <col min="9201" max="9201" width="5" style="70" customWidth="1"/>
    <col min="9202" max="9202" width="4.7109375" style="70" customWidth="1"/>
    <col min="9203" max="9203" width="5" style="70" customWidth="1"/>
    <col min="9204" max="9204" width="19.7109375" style="70" customWidth="1"/>
    <col min="9205" max="9205" width="49.85546875" style="70" customWidth="1"/>
    <col min="9206" max="9206" width="14.5703125" style="70" customWidth="1"/>
    <col min="9207" max="9207" width="13.7109375" style="70" customWidth="1"/>
    <col min="9208" max="9208" width="13.42578125" style="70" customWidth="1"/>
    <col min="9209" max="9209" width="15.42578125" style="70" customWidth="1"/>
    <col min="9210" max="9211" width="10.28515625" style="70" bestFit="1" customWidth="1"/>
    <col min="9212" max="9456" width="9.140625" style="70"/>
    <col min="9457" max="9457" width="5" style="70" customWidth="1"/>
    <col min="9458" max="9458" width="4.7109375" style="70" customWidth="1"/>
    <col min="9459" max="9459" width="5" style="70" customWidth="1"/>
    <col min="9460" max="9460" width="19.7109375" style="70" customWidth="1"/>
    <col min="9461" max="9461" width="49.85546875" style="70" customWidth="1"/>
    <col min="9462" max="9462" width="14.5703125" style="70" customWidth="1"/>
    <col min="9463" max="9463" width="13.7109375" style="70" customWidth="1"/>
    <col min="9464" max="9464" width="13.42578125" style="70" customWidth="1"/>
    <col min="9465" max="9465" width="15.42578125" style="70" customWidth="1"/>
    <col min="9466" max="9467" width="10.28515625" style="70" bestFit="1" customWidth="1"/>
    <col min="9468" max="9712" width="9.140625" style="70"/>
    <col min="9713" max="9713" width="5" style="70" customWidth="1"/>
    <col min="9714" max="9714" width="4.7109375" style="70" customWidth="1"/>
    <col min="9715" max="9715" width="5" style="70" customWidth="1"/>
    <col min="9716" max="9716" width="19.7109375" style="70" customWidth="1"/>
    <col min="9717" max="9717" width="49.85546875" style="70" customWidth="1"/>
    <col min="9718" max="9718" width="14.5703125" style="70" customWidth="1"/>
    <col min="9719" max="9719" width="13.7109375" style="70" customWidth="1"/>
    <col min="9720" max="9720" width="13.42578125" style="70" customWidth="1"/>
    <col min="9721" max="9721" width="15.42578125" style="70" customWidth="1"/>
    <col min="9722" max="9723" width="10.28515625" style="70" bestFit="1" customWidth="1"/>
    <col min="9724" max="9968" width="9.140625" style="70"/>
    <col min="9969" max="9969" width="5" style="70" customWidth="1"/>
    <col min="9970" max="9970" width="4.7109375" style="70" customWidth="1"/>
    <col min="9971" max="9971" width="5" style="70" customWidth="1"/>
    <col min="9972" max="9972" width="19.7109375" style="70" customWidth="1"/>
    <col min="9973" max="9973" width="49.85546875" style="70" customWidth="1"/>
    <col min="9974" max="9974" width="14.5703125" style="70" customWidth="1"/>
    <col min="9975" max="9975" width="13.7109375" style="70" customWidth="1"/>
    <col min="9976" max="9976" width="13.42578125" style="70" customWidth="1"/>
    <col min="9977" max="9977" width="15.42578125" style="70" customWidth="1"/>
    <col min="9978" max="9979" width="10.28515625" style="70" bestFit="1" customWidth="1"/>
    <col min="9980" max="10224" width="9.140625" style="70"/>
    <col min="10225" max="10225" width="5" style="70" customWidth="1"/>
    <col min="10226" max="10226" width="4.7109375" style="70" customWidth="1"/>
    <col min="10227" max="10227" width="5" style="70" customWidth="1"/>
    <col min="10228" max="10228" width="19.7109375" style="70" customWidth="1"/>
    <col min="10229" max="10229" width="49.85546875" style="70" customWidth="1"/>
    <col min="10230" max="10230" width="14.5703125" style="70" customWidth="1"/>
    <col min="10231" max="10231" width="13.7109375" style="70" customWidth="1"/>
    <col min="10232" max="10232" width="13.42578125" style="70" customWidth="1"/>
    <col min="10233" max="10233" width="15.42578125" style="70" customWidth="1"/>
    <col min="10234" max="10235" width="10.28515625" style="70" bestFit="1" customWidth="1"/>
    <col min="10236" max="10480" width="9.140625" style="70"/>
    <col min="10481" max="10481" width="5" style="70" customWidth="1"/>
    <col min="10482" max="10482" width="4.7109375" style="70" customWidth="1"/>
    <col min="10483" max="10483" width="5" style="70" customWidth="1"/>
    <col min="10484" max="10484" width="19.7109375" style="70" customWidth="1"/>
    <col min="10485" max="10485" width="49.85546875" style="70" customWidth="1"/>
    <col min="10486" max="10486" width="14.5703125" style="70" customWidth="1"/>
    <col min="10487" max="10487" width="13.7109375" style="70" customWidth="1"/>
    <col min="10488" max="10488" width="13.42578125" style="70" customWidth="1"/>
    <col min="10489" max="10489" width="15.42578125" style="70" customWidth="1"/>
    <col min="10490" max="10491" width="10.28515625" style="70" bestFit="1" customWidth="1"/>
    <col min="10492" max="10736" width="9.140625" style="70"/>
    <col min="10737" max="10737" width="5" style="70" customWidth="1"/>
    <col min="10738" max="10738" width="4.7109375" style="70" customWidth="1"/>
    <col min="10739" max="10739" width="5" style="70" customWidth="1"/>
    <col min="10740" max="10740" width="19.7109375" style="70" customWidth="1"/>
    <col min="10741" max="10741" width="49.85546875" style="70" customWidth="1"/>
    <col min="10742" max="10742" width="14.5703125" style="70" customWidth="1"/>
    <col min="10743" max="10743" width="13.7109375" style="70" customWidth="1"/>
    <col min="10744" max="10744" width="13.42578125" style="70" customWidth="1"/>
    <col min="10745" max="10745" width="15.42578125" style="70" customWidth="1"/>
    <col min="10746" max="10747" width="10.28515625" style="70" bestFit="1" customWidth="1"/>
    <col min="10748" max="10992" width="9.140625" style="70"/>
    <col min="10993" max="10993" width="5" style="70" customWidth="1"/>
    <col min="10994" max="10994" width="4.7109375" style="70" customWidth="1"/>
    <col min="10995" max="10995" width="5" style="70" customWidth="1"/>
    <col min="10996" max="10996" width="19.7109375" style="70" customWidth="1"/>
    <col min="10997" max="10997" width="49.85546875" style="70" customWidth="1"/>
    <col min="10998" max="10998" width="14.5703125" style="70" customWidth="1"/>
    <col min="10999" max="10999" width="13.7109375" style="70" customWidth="1"/>
    <col min="11000" max="11000" width="13.42578125" style="70" customWidth="1"/>
    <col min="11001" max="11001" width="15.42578125" style="70" customWidth="1"/>
    <col min="11002" max="11003" width="10.28515625" style="70" bestFit="1" customWidth="1"/>
    <col min="11004" max="11248" width="9.140625" style="70"/>
    <col min="11249" max="11249" width="5" style="70" customWidth="1"/>
    <col min="11250" max="11250" width="4.7109375" style="70" customWidth="1"/>
    <col min="11251" max="11251" width="5" style="70" customWidth="1"/>
    <col min="11252" max="11252" width="19.7109375" style="70" customWidth="1"/>
    <col min="11253" max="11253" width="49.85546875" style="70" customWidth="1"/>
    <col min="11254" max="11254" width="14.5703125" style="70" customWidth="1"/>
    <col min="11255" max="11255" width="13.7109375" style="70" customWidth="1"/>
    <col min="11256" max="11256" width="13.42578125" style="70" customWidth="1"/>
    <col min="11257" max="11257" width="15.42578125" style="70" customWidth="1"/>
    <col min="11258" max="11259" width="10.28515625" style="70" bestFit="1" customWidth="1"/>
    <col min="11260" max="11504" width="9.140625" style="70"/>
    <col min="11505" max="11505" width="5" style="70" customWidth="1"/>
    <col min="11506" max="11506" width="4.7109375" style="70" customWidth="1"/>
    <col min="11507" max="11507" width="5" style="70" customWidth="1"/>
    <col min="11508" max="11508" width="19.7109375" style="70" customWidth="1"/>
    <col min="11509" max="11509" width="49.85546875" style="70" customWidth="1"/>
    <col min="11510" max="11510" width="14.5703125" style="70" customWidth="1"/>
    <col min="11511" max="11511" width="13.7109375" style="70" customWidth="1"/>
    <col min="11512" max="11512" width="13.42578125" style="70" customWidth="1"/>
    <col min="11513" max="11513" width="15.42578125" style="70" customWidth="1"/>
    <col min="11514" max="11515" width="10.28515625" style="70" bestFit="1" customWidth="1"/>
    <col min="11516" max="11760" width="9.140625" style="70"/>
    <col min="11761" max="11761" width="5" style="70" customWidth="1"/>
    <col min="11762" max="11762" width="4.7109375" style="70" customWidth="1"/>
    <col min="11763" max="11763" width="5" style="70" customWidth="1"/>
    <col min="11764" max="11764" width="19.7109375" style="70" customWidth="1"/>
    <col min="11765" max="11765" width="49.85546875" style="70" customWidth="1"/>
    <col min="11766" max="11766" width="14.5703125" style="70" customWidth="1"/>
    <col min="11767" max="11767" width="13.7109375" style="70" customWidth="1"/>
    <col min="11768" max="11768" width="13.42578125" style="70" customWidth="1"/>
    <col min="11769" max="11769" width="15.42578125" style="70" customWidth="1"/>
    <col min="11770" max="11771" width="10.28515625" style="70" bestFit="1" customWidth="1"/>
    <col min="11772" max="12016" width="9.140625" style="70"/>
    <col min="12017" max="12017" width="5" style="70" customWidth="1"/>
    <col min="12018" max="12018" width="4.7109375" style="70" customWidth="1"/>
    <col min="12019" max="12019" width="5" style="70" customWidth="1"/>
    <col min="12020" max="12020" width="19.7109375" style="70" customWidth="1"/>
    <col min="12021" max="12021" width="49.85546875" style="70" customWidth="1"/>
    <col min="12022" max="12022" width="14.5703125" style="70" customWidth="1"/>
    <col min="12023" max="12023" width="13.7109375" style="70" customWidth="1"/>
    <col min="12024" max="12024" width="13.42578125" style="70" customWidth="1"/>
    <col min="12025" max="12025" width="15.42578125" style="70" customWidth="1"/>
    <col min="12026" max="12027" width="10.28515625" style="70" bestFit="1" customWidth="1"/>
    <col min="12028" max="12272" width="9.140625" style="70"/>
    <col min="12273" max="12273" width="5" style="70" customWidth="1"/>
    <col min="12274" max="12274" width="4.7109375" style="70" customWidth="1"/>
    <col min="12275" max="12275" width="5" style="70" customWidth="1"/>
    <col min="12276" max="12276" width="19.7109375" style="70" customWidth="1"/>
    <col min="12277" max="12277" width="49.85546875" style="70" customWidth="1"/>
    <col min="12278" max="12278" width="14.5703125" style="70" customWidth="1"/>
    <col min="12279" max="12279" width="13.7109375" style="70" customWidth="1"/>
    <col min="12280" max="12280" width="13.42578125" style="70" customWidth="1"/>
    <col min="12281" max="12281" width="15.42578125" style="70" customWidth="1"/>
    <col min="12282" max="12283" width="10.28515625" style="70" bestFit="1" customWidth="1"/>
    <col min="12284" max="12528" width="9.140625" style="70"/>
    <col min="12529" max="12529" width="5" style="70" customWidth="1"/>
    <col min="12530" max="12530" width="4.7109375" style="70" customWidth="1"/>
    <col min="12531" max="12531" width="5" style="70" customWidth="1"/>
    <col min="12532" max="12532" width="19.7109375" style="70" customWidth="1"/>
    <col min="12533" max="12533" width="49.85546875" style="70" customWidth="1"/>
    <col min="12534" max="12534" width="14.5703125" style="70" customWidth="1"/>
    <col min="12535" max="12535" width="13.7109375" style="70" customWidth="1"/>
    <col min="12536" max="12536" width="13.42578125" style="70" customWidth="1"/>
    <col min="12537" max="12537" width="15.42578125" style="70" customWidth="1"/>
    <col min="12538" max="12539" width="10.28515625" style="70" bestFit="1" customWidth="1"/>
    <col min="12540" max="12784" width="9.140625" style="70"/>
    <col min="12785" max="12785" width="5" style="70" customWidth="1"/>
    <col min="12786" max="12786" width="4.7109375" style="70" customWidth="1"/>
    <col min="12787" max="12787" width="5" style="70" customWidth="1"/>
    <col min="12788" max="12788" width="19.7109375" style="70" customWidth="1"/>
    <col min="12789" max="12789" width="49.85546875" style="70" customWidth="1"/>
    <col min="12790" max="12790" width="14.5703125" style="70" customWidth="1"/>
    <col min="12791" max="12791" width="13.7109375" style="70" customWidth="1"/>
    <col min="12792" max="12792" width="13.42578125" style="70" customWidth="1"/>
    <col min="12793" max="12793" width="15.42578125" style="70" customWidth="1"/>
    <col min="12794" max="12795" width="10.28515625" style="70" bestFit="1" customWidth="1"/>
    <col min="12796" max="13040" width="9.140625" style="70"/>
    <col min="13041" max="13041" width="5" style="70" customWidth="1"/>
    <col min="13042" max="13042" width="4.7109375" style="70" customWidth="1"/>
    <col min="13043" max="13043" width="5" style="70" customWidth="1"/>
    <col min="13044" max="13044" width="19.7109375" style="70" customWidth="1"/>
    <col min="13045" max="13045" width="49.85546875" style="70" customWidth="1"/>
    <col min="13046" max="13046" width="14.5703125" style="70" customWidth="1"/>
    <col min="13047" max="13047" width="13.7109375" style="70" customWidth="1"/>
    <col min="13048" max="13048" width="13.42578125" style="70" customWidth="1"/>
    <col min="13049" max="13049" width="15.42578125" style="70" customWidth="1"/>
    <col min="13050" max="13051" width="10.28515625" style="70" bestFit="1" customWidth="1"/>
    <col min="13052" max="13296" width="9.140625" style="70"/>
    <col min="13297" max="13297" width="5" style="70" customWidth="1"/>
    <col min="13298" max="13298" width="4.7109375" style="70" customWidth="1"/>
    <col min="13299" max="13299" width="5" style="70" customWidth="1"/>
    <col min="13300" max="13300" width="19.7109375" style="70" customWidth="1"/>
    <col min="13301" max="13301" width="49.85546875" style="70" customWidth="1"/>
    <col min="13302" max="13302" width="14.5703125" style="70" customWidth="1"/>
    <col min="13303" max="13303" width="13.7109375" style="70" customWidth="1"/>
    <col min="13304" max="13304" width="13.42578125" style="70" customWidth="1"/>
    <col min="13305" max="13305" width="15.42578125" style="70" customWidth="1"/>
    <col min="13306" max="13307" width="10.28515625" style="70" bestFit="1" customWidth="1"/>
    <col min="13308" max="13552" width="9.140625" style="70"/>
    <col min="13553" max="13553" width="5" style="70" customWidth="1"/>
    <col min="13554" max="13554" width="4.7109375" style="70" customWidth="1"/>
    <col min="13555" max="13555" width="5" style="70" customWidth="1"/>
    <col min="13556" max="13556" width="19.7109375" style="70" customWidth="1"/>
    <col min="13557" max="13557" width="49.85546875" style="70" customWidth="1"/>
    <col min="13558" max="13558" width="14.5703125" style="70" customWidth="1"/>
    <col min="13559" max="13559" width="13.7109375" style="70" customWidth="1"/>
    <col min="13560" max="13560" width="13.42578125" style="70" customWidth="1"/>
    <col min="13561" max="13561" width="15.42578125" style="70" customWidth="1"/>
    <col min="13562" max="13563" width="10.28515625" style="70" bestFit="1" customWidth="1"/>
    <col min="13564" max="13808" width="9.140625" style="70"/>
    <col min="13809" max="13809" width="5" style="70" customWidth="1"/>
    <col min="13810" max="13810" width="4.7109375" style="70" customWidth="1"/>
    <col min="13811" max="13811" width="5" style="70" customWidth="1"/>
    <col min="13812" max="13812" width="19.7109375" style="70" customWidth="1"/>
    <col min="13813" max="13813" width="49.85546875" style="70" customWidth="1"/>
    <col min="13814" max="13814" width="14.5703125" style="70" customWidth="1"/>
    <col min="13815" max="13815" width="13.7109375" style="70" customWidth="1"/>
    <col min="13816" max="13816" width="13.42578125" style="70" customWidth="1"/>
    <col min="13817" max="13817" width="15.42578125" style="70" customWidth="1"/>
    <col min="13818" max="13819" width="10.28515625" style="70" bestFit="1" customWidth="1"/>
    <col min="13820" max="14064" width="9.140625" style="70"/>
    <col min="14065" max="14065" width="5" style="70" customWidth="1"/>
    <col min="14066" max="14066" width="4.7109375" style="70" customWidth="1"/>
    <col min="14067" max="14067" width="5" style="70" customWidth="1"/>
    <col min="14068" max="14068" width="19.7109375" style="70" customWidth="1"/>
    <col min="14069" max="14069" width="49.85546875" style="70" customWidth="1"/>
    <col min="14070" max="14070" width="14.5703125" style="70" customWidth="1"/>
    <col min="14071" max="14071" width="13.7109375" style="70" customWidth="1"/>
    <col min="14072" max="14072" width="13.42578125" style="70" customWidth="1"/>
    <col min="14073" max="14073" width="15.42578125" style="70" customWidth="1"/>
    <col min="14074" max="14075" width="10.28515625" style="70" bestFit="1" customWidth="1"/>
    <col min="14076" max="14320" width="9.140625" style="70"/>
    <col min="14321" max="14321" width="5" style="70" customWidth="1"/>
    <col min="14322" max="14322" width="4.7109375" style="70" customWidth="1"/>
    <col min="14323" max="14323" width="5" style="70" customWidth="1"/>
    <col min="14324" max="14324" width="19.7109375" style="70" customWidth="1"/>
    <col min="14325" max="14325" width="49.85546875" style="70" customWidth="1"/>
    <col min="14326" max="14326" width="14.5703125" style="70" customWidth="1"/>
    <col min="14327" max="14327" width="13.7109375" style="70" customWidth="1"/>
    <col min="14328" max="14328" width="13.42578125" style="70" customWidth="1"/>
    <col min="14329" max="14329" width="15.42578125" style="70" customWidth="1"/>
    <col min="14330" max="14331" width="10.28515625" style="70" bestFit="1" customWidth="1"/>
    <col min="14332" max="14576" width="9.140625" style="70"/>
    <col min="14577" max="14577" width="5" style="70" customWidth="1"/>
    <col min="14578" max="14578" width="4.7109375" style="70" customWidth="1"/>
    <col min="14579" max="14579" width="5" style="70" customWidth="1"/>
    <col min="14580" max="14580" width="19.7109375" style="70" customWidth="1"/>
    <col min="14581" max="14581" width="49.85546875" style="70" customWidth="1"/>
    <col min="14582" max="14582" width="14.5703125" style="70" customWidth="1"/>
    <col min="14583" max="14583" width="13.7109375" style="70" customWidth="1"/>
    <col min="14584" max="14584" width="13.42578125" style="70" customWidth="1"/>
    <col min="14585" max="14585" width="15.42578125" style="70" customWidth="1"/>
    <col min="14586" max="14587" width="10.28515625" style="70" bestFit="1" customWidth="1"/>
    <col min="14588" max="14832" width="9.140625" style="70"/>
    <col min="14833" max="14833" width="5" style="70" customWidth="1"/>
    <col min="14834" max="14834" width="4.7109375" style="70" customWidth="1"/>
    <col min="14835" max="14835" width="5" style="70" customWidth="1"/>
    <col min="14836" max="14836" width="19.7109375" style="70" customWidth="1"/>
    <col min="14837" max="14837" width="49.85546875" style="70" customWidth="1"/>
    <col min="14838" max="14838" width="14.5703125" style="70" customWidth="1"/>
    <col min="14839" max="14839" width="13.7109375" style="70" customWidth="1"/>
    <col min="14840" max="14840" width="13.42578125" style="70" customWidth="1"/>
    <col min="14841" max="14841" width="15.42578125" style="70" customWidth="1"/>
    <col min="14842" max="14843" width="10.28515625" style="70" bestFit="1" customWidth="1"/>
    <col min="14844" max="15088" width="9.140625" style="70"/>
    <col min="15089" max="15089" width="5" style="70" customWidth="1"/>
    <col min="15090" max="15090" width="4.7109375" style="70" customWidth="1"/>
    <col min="15091" max="15091" width="5" style="70" customWidth="1"/>
    <col min="15092" max="15092" width="19.7109375" style="70" customWidth="1"/>
    <col min="15093" max="15093" width="49.85546875" style="70" customWidth="1"/>
    <col min="15094" max="15094" width="14.5703125" style="70" customWidth="1"/>
    <col min="15095" max="15095" width="13.7109375" style="70" customWidth="1"/>
    <col min="15096" max="15096" width="13.42578125" style="70" customWidth="1"/>
    <col min="15097" max="15097" width="15.42578125" style="70" customWidth="1"/>
    <col min="15098" max="15099" width="10.28515625" style="70" bestFit="1" customWidth="1"/>
    <col min="15100" max="15344" width="9.140625" style="70"/>
    <col min="15345" max="15345" width="5" style="70" customWidth="1"/>
    <col min="15346" max="15346" width="4.7109375" style="70" customWidth="1"/>
    <col min="15347" max="15347" width="5" style="70" customWidth="1"/>
    <col min="15348" max="15348" width="19.7109375" style="70" customWidth="1"/>
    <col min="15349" max="15349" width="49.85546875" style="70" customWidth="1"/>
    <col min="15350" max="15350" width="14.5703125" style="70" customWidth="1"/>
    <col min="15351" max="15351" width="13.7109375" style="70" customWidth="1"/>
    <col min="15352" max="15352" width="13.42578125" style="70" customWidth="1"/>
    <col min="15353" max="15353" width="15.42578125" style="70" customWidth="1"/>
    <col min="15354" max="15355" width="10.28515625" style="70" bestFit="1" customWidth="1"/>
    <col min="15356" max="15600" width="9.140625" style="70"/>
    <col min="15601" max="15601" width="5" style="70" customWidth="1"/>
    <col min="15602" max="15602" width="4.7109375" style="70" customWidth="1"/>
    <col min="15603" max="15603" width="5" style="70" customWidth="1"/>
    <col min="15604" max="15604" width="19.7109375" style="70" customWidth="1"/>
    <col min="15605" max="15605" width="49.85546875" style="70" customWidth="1"/>
    <col min="15606" max="15606" width="14.5703125" style="70" customWidth="1"/>
    <col min="15607" max="15607" width="13.7109375" style="70" customWidth="1"/>
    <col min="15608" max="15608" width="13.42578125" style="70" customWidth="1"/>
    <col min="15609" max="15609" width="15.42578125" style="70" customWidth="1"/>
    <col min="15610" max="15611" width="10.28515625" style="70" bestFit="1" customWidth="1"/>
    <col min="15612" max="15856" width="9.140625" style="70"/>
    <col min="15857" max="15857" width="5" style="70" customWidth="1"/>
    <col min="15858" max="15858" width="4.7109375" style="70" customWidth="1"/>
    <col min="15859" max="15859" width="5" style="70" customWidth="1"/>
    <col min="15860" max="15860" width="19.7109375" style="70" customWidth="1"/>
    <col min="15861" max="15861" width="49.85546875" style="70" customWidth="1"/>
    <col min="15862" max="15862" width="14.5703125" style="70" customWidth="1"/>
    <col min="15863" max="15863" width="13.7109375" style="70" customWidth="1"/>
    <col min="15864" max="15864" width="13.42578125" style="70" customWidth="1"/>
    <col min="15865" max="15865" width="15.42578125" style="70" customWidth="1"/>
    <col min="15866" max="15867" width="10.28515625" style="70" bestFit="1" customWidth="1"/>
    <col min="15868" max="16112" width="9.140625" style="70"/>
    <col min="16113" max="16113" width="5" style="70" customWidth="1"/>
    <col min="16114" max="16114" width="4.7109375" style="70" customWidth="1"/>
    <col min="16115" max="16115" width="5" style="70" customWidth="1"/>
    <col min="16116" max="16116" width="19.7109375" style="70" customWidth="1"/>
    <col min="16117" max="16117" width="49.85546875" style="70" customWidth="1"/>
    <col min="16118" max="16118" width="14.5703125" style="70" customWidth="1"/>
    <col min="16119" max="16119" width="13.7109375" style="70" customWidth="1"/>
    <col min="16120" max="16120" width="13.42578125" style="70" customWidth="1"/>
    <col min="16121" max="16121" width="15.42578125" style="70" customWidth="1"/>
    <col min="16122" max="16123" width="10.28515625" style="70" bestFit="1" customWidth="1"/>
    <col min="16124" max="16384" width="9.140625" style="70"/>
  </cols>
  <sheetData>
    <row r="1" spans="1:8">
      <c r="B1" s="70" t="s">
        <v>0</v>
      </c>
      <c r="D1" s="70" t="s">
        <v>267</v>
      </c>
    </row>
    <row r="2" spans="1:8">
      <c r="B2" s="353" t="s">
        <v>268</v>
      </c>
      <c r="C2" s="353"/>
      <c r="D2" s="353"/>
    </row>
    <row r="3" spans="1:8">
      <c r="B3" s="353" t="s">
        <v>269</v>
      </c>
      <c r="C3" s="353"/>
      <c r="D3" s="353"/>
    </row>
    <row r="4" spans="1:8">
      <c r="B4" s="197"/>
      <c r="C4" s="197"/>
    </row>
    <row r="5" spans="1:8" ht="62.25" customHeight="1">
      <c r="A5" s="354" t="s">
        <v>770</v>
      </c>
      <c r="B5" s="354"/>
      <c r="C5" s="354"/>
      <c r="D5" s="354"/>
    </row>
    <row r="6" spans="1:8" ht="16.5">
      <c r="A6" s="72"/>
      <c r="B6" s="73"/>
      <c r="C6" s="73"/>
      <c r="D6" s="71" t="s">
        <v>6</v>
      </c>
    </row>
    <row r="7" spans="1:8" s="76" customFormat="1" ht="96" customHeight="1">
      <c r="A7" s="355" t="s">
        <v>7</v>
      </c>
      <c r="B7" s="355"/>
      <c r="C7" s="355" t="s">
        <v>270</v>
      </c>
      <c r="D7" s="74" t="s">
        <v>271</v>
      </c>
      <c r="E7" s="75"/>
      <c r="G7" s="75"/>
    </row>
    <row r="8" spans="1:8" s="76" customFormat="1" ht="26.25" customHeight="1">
      <c r="A8" s="198" t="s">
        <v>127</v>
      </c>
      <c r="B8" s="198" t="s">
        <v>11</v>
      </c>
      <c r="C8" s="355"/>
      <c r="D8" s="198" t="s">
        <v>272</v>
      </c>
    </row>
    <row r="9" spans="1:8" s="76" customFormat="1" ht="16.5">
      <c r="A9" s="77"/>
      <c r="B9" s="77"/>
      <c r="C9" s="78" t="s">
        <v>273</v>
      </c>
      <c r="D9" s="79">
        <f>+D11</f>
        <v>3640933.5</v>
      </c>
      <c r="E9" s="75"/>
      <c r="H9" s="75"/>
    </row>
    <row r="10" spans="1:8" s="76" customFormat="1" ht="16.5">
      <c r="A10" s="77"/>
      <c r="B10" s="77"/>
      <c r="C10" s="77" t="s">
        <v>274</v>
      </c>
      <c r="D10" s="80"/>
      <c r="E10" s="75"/>
    </row>
    <row r="11" spans="1:8" ht="27.75" customHeight="1">
      <c r="A11" s="356" t="s">
        <v>246</v>
      </c>
      <c r="B11" s="357"/>
      <c r="C11" s="358"/>
      <c r="D11" s="79">
        <f>+D13</f>
        <v>3640933.5</v>
      </c>
    </row>
    <row r="12" spans="1:8" ht="21.75" customHeight="1">
      <c r="A12" s="346" t="s">
        <v>234</v>
      </c>
      <c r="B12" s="347"/>
      <c r="C12" s="347"/>
      <c r="D12" s="348"/>
    </row>
    <row r="13" spans="1:8" ht="29.25" customHeight="1">
      <c r="A13" s="81">
        <v>1212</v>
      </c>
      <c r="B13" s="349" t="s">
        <v>115</v>
      </c>
      <c r="C13" s="350"/>
      <c r="D13" s="79">
        <f>+D14</f>
        <v>3640933.5</v>
      </c>
    </row>
    <row r="14" spans="1:8" ht="29.25" customHeight="1">
      <c r="A14" s="82"/>
      <c r="B14" s="81">
        <v>12007</v>
      </c>
      <c r="C14" s="81" t="s">
        <v>275</v>
      </c>
      <c r="D14" s="79">
        <f>D15+D45+D64+D77+D99+D128+D133+D143+D149+D159</f>
        <v>3640933.5</v>
      </c>
    </row>
    <row r="15" spans="1:8" ht="14.25">
      <c r="A15" s="82"/>
      <c r="B15" s="81"/>
      <c r="C15" s="83" t="s">
        <v>276</v>
      </c>
      <c r="D15" s="84">
        <f>SUM(D17:D44)</f>
        <v>328207.8000000001</v>
      </c>
    </row>
    <row r="16" spans="1:8" ht="14.25">
      <c r="A16" s="82"/>
      <c r="B16" s="81"/>
      <c r="C16" s="85" t="s">
        <v>277</v>
      </c>
      <c r="D16" s="84"/>
    </row>
    <row r="17" spans="1:5" ht="27">
      <c r="A17" s="82"/>
      <c r="B17" s="86"/>
      <c r="C17" s="87" t="s">
        <v>278</v>
      </c>
      <c r="D17" s="88">
        <v>52421.8</v>
      </c>
    </row>
    <row r="18" spans="1:5" ht="27">
      <c r="A18" s="82"/>
      <c r="B18" s="86"/>
      <c r="C18" s="87" t="s">
        <v>279</v>
      </c>
      <c r="D18" s="88">
        <v>5658.4</v>
      </c>
    </row>
    <row r="19" spans="1:5" ht="40.5">
      <c r="A19" s="82"/>
      <c r="B19" s="86"/>
      <c r="C19" s="87" t="s">
        <v>280</v>
      </c>
      <c r="D19" s="88">
        <v>21720.799999999999</v>
      </c>
      <c r="E19" s="89"/>
    </row>
    <row r="20" spans="1:5" ht="27">
      <c r="A20" s="82"/>
      <c r="B20" s="86"/>
      <c r="C20" s="87" t="s">
        <v>281</v>
      </c>
      <c r="D20" s="88">
        <v>5226.8</v>
      </c>
    </row>
    <row r="21" spans="1:5" ht="40.5">
      <c r="A21" s="82"/>
      <c r="B21" s="86"/>
      <c r="C21" s="87" t="s">
        <v>282</v>
      </c>
      <c r="D21" s="88">
        <v>4595.8</v>
      </c>
    </row>
    <row r="22" spans="1:5" ht="40.5">
      <c r="A22" s="82"/>
      <c r="B22" s="86"/>
      <c r="C22" s="87" t="s">
        <v>283</v>
      </c>
      <c r="D22" s="88">
        <v>29267.1</v>
      </c>
    </row>
    <row r="23" spans="1:5">
      <c r="A23" s="82"/>
      <c r="B23" s="86"/>
      <c r="C23" s="87" t="s">
        <v>284</v>
      </c>
      <c r="D23" s="88">
        <v>4079.1</v>
      </c>
    </row>
    <row r="24" spans="1:5" ht="27">
      <c r="A24" s="82"/>
      <c r="B24" s="86"/>
      <c r="C24" s="87" t="s">
        <v>285</v>
      </c>
      <c r="D24" s="88">
        <v>6038.6</v>
      </c>
    </row>
    <row r="25" spans="1:5" ht="27">
      <c r="A25" s="82"/>
      <c r="B25" s="86"/>
      <c r="C25" s="87" t="s">
        <v>286</v>
      </c>
      <c r="D25" s="88">
        <v>3935.7</v>
      </c>
    </row>
    <row r="26" spans="1:5">
      <c r="A26" s="82"/>
      <c r="B26" s="86"/>
      <c r="C26" s="87" t="s">
        <v>287</v>
      </c>
      <c r="D26" s="88">
        <v>7673</v>
      </c>
    </row>
    <row r="27" spans="1:5" ht="27">
      <c r="A27" s="82"/>
      <c r="B27" s="86"/>
      <c r="C27" s="87" t="s">
        <v>288</v>
      </c>
      <c r="D27" s="88">
        <v>40424.5</v>
      </c>
    </row>
    <row r="28" spans="1:5" ht="27">
      <c r="A28" s="82"/>
      <c r="B28" s="86"/>
      <c r="C28" s="87" t="s">
        <v>289</v>
      </c>
      <c r="D28" s="88">
        <v>4717.7</v>
      </c>
    </row>
    <row r="29" spans="1:5" ht="27">
      <c r="A29" s="82"/>
      <c r="B29" s="86"/>
      <c r="C29" s="87" t="s">
        <v>290</v>
      </c>
      <c r="D29" s="88">
        <v>4152.2</v>
      </c>
    </row>
    <row r="30" spans="1:5">
      <c r="A30" s="82"/>
      <c r="B30" s="86"/>
      <c r="C30" s="87" t="s">
        <v>291</v>
      </c>
      <c r="D30" s="88">
        <v>3878.6</v>
      </c>
    </row>
    <row r="31" spans="1:5" ht="40.5">
      <c r="A31" s="82"/>
      <c r="B31" s="86"/>
      <c r="C31" s="87" t="s">
        <v>292</v>
      </c>
      <c r="D31" s="88">
        <v>9528.2000000000007</v>
      </c>
    </row>
    <row r="32" spans="1:5" ht="40.5">
      <c r="A32" s="82"/>
      <c r="B32" s="86"/>
      <c r="C32" s="87" t="s">
        <v>293</v>
      </c>
      <c r="D32" s="88">
        <v>4034.3</v>
      </c>
    </row>
    <row r="33" spans="1:4" ht="27">
      <c r="A33" s="82"/>
      <c r="B33" s="86"/>
      <c r="C33" s="87" t="s">
        <v>294</v>
      </c>
      <c r="D33" s="88">
        <v>23153.4</v>
      </c>
    </row>
    <row r="34" spans="1:4" ht="27">
      <c r="A34" s="82"/>
      <c r="B34" s="86"/>
      <c r="C34" s="87" t="s">
        <v>295</v>
      </c>
      <c r="D34" s="88">
        <v>4625.8999999999996</v>
      </c>
    </row>
    <row r="35" spans="1:4" ht="27">
      <c r="A35" s="82"/>
      <c r="B35" s="86"/>
      <c r="C35" s="87" t="s">
        <v>296</v>
      </c>
      <c r="D35" s="88">
        <v>4330</v>
      </c>
    </row>
    <row r="36" spans="1:4" ht="25.5" customHeight="1">
      <c r="A36" s="82"/>
      <c r="B36" s="86"/>
      <c r="C36" s="87" t="s">
        <v>297</v>
      </c>
      <c r="D36" s="88">
        <v>2210</v>
      </c>
    </row>
    <row r="37" spans="1:4" ht="28.5" customHeight="1">
      <c r="A37" s="82"/>
      <c r="B37" s="86"/>
      <c r="C37" s="87" t="s">
        <v>298</v>
      </c>
      <c r="D37" s="88">
        <v>7309.4</v>
      </c>
    </row>
    <row r="38" spans="1:4" ht="40.5">
      <c r="A38" s="82"/>
      <c r="B38" s="86"/>
      <c r="C38" s="87" t="s">
        <v>299</v>
      </c>
      <c r="D38" s="88">
        <v>42054.400000000001</v>
      </c>
    </row>
    <row r="39" spans="1:4" ht="27">
      <c r="A39" s="82"/>
      <c r="B39" s="86"/>
      <c r="C39" s="87" t="s">
        <v>300</v>
      </c>
      <c r="D39" s="88">
        <v>11099</v>
      </c>
    </row>
    <row r="40" spans="1:4" ht="27">
      <c r="A40" s="82"/>
      <c r="B40" s="86"/>
      <c r="C40" s="87" t="s">
        <v>301</v>
      </c>
      <c r="D40" s="88">
        <v>6173.2</v>
      </c>
    </row>
    <row r="41" spans="1:4">
      <c r="A41" s="82"/>
      <c r="B41" s="86"/>
      <c r="C41" s="87" t="s">
        <v>302</v>
      </c>
      <c r="D41" s="88">
        <v>886.6</v>
      </c>
    </row>
    <row r="42" spans="1:4" ht="40.5">
      <c r="A42" s="82"/>
      <c r="B42" s="90"/>
      <c r="C42" s="87" t="s">
        <v>303</v>
      </c>
      <c r="D42" s="88">
        <v>18975.5</v>
      </c>
    </row>
    <row r="43" spans="1:4">
      <c r="A43" s="82"/>
      <c r="B43" s="90"/>
      <c r="C43" s="87" t="s">
        <v>304</v>
      </c>
      <c r="D43" s="88">
        <v>20.399999999999999</v>
      </c>
    </row>
    <row r="44" spans="1:4" ht="27">
      <c r="A44" s="82"/>
      <c r="B44" s="90"/>
      <c r="C44" s="87" t="s">
        <v>305</v>
      </c>
      <c r="D44" s="88">
        <v>17.399999999999999</v>
      </c>
    </row>
    <row r="45" spans="1:4" ht="14.25">
      <c r="A45" s="82"/>
      <c r="B45" s="81"/>
      <c r="C45" s="83" t="s">
        <v>306</v>
      </c>
      <c r="D45" s="79">
        <f>SUM(D47:D63)</f>
        <v>363212.1</v>
      </c>
    </row>
    <row r="46" spans="1:4" s="72" customFormat="1" ht="16.5">
      <c r="A46" s="91"/>
      <c r="B46" s="91"/>
      <c r="C46" s="85" t="s">
        <v>277</v>
      </c>
      <c r="D46" s="88"/>
    </row>
    <row r="47" spans="1:4" s="72" customFormat="1" ht="27">
      <c r="A47" s="91"/>
      <c r="B47" s="91"/>
      <c r="C47" s="87" t="s">
        <v>307</v>
      </c>
      <c r="D47" s="88">
        <v>20230</v>
      </c>
    </row>
    <row r="48" spans="1:4" s="72" customFormat="1" ht="27">
      <c r="A48" s="91"/>
      <c r="B48" s="91"/>
      <c r="C48" s="87" t="s">
        <v>308</v>
      </c>
      <c r="D48" s="88">
        <v>3900</v>
      </c>
    </row>
    <row r="49" spans="1:4" s="72" customFormat="1" ht="16.5">
      <c r="A49" s="91"/>
      <c r="B49" s="91"/>
      <c r="C49" s="87" t="s">
        <v>309</v>
      </c>
      <c r="D49" s="88">
        <v>11532</v>
      </c>
    </row>
    <row r="50" spans="1:4" s="72" customFormat="1" ht="16.5">
      <c r="A50" s="91"/>
      <c r="B50" s="91"/>
      <c r="C50" s="87" t="s">
        <v>310</v>
      </c>
      <c r="D50" s="88">
        <v>13967.2</v>
      </c>
    </row>
    <row r="51" spans="1:4" s="72" customFormat="1" ht="40.5">
      <c r="A51" s="91"/>
      <c r="B51" s="91"/>
      <c r="C51" s="87" t="s">
        <v>311</v>
      </c>
      <c r="D51" s="88">
        <v>37945</v>
      </c>
    </row>
    <row r="52" spans="1:4" s="72" customFormat="1" ht="27">
      <c r="A52" s="91"/>
      <c r="B52" s="91"/>
      <c r="C52" s="87" t="s">
        <v>312</v>
      </c>
      <c r="D52" s="88">
        <v>8329.7000000000007</v>
      </c>
    </row>
    <row r="53" spans="1:4" s="72" customFormat="1" ht="40.5">
      <c r="A53" s="91"/>
      <c r="B53" s="91"/>
      <c r="C53" s="87" t="s">
        <v>313</v>
      </c>
      <c r="D53" s="88">
        <v>21627.5</v>
      </c>
    </row>
    <row r="54" spans="1:4" s="72" customFormat="1" ht="16.5">
      <c r="A54" s="91"/>
      <c r="B54" s="91"/>
      <c r="C54" s="87" t="s">
        <v>314</v>
      </c>
      <c r="D54" s="88">
        <v>6218.7</v>
      </c>
    </row>
    <row r="55" spans="1:4" s="72" customFormat="1" ht="16.5">
      <c r="A55" s="91"/>
      <c r="B55" s="91"/>
      <c r="C55" s="87" t="s">
        <v>315</v>
      </c>
      <c r="D55" s="88">
        <v>9580.9</v>
      </c>
    </row>
    <row r="56" spans="1:4" s="72" customFormat="1" ht="27">
      <c r="A56" s="91"/>
      <c r="B56" s="91"/>
      <c r="C56" s="87" t="s">
        <v>316</v>
      </c>
      <c r="D56" s="88">
        <v>17781.7</v>
      </c>
    </row>
    <row r="57" spans="1:4" s="72" customFormat="1" ht="27">
      <c r="A57" s="91"/>
      <c r="B57" s="91"/>
      <c r="C57" s="87" t="s">
        <v>317</v>
      </c>
      <c r="D57" s="88">
        <v>10498.9</v>
      </c>
    </row>
    <row r="58" spans="1:4" s="72" customFormat="1" ht="40.5">
      <c r="A58" s="91"/>
      <c r="B58" s="91"/>
      <c r="C58" s="87" t="s">
        <v>318</v>
      </c>
      <c r="D58" s="88">
        <v>6872</v>
      </c>
    </row>
    <row r="59" spans="1:4" ht="27">
      <c r="A59" s="82"/>
      <c r="B59" s="81"/>
      <c r="C59" s="92" t="s">
        <v>319</v>
      </c>
      <c r="D59" s="88">
        <v>6422</v>
      </c>
    </row>
    <row r="60" spans="1:4" s="37" customFormat="1" ht="116.25" customHeight="1">
      <c r="A60" s="270"/>
      <c r="B60" s="270"/>
      <c r="C60" s="271" t="s">
        <v>715</v>
      </c>
      <c r="D60" s="272">
        <v>131914.5</v>
      </c>
    </row>
    <row r="61" spans="1:4" s="37" customFormat="1" ht="27">
      <c r="A61" s="270"/>
      <c r="B61" s="270"/>
      <c r="C61" s="271" t="s">
        <v>716</v>
      </c>
      <c r="D61" s="272">
        <v>1879</v>
      </c>
    </row>
    <row r="62" spans="1:4" s="39" customFormat="1" ht="27">
      <c r="A62" s="273"/>
      <c r="B62" s="226"/>
      <c r="C62" s="271" t="s">
        <v>717</v>
      </c>
      <c r="D62" s="272">
        <v>4924.7</v>
      </c>
    </row>
    <row r="63" spans="1:4" ht="40.5">
      <c r="A63" s="82"/>
      <c r="B63" s="81"/>
      <c r="C63" s="87" t="s">
        <v>320</v>
      </c>
      <c r="D63" s="88">
        <v>49588.3</v>
      </c>
    </row>
    <row r="64" spans="1:4" s="72" customFormat="1" ht="16.5">
      <c r="A64" s="91"/>
      <c r="B64" s="91"/>
      <c r="C64" s="83" t="s">
        <v>321</v>
      </c>
      <c r="D64" s="79">
        <f>SUM(D66:D76)</f>
        <v>142815.00000000003</v>
      </c>
    </row>
    <row r="65" spans="1:4" s="72" customFormat="1" ht="16.5">
      <c r="A65" s="91"/>
      <c r="B65" s="91"/>
      <c r="C65" s="85" t="s">
        <v>277</v>
      </c>
      <c r="D65" s="93"/>
    </row>
    <row r="66" spans="1:4" s="72" customFormat="1" ht="16.5">
      <c r="A66" s="91"/>
      <c r="B66" s="91"/>
      <c r="C66" s="87" t="s">
        <v>322</v>
      </c>
      <c r="D66" s="94">
        <v>7623</v>
      </c>
    </row>
    <row r="67" spans="1:4" s="72" customFormat="1" ht="16.5">
      <c r="A67" s="91"/>
      <c r="B67" s="91"/>
      <c r="C67" s="87" t="s">
        <v>323</v>
      </c>
      <c r="D67" s="94">
        <v>33625.300000000003</v>
      </c>
    </row>
    <row r="68" spans="1:4" s="72" customFormat="1" ht="27">
      <c r="A68" s="91"/>
      <c r="B68" s="91"/>
      <c r="C68" s="87" t="s">
        <v>324</v>
      </c>
      <c r="D68" s="94">
        <v>13816.6</v>
      </c>
    </row>
    <row r="69" spans="1:4" s="72" customFormat="1" ht="16.5">
      <c r="A69" s="91"/>
      <c r="B69" s="91"/>
      <c r="C69" s="87" t="s">
        <v>325</v>
      </c>
      <c r="D69" s="94">
        <v>4584.3</v>
      </c>
    </row>
    <row r="70" spans="1:4" s="72" customFormat="1" ht="27">
      <c r="A70" s="91"/>
      <c r="B70" s="91"/>
      <c r="C70" s="87" t="s">
        <v>326</v>
      </c>
      <c r="D70" s="94">
        <v>12876.2</v>
      </c>
    </row>
    <row r="71" spans="1:4" s="72" customFormat="1" ht="27">
      <c r="A71" s="91"/>
      <c r="B71" s="91"/>
      <c r="C71" s="87" t="s">
        <v>327</v>
      </c>
      <c r="D71" s="94">
        <v>843.8</v>
      </c>
    </row>
    <row r="72" spans="1:4" s="72" customFormat="1" ht="54">
      <c r="A72" s="91"/>
      <c r="B72" s="91"/>
      <c r="C72" s="87" t="s">
        <v>328</v>
      </c>
      <c r="D72" s="94">
        <v>8692.1</v>
      </c>
    </row>
    <row r="73" spans="1:4" s="72" customFormat="1" ht="27">
      <c r="A73" s="91"/>
      <c r="B73" s="91"/>
      <c r="C73" s="87" t="s">
        <v>329</v>
      </c>
      <c r="D73" s="94">
        <v>13940.1</v>
      </c>
    </row>
    <row r="74" spans="1:4" s="72" customFormat="1" ht="27">
      <c r="A74" s="91"/>
      <c r="B74" s="91"/>
      <c r="C74" s="87" t="s">
        <v>675</v>
      </c>
      <c r="D74" s="94">
        <v>23966.6</v>
      </c>
    </row>
    <row r="75" spans="1:4" s="72" customFormat="1" ht="16.5">
      <c r="A75" s="91"/>
      <c r="B75" s="91"/>
      <c r="C75" s="87" t="s">
        <v>330</v>
      </c>
      <c r="D75" s="94">
        <v>301.39999999999998</v>
      </c>
    </row>
    <row r="76" spans="1:4" s="72" customFormat="1" ht="27">
      <c r="A76" s="91"/>
      <c r="B76" s="91"/>
      <c r="C76" s="87" t="s">
        <v>331</v>
      </c>
      <c r="D76" s="94">
        <v>22545.599999999999</v>
      </c>
    </row>
    <row r="77" spans="1:4" s="72" customFormat="1" ht="16.5">
      <c r="A77" s="91"/>
      <c r="B77" s="91"/>
      <c r="C77" s="83" t="s">
        <v>332</v>
      </c>
      <c r="D77" s="79">
        <f>SUM(D79:D98)</f>
        <v>448074</v>
      </c>
    </row>
    <row r="78" spans="1:4" s="72" customFormat="1" ht="16.5">
      <c r="A78" s="91"/>
      <c r="B78" s="91"/>
      <c r="C78" s="85" t="s">
        <v>277</v>
      </c>
      <c r="D78" s="93"/>
    </row>
    <row r="79" spans="1:4" s="72" customFormat="1" ht="16.5">
      <c r="A79" s="91"/>
      <c r="B79" s="90"/>
      <c r="C79" s="87" t="s">
        <v>333</v>
      </c>
      <c r="D79" s="94">
        <v>15986.6</v>
      </c>
    </row>
    <row r="80" spans="1:4" s="72" customFormat="1" ht="27">
      <c r="A80" s="91"/>
      <c r="B80" s="90"/>
      <c r="C80" s="87" t="s">
        <v>334</v>
      </c>
      <c r="D80" s="94">
        <v>48663.6</v>
      </c>
    </row>
    <row r="81" spans="1:4" s="72" customFormat="1" ht="27">
      <c r="A81" s="91"/>
      <c r="B81" s="90"/>
      <c r="C81" s="87" t="s">
        <v>335</v>
      </c>
      <c r="D81" s="94">
        <v>59086.400000000001</v>
      </c>
    </row>
    <row r="82" spans="1:4" s="72" customFormat="1" ht="16.5">
      <c r="A82" s="91"/>
      <c r="B82" s="90"/>
      <c r="C82" s="87" t="s">
        <v>336</v>
      </c>
      <c r="D82" s="94">
        <v>6545.2</v>
      </c>
    </row>
    <row r="83" spans="1:4" s="72" customFormat="1" ht="27">
      <c r="A83" s="91"/>
      <c r="B83" s="90"/>
      <c r="C83" s="87" t="s">
        <v>337</v>
      </c>
      <c r="D83" s="94">
        <v>5415</v>
      </c>
    </row>
    <row r="84" spans="1:4" s="72" customFormat="1" ht="16.5">
      <c r="A84" s="91"/>
      <c r="B84" s="90"/>
      <c r="C84" s="87" t="s">
        <v>338</v>
      </c>
      <c r="D84" s="94">
        <v>4721.5</v>
      </c>
    </row>
    <row r="85" spans="1:4" s="72" customFormat="1" ht="27">
      <c r="A85" s="91"/>
      <c r="B85" s="90"/>
      <c r="C85" s="87" t="s">
        <v>339</v>
      </c>
      <c r="D85" s="94">
        <v>10665.7</v>
      </c>
    </row>
    <row r="86" spans="1:4" s="72" customFormat="1" ht="16.5">
      <c r="A86" s="91"/>
      <c r="B86" s="90"/>
      <c r="C86" s="87" t="s">
        <v>340</v>
      </c>
      <c r="D86" s="94">
        <v>32929.800000000003</v>
      </c>
    </row>
    <row r="87" spans="1:4" s="72" customFormat="1" ht="16.5">
      <c r="A87" s="91"/>
      <c r="B87" s="90"/>
      <c r="C87" s="87" t="s">
        <v>341</v>
      </c>
      <c r="D87" s="94">
        <v>11701.7</v>
      </c>
    </row>
    <row r="88" spans="1:4" s="72" customFormat="1" ht="16.5">
      <c r="A88" s="91"/>
      <c r="B88" s="90"/>
      <c r="C88" s="87" t="s">
        <v>342</v>
      </c>
      <c r="D88" s="94">
        <v>20970.5</v>
      </c>
    </row>
    <row r="89" spans="1:4" s="72" customFormat="1" ht="16.5">
      <c r="A89" s="91"/>
      <c r="B89" s="90"/>
      <c r="C89" s="87" t="s">
        <v>343</v>
      </c>
      <c r="D89" s="94">
        <v>14159</v>
      </c>
    </row>
    <row r="90" spans="1:4" s="72" customFormat="1" ht="16.5">
      <c r="A90" s="91"/>
      <c r="B90" s="90"/>
      <c r="C90" s="196" t="s">
        <v>344</v>
      </c>
      <c r="D90" s="94">
        <v>40967.4</v>
      </c>
    </row>
    <row r="91" spans="1:4" s="72" customFormat="1" ht="54">
      <c r="A91" s="91"/>
      <c r="B91" s="90"/>
      <c r="C91" s="196" t="s">
        <v>345</v>
      </c>
      <c r="D91" s="94">
        <v>64231</v>
      </c>
    </row>
    <row r="92" spans="1:4" s="72" customFormat="1" ht="16.5">
      <c r="A92" s="91"/>
      <c r="B92" s="90"/>
      <c r="C92" s="196" t="s">
        <v>346</v>
      </c>
      <c r="D92" s="94">
        <v>80203.199999999997</v>
      </c>
    </row>
    <row r="93" spans="1:4" s="72" customFormat="1" ht="16.5">
      <c r="A93" s="91"/>
      <c r="B93" s="90"/>
      <c r="C93" s="196" t="s">
        <v>347</v>
      </c>
      <c r="D93" s="94">
        <v>29844.2</v>
      </c>
    </row>
    <row r="94" spans="1:4" s="72" customFormat="1" ht="16.5">
      <c r="A94" s="91"/>
      <c r="B94" s="90"/>
      <c r="C94" s="196" t="s">
        <v>348</v>
      </c>
      <c r="D94" s="94">
        <v>294</v>
      </c>
    </row>
    <row r="95" spans="1:4" s="72" customFormat="1" ht="16.5">
      <c r="A95" s="91"/>
      <c r="B95" s="90"/>
      <c r="C95" s="196" t="s">
        <v>349</v>
      </c>
      <c r="D95" s="94">
        <v>184.3</v>
      </c>
    </row>
    <row r="96" spans="1:4" s="72" customFormat="1" ht="16.5">
      <c r="A96" s="91"/>
      <c r="B96" s="90"/>
      <c r="C96" s="196" t="s">
        <v>350</v>
      </c>
      <c r="D96" s="94">
        <v>794.8</v>
      </c>
    </row>
    <row r="97" spans="1:5" s="72" customFormat="1" ht="27">
      <c r="A97" s="91"/>
      <c r="B97" s="90"/>
      <c r="C97" s="196" t="s">
        <v>351</v>
      </c>
      <c r="D97" s="94">
        <v>657.8</v>
      </c>
    </row>
    <row r="98" spans="1:5" s="72" customFormat="1" ht="27">
      <c r="A98" s="91"/>
      <c r="B98" s="90"/>
      <c r="C98" s="196" t="s">
        <v>352</v>
      </c>
      <c r="D98" s="94">
        <v>52.3</v>
      </c>
    </row>
    <row r="99" spans="1:5" ht="16.5">
      <c r="A99" s="91"/>
      <c r="B99" s="91"/>
      <c r="C99" s="83" t="s">
        <v>353</v>
      </c>
      <c r="D99" s="79">
        <f>SUM(D101:D127)</f>
        <v>1002576.9</v>
      </c>
    </row>
    <row r="100" spans="1:5" ht="16.5">
      <c r="A100" s="91"/>
      <c r="B100" s="91"/>
      <c r="C100" s="85" t="s">
        <v>277</v>
      </c>
      <c r="D100" s="93"/>
    </row>
    <row r="101" spans="1:5" ht="27">
      <c r="A101" s="91"/>
      <c r="B101" s="91"/>
      <c r="C101" s="196" t="s">
        <v>354</v>
      </c>
      <c r="D101" s="94">
        <v>38944.6</v>
      </c>
      <c r="E101" s="95"/>
    </row>
    <row r="102" spans="1:5" ht="27">
      <c r="A102" s="91"/>
      <c r="B102" s="91"/>
      <c r="C102" s="196" t="s">
        <v>355</v>
      </c>
      <c r="D102" s="94">
        <v>31179.4</v>
      </c>
      <c r="E102" s="95"/>
    </row>
    <row r="103" spans="1:5" ht="27">
      <c r="A103" s="91"/>
      <c r="B103" s="91"/>
      <c r="C103" s="196" t="s">
        <v>356</v>
      </c>
      <c r="D103" s="94">
        <v>8496.9</v>
      </c>
      <c r="E103" s="95"/>
    </row>
    <row r="104" spans="1:5" ht="27">
      <c r="A104" s="91"/>
      <c r="B104" s="91"/>
      <c r="C104" s="196" t="s">
        <v>357</v>
      </c>
      <c r="D104" s="94">
        <v>10008</v>
      </c>
      <c r="E104" s="95"/>
    </row>
    <row r="105" spans="1:5" ht="27">
      <c r="A105" s="91"/>
      <c r="B105" s="91"/>
      <c r="C105" s="196" t="s">
        <v>358</v>
      </c>
      <c r="D105" s="94">
        <v>15373</v>
      </c>
      <c r="E105" s="95"/>
    </row>
    <row r="106" spans="1:5" ht="27">
      <c r="A106" s="91"/>
      <c r="B106" s="91"/>
      <c r="C106" s="196" t="s">
        <v>359</v>
      </c>
      <c r="D106" s="94">
        <v>6248</v>
      </c>
      <c r="E106" s="95"/>
    </row>
    <row r="107" spans="1:5" ht="40.5">
      <c r="A107" s="91"/>
      <c r="B107" s="91"/>
      <c r="C107" s="196" t="s">
        <v>360</v>
      </c>
      <c r="D107" s="94">
        <v>9837.2999999999993</v>
      </c>
      <c r="E107" s="95"/>
    </row>
    <row r="108" spans="1:5" ht="27">
      <c r="A108" s="91"/>
      <c r="B108" s="91"/>
      <c r="C108" s="196" t="s">
        <v>361</v>
      </c>
      <c r="D108" s="94">
        <v>4041.7</v>
      </c>
      <c r="E108" s="95"/>
    </row>
    <row r="109" spans="1:5" ht="27">
      <c r="A109" s="91"/>
      <c r="B109" s="91"/>
      <c r="C109" s="196" t="s">
        <v>362</v>
      </c>
      <c r="D109" s="94">
        <v>38061.9</v>
      </c>
      <c r="E109" s="95"/>
    </row>
    <row r="110" spans="1:5" ht="27">
      <c r="A110" s="91"/>
      <c r="B110" s="91"/>
      <c r="C110" s="196" t="s">
        <v>363</v>
      </c>
      <c r="D110" s="94">
        <v>8410.5</v>
      </c>
      <c r="E110" s="95"/>
    </row>
    <row r="111" spans="1:5" ht="27">
      <c r="A111" s="91"/>
      <c r="B111" s="91"/>
      <c r="C111" s="196" t="s">
        <v>364</v>
      </c>
      <c r="D111" s="94">
        <v>17990.900000000001</v>
      </c>
      <c r="E111" s="95"/>
    </row>
    <row r="112" spans="1:5" ht="27">
      <c r="A112" s="91"/>
      <c r="B112" s="91"/>
      <c r="C112" s="196" t="s">
        <v>365</v>
      </c>
      <c r="D112" s="94">
        <v>5726.3</v>
      </c>
      <c r="E112" s="95"/>
    </row>
    <row r="113" spans="1:5" ht="27">
      <c r="A113" s="91"/>
      <c r="B113" s="91"/>
      <c r="C113" s="196" t="s">
        <v>366</v>
      </c>
      <c r="D113" s="94">
        <v>23889</v>
      </c>
      <c r="E113" s="95"/>
    </row>
    <row r="114" spans="1:5" ht="27">
      <c r="A114" s="91"/>
      <c r="B114" s="91"/>
      <c r="C114" s="196" t="s">
        <v>367</v>
      </c>
      <c r="D114" s="94">
        <v>26038.3</v>
      </c>
      <c r="E114" s="95"/>
    </row>
    <row r="115" spans="1:5" ht="27">
      <c r="A115" s="91"/>
      <c r="B115" s="91"/>
      <c r="C115" s="196" t="s">
        <v>368</v>
      </c>
      <c r="D115" s="94">
        <v>23948.6</v>
      </c>
      <c r="E115" s="95"/>
    </row>
    <row r="116" spans="1:5" ht="27">
      <c r="A116" s="91"/>
      <c r="B116" s="91"/>
      <c r="C116" s="196" t="s">
        <v>369</v>
      </c>
      <c r="D116" s="94">
        <v>10076.1</v>
      </c>
      <c r="E116" s="95"/>
    </row>
    <row r="117" spans="1:5" ht="27">
      <c r="A117" s="91"/>
      <c r="B117" s="91"/>
      <c r="C117" s="196" t="s">
        <v>370</v>
      </c>
      <c r="D117" s="94">
        <v>8567.4</v>
      </c>
      <c r="E117" s="95"/>
    </row>
    <row r="118" spans="1:5" ht="27">
      <c r="A118" s="91"/>
      <c r="B118" s="91"/>
      <c r="C118" s="196" t="s">
        <v>371</v>
      </c>
      <c r="D118" s="94">
        <v>17776.599999999999</v>
      </c>
      <c r="E118" s="95"/>
    </row>
    <row r="119" spans="1:5" ht="16.5">
      <c r="A119" s="91"/>
      <c r="B119" s="91"/>
      <c r="C119" s="196" t="s">
        <v>372</v>
      </c>
      <c r="D119" s="94">
        <v>120402.2</v>
      </c>
      <c r="E119" s="95"/>
    </row>
    <row r="120" spans="1:5" ht="16.5">
      <c r="A120" s="91"/>
      <c r="B120" s="91"/>
      <c r="C120" s="196" t="s">
        <v>373</v>
      </c>
      <c r="D120" s="94">
        <v>8287.4</v>
      </c>
      <c r="E120" s="95"/>
    </row>
    <row r="121" spans="1:5" ht="16.5">
      <c r="A121" s="91"/>
      <c r="B121" s="91"/>
      <c r="C121" s="196" t="s">
        <v>374</v>
      </c>
      <c r="D121" s="94">
        <v>8711.7000000000007</v>
      </c>
      <c r="E121" s="95"/>
    </row>
    <row r="122" spans="1:5" ht="27">
      <c r="A122" s="91"/>
      <c r="B122" s="91"/>
      <c r="C122" s="196" t="s">
        <v>375</v>
      </c>
      <c r="D122" s="94">
        <v>8156.9</v>
      </c>
      <c r="E122" s="95"/>
    </row>
    <row r="123" spans="1:5" ht="27">
      <c r="A123" s="91"/>
      <c r="B123" s="91"/>
      <c r="C123" s="196" t="s">
        <v>376</v>
      </c>
      <c r="D123" s="94">
        <v>30812.3</v>
      </c>
      <c r="E123" s="95"/>
    </row>
    <row r="124" spans="1:5" ht="27">
      <c r="A124" s="91"/>
      <c r="B124" s="91"/>
      <c r="C124" s="196" t="s">
        <v>377</v>
      </c>
      <c r="D124" s="94">
        <v>13611.2</v>
      </c>
      <c r="E124" s="95"/>
    </row>
    <row r="125" spans="1:5" ht="27">
      <c r="A125" s="91"/>
      <c r="B125" s="91"/>
      <c r="C125" s="196" t="s">
        <v>378</v>
      </c>
      <c r="D125" s="94">
        <v>10149.6</v>
      </c>
      <c r="E125" s="95"/>
    </row>
    <row r="126" spans="1:5" s="39" customFormat="1" ht="40.5">
      <c r="A126" s="270"/>
      <c r="B126" s="270"/>
      <c r="C126" s="274" t="s">
        <v>718</v>
      </c>
      <c r="D126" s="275">
        <v>2174.9</v>
      </c>
      <c r="E126" s="276"/>
    </row>
    <row r="127" spans="1:5" ht="16.5">
      <c r="A127" s="91"/>
      <c r="B127" s="91"/>
      <c r="C127" s="196" t="s">
        <v>379</v>
      </c>
      <c r="D127" s="94">
        <v>495656.2</v>
      </c>
      <c r="E127" s="95"/>
    </row>
    <row r="128" spans="1:5" ht="16.5">
      <c r="A128" s="91"/>
      <c r="B128" s="91"/>
      <c r="C128" s="83" t="s">
        <v>380</v>
      </c>
      <c r="D128" s="79">
        <f>D130+D131</f>
        <v>72093.100000000006</v>
      </c>
    </row>
    <row r="129" spans="1:7" ht="16.5">
      <c r="A129" s="91"/>
      <c r="B129" s="91"/>
      <c r="C129" s="85" t="s">
        <v>277</v>
      </c>
      <c r="D129" s="93"/>
    </row>
    <row r="130" spans="1:7" ht="27" customHeight="1">
      <c r="A130" s="91"/>
      <c r="B130" s="91"/>
      <c r="C130" s="87" t="s">
        <v>381</v>
      </c>
      <c r="D130" s="94">
        <v>1092</v>
      </c>
      <c r="G130" s="89"/>
    </row>
    <row r="131" spans="1:7" ht="27" customHeight="1">
      <c r="A131" s="91"/>
      <c r="B131" s="91"/>
      <c r="C131" s="87" t="s">
        <v>382</v>
      </c>
      <c r="D131" s="351">
        <v>71001.100000000006</v>
      </c>
    </row>
    <row r="132" spans="1:7" ht="27">
      <c r="A132" s="91"/>
      <c r="B132" s="91"/>
      <c r="C132" s="87" t="s">
        <v>383</v>
      </c>
      <c r="D132" s="352"/>
    </row>
    <row r="133" spans="1:7" ht="16.5">
      <c r="A133" s="91"/>
      <c r="B133" s="91"/>
      <c r="C133" s="83" t="s">
        <v>384</v>
      </c>
      <c r="D133" s="79">
        <f>SUM(D135:D142)</f>
        <v>470519.30000000005</v>
      </c>
    </row>
    <row r="134" spans="1:7" ht="16.5">
      <c r="A134" s="91"/>
      <c r="B134" s="91"/>
      <c r="C134" s="85" t="s">
        <v>277</v>
      </c>
      <c r="D134" s="93"/>
    </row>
    <row r="135" spans="1:7" ht="40.5">
      <c r="A135" s="91"/>
      <c r="B135" s="96"/>
      <c r="C135" s="96" t="s">
        <v>385</v>
      </c>
      <c r="D135" s="94">
        <v>52890.1</v>
      </c>
      <c r="E135" s="97"/>
    </row>
    <row r="136" spans="1:7" ht="27">
      <c r="A136" s="98"/>
      <c r="B136" s="96"/>
      <c r="C136" s="96" t="s">
        <v>386</v>
      </c>
      <c r="D136" s="94">
        <v>242118.3</v>
      </c>
      <c r="E136" s="97"/>
    </row>
    <row r="137" spans="1:7" ht="27">
      <c r="A137" s="98"/>
      <c r="B137" s="96"/>
      <c r="C137" s="96" t="s">
        <v>387</v>
      </c>
      <c r="D137" s="94">
        <v>31455.4</v>
      </c>
      <c r="E137" s="97"/>
    </row>
    <row r="138" spans="1:7" s="39" customFormat="1" ht="34.5" customHeight="1">
      <c r="A138" s="277"/>
      <c r="B138" s="278"/>
      <c r="C138" s="278" t="s">
        <v>719</v>
      </c>
      <c r="D138" s="275">
        <v>12292.4</v>
      </c>
      <c r="E138" s="279"/>
    </row>
    <row r="139" spans="1:7" s="39" customFormat="1" ht="34.5" customHeight="1">
      <c r="A139" s="277"/>
      <c r="B139" s="278"/>
      <c r="C139" s="278" t="s">
        <v>720</v>
      </c>
      <c r="D139" s="275">
        <v>33525</v>
      </c>
      <c r="E139" s="279"/>
    </row>
    <row r="140" spans="1:7" s="39" customFormat="1" ht="34.5" customHeight="1">
      <c r="A140" s="277"/>
      <c r="B140" s="278"/>
      <c r="C140" s="278" t="s">
        <v>721</v>
      </c>
      <c r="D140" s="275">
        <v>35109.9</v>
      </c>
      <c r="E140" s="279"/>
    </row>
    <row r="141" spans="1:7" s="39" customFormat="1" ht="34.5" customHeight="1">
      <c r="A141" s="277"/>
      <c r="B141" s="280"/>
      <c r="C141" s="280" t="s">
        <v>722</v>
      </c>
      <c r="D141" s="275">
        <v>36610.300000000003</v>
      </c>
      <c r="E141" s="279"/>
      <c r="G141" s="281"/>
    </row>
    <row r="142" spans="1:7" ht="27">
      <c r="A142" s="98"/>
      <c r="B142" s="99"/>
      <c r="C142" s="99" t="s">
        <v>388</v>
      </c>
      <c r="D142" s="94">
        <v>26517.9</v>
      </c>
      <c r="E142" s="97"/>
    </row>
    <row r="143" spans="1:7" s="39" customFormat="1" ht="16.5">
      <c r="A143" s="270"/>
      <c r="B143" s="270"/>
      <c r="C143" s="282" t="s">
        <v>723</v>
      </c>
      <c r="D143" s="283">
        <f>D145+D146+D147+D148</f>
        <v>162387</v>
      </c>
    </row>
    <row r="144" spans="1:7" s="39" customFormat="1" ht="16.5">
      <c r="A144" s="270"/>
      <c r="B144" s="270"/>
      <c r="C144" s="284" t="s">
        <v>277</v>
      </c>
      <c r="D144" s="93"/>
    </row>
    <row r="145" spans="1:7" s="39" customFormat="1" ht="27">
      <c r="A145" s="270"/>
      <c r="B145" s="270"/>
      <c r="C145" s="278" t="s">
        <v>724</v>
      </c>
      <c r="D145" s="275">
        <v>55435.3</v>
      </c>
    </row>
    <row r="146" spans="1:7" s="39" customFormat="1" ht="27">
      <c r="A146" s="270"/>
      <c r="B146" s="270"/>
      <c r="C146" s="278" t="s">
        <v>725</v>
      </c>
      <c r="D146" s="275">
        <v>23575.5</v>
      </c>
    </row>
    <row r="147" spans="1:7" s="39" customFormat="1" ht="27">
      <c r="A147" s="270"/>
      <c r="B147" s="270"/>
      <c r="C147" s="278" t="s">
        <v>726</v>
      </c>
      <c r="D147" s="275">
        <v>5918.9</v>
      </c>
    </row>
    <row r="148" spans="1:7" s="39" customFormat="1" ht="16.5">
      <c r="A148" s="270"/>
      <c r="B148" s="270"/>
      <c r="C148" s="280" t="s">
        <v>727</v>
      </c>
      <c r="D148" s="275">
        <v>77457.3</v>
      </c>
      <c r="F148" s="281"/>
    </row>
    <row r="149" spans="1:7" s="37" customFormat="1" ht="16.5">
      <c r="A149" s="270"/>
      <c r="B149" s="270"/>
      <c r="C149" s="282" t="s">
        <v>728</v>
      </c>
      <c r="D149" s="283">
        <f>D151+D152+D153+D154+D155+D158+D156+D157</f>
        <v>156498.29999999999</v>
      </c>
    </row>
    <row r="150" spans="1:7" s="37" customFormat="1" ht="16.5">
      <c r="A150" s="270"/>
      <c r="B150" s="270"/>
      <c r="C150" s="284" t="s">
        <v>277</v>
      </c>
      <c r="D150" s="283"/>
    </row>
    <row r="151" spans="1:7" s="37" customFormat="1" ht="27">
      <c r="A151" s="270"/>
      <c r="B151" s="270"/>
      <c r="C151" s="271" t="s">
        <v>729</v>
      </c>
      <c r="D151" s="275">
        <v>34027.800000000003</v>
      </c>
    </row>
    <row r="152" spans="1:7" s="37" customFormat="1" ht="27">
      <c r="A152" s="270"/>
      <c r="B152" s="270"/>
      <c r="C152" s="271" t="s">
        <v>730</v>
      </c>
      <c r="D152" s="275">
        <v>2401.3000000000002</v>
      </c>
      <c r="G152" s="285"/>
    </row>
    <row r="153" spans="1:7" s="37" customFormat="1" ht="27">
      <c r="A153" s="270"/>
      <c r="B153" s="270"/>
      <c r="C153" s="271" t="s">
        <v>769</v>
      </c>
      <c r="D153" s="275">
        <v>743.2</v>
      </c>
    </row>
    <row r="154" spans="1:7" s="37" customFormat="1" ht="27">
      <c r="A154" s="270"/>
      <c r="B154" s="270"/>
      <c r="C154" s="271" t="s">
        <v>731</v>
      </c>
      <c r="D154" s="275">
        <v>15574.7</v>
      </c>
    </row>
    <row r="155" spans="1:7" s="37" customFormat="1" ht="94.5">
      <c r="A155" s="270"/>
      <c r="B155" s="270"/>
      <c r="C155" s="271" t="s">
        <v>768</v>
      </c>
      <c r="D155" s="275">
        <v>25838.400000000001</v>
      </c>
    </row>
    <row r="156" spans="1:7" s="37" customFormat="1" ht="27">
      <c r="A156" s="270"/>
      <c r="B156" s="270"/>
      <c r="C156" s="271" t="s">
        <v>732</v>
      </c>
      <c r="D156" s="275">
        <v>17988.5</v>
      </c>
    </row>
    <row r="157" spans="1:7" s="37" customFormat="1" ht="16.5">
      <c r="A157" s="270"/>
      <c r="B157" s="270"/>
      <c r="C157" s="271" t="s">
        <v>733</v>
      </c>
      <c r="D157" s="275">
        <v>30857.200000000001</v>
      </c>
    </row>
    <row r="158" spans="1:7" s="37" customFormat="1" ht="27">
      <c r="A158" s="270"/>
      <c r="B158" s="270"/>
      <c r="C158" s="271" t="s">
        <v>734</v>
      </c>
      <c r="D158" s="275">
        <v>29067.200000000001</v>
      </c>
    </row>
    <row r="159" spans="1:7" s="39" customFormat="1" ht="19.5" customHeight="1">
      <c r="A159" s="273"/>
      <c r="B159" s="226"/>
      <c r="C159" s="282" t="s">
        <v>735</v>
      </c>
      <c r="D159" s="283">
        <f>SUM(D161:D183)</f>
        <v>494550</v>
      </c>
    </row>
    <row r="160" spans="1:7" s="39" customFormat="1">
      <c r="A160" s="273"/>
      <c r="B160" s="226"/>
      <c r="C160" s="286" t="s">
        <v>277</v>
      </c>
      <c r="D160" s="275"/>
    </row>
    <row r="161" spans="1:5" s="39" customFormat="1">
      <c r="A161" s="273"/>
      <c r="B161" s="226"/>
      <c r="C161" s="222" t="s">
        <v>736</v>
      </c>
      <c r="D161" s="287">
        <v>41744.699999999997</v>
      </c>
    </row>
    <row r="162" spans="1:5" s="39" customFormat="1" ht="27">
      <c r="A162" s="273"/>
      <c r="B162" s="226"/>
      <c r="C162" s="222" t="s">
        <v>737</v>
      </c>
      <c r="D162" s="287">
        <v>9117.5</v>
      </c>
    </row>
    <row r="163" spans="1:5" s="39" customFormat="1" ht="27">
      <c r="A163" s="273"/>
      <c r="B163" s="226"/>
      <c r="C163" s="222" t="s">
        <v>738</v>
      </c>
      <c r="D163" s="287">
        <v>26883.8</v>
      </c>
    </row>
    <row r="164" spans="1:5" s="39" customFormat="1" ht="27">
      <c r="A164" s="273"/>
      <c r="B164" s="226"/>
      <c r="C164" s="222" t="s">
        <v>739</v>
      </c>
      <c r="D164" s="287">
        <v>12767.7</v>
      </c>
    </row>
    <row r="165" spans="1:5" s="39" customFormat="1" ht="27">
      <c r="A165" s="273"/>
      <c r="B165" s="226"/>
      <c r="C165" s="222" t="s">
        <v>740</v>
      </c>
      <c r="D165" s="287">
        <v>13866.4</v>
      </c>
    </row>
    <row r="166" spans="1:5" s="39" customFormat="1">
      <c r="A166" s="273"/>
      <c r="B166" s="226"/>
      <c r="C166" s="222" t="s">
        <v>741</v>
      </c>
      <c r="D166" s="287">
        <v>4647.3</v>
      </c>
    </row>
    <row r="167" spans="1:5" s="39" customFormat="1" ht="27">
      <c r="A167" s="273"/>
      <c r="B167" s="226"/>
      <c r="C167" s="222" t="s">
        <v>742</v>
      </c>
      <c r="D167" s="287">
        <v>9021</v>
      </c>
    </row>
    <row r="168" spans="1:5" s="39" customFormat="1" ht="27">
      <c r="A168" s="273"/>
      <c r="B168" s="226"/>
      <c r="C168" s="222" t="s">
        <v>743</v>
      </c>
      <c r="D168" s="287">
        <v>11658.7</v>
      </c>
    </row>
    <row r="169" spans="1:5" s="39" customFormat="1" ht="27">
      <c r="A169" s="273"/>
      <c r="B169" s="226"/>
      <c r="C169" s="222" t="s">
        <v>744</v>
      </c>
      <c r="D169" s="287">
        <v>44700</v>
      </c>
    </row>
    <row r="170" spans="1:5" s="39" customFormat="1" ht="18.75" customHeight="1">
      <c r="A170" s="273"/>
      <c r="B170" s="226"/>
      <c r="C170" s="222" t="s">
        <v>745</v>
      </c>
      <c r="D170" s="287">
        <v>22131</v>
      </c>
    </row>
    <row r="171" spans="1:5" s="39" customFormat="1">
      <c r="A171" s="273"/>
      <c r="B171" s="226"/>
      <c r="C171" s="222" t="s">
        <v>746</v>
      </c>
      <c r="D171" s="287">
        <v>13402.2</v>
      </c>
    </row>
    <row r="172" spans="1:5" s="37" customFormat="1" ht="16.5">
      <c r="A172" s="270"/>
      <c r="B172" s="270"/>
      <c r="C172" s="222" t="s">
        <v>747</v>
      </c>
      <c r="D172" s="287">
        <v>3022.6</v>
      </c>
      <c r="E172" s="39"/>
    </row>
    <row r="173" spans="1:5" s="37" customFormat="1" ht="16.5">
      <c r="A173" s="270"/>
      <c r="B173" s="270"/>
      <c r="C173" s="222" t="s">
        <v>748</v>
      </c>
      <c r="D173" s="287">
        <v>54</v>
      </c>
      <c r="E173" s="39"/>
    </row>
    <row r="174" spans="1:5" s="37" customFormat="1" ht="27">
      <c r="A174" s="270"/>
      <c r="B174" s="288"/>
      <c r="C174" s="222" t="s">
        <v>749</v>
      </c>
      <c r="D174" s="275">
        <v>3375.8</v>
      </c>
      <c r="E174" s="39"/>
    </row>
    <row r="175" spans="1:5" s="37" customFormat="1" ht="27">
      <c r="A175" s="270"/>
      <c r="B175" s="288"/>
      <c r="C175" s="222" t="s">
        <v>750</v>
      </c>
      <c r="D175" s="275">
        <v>9943.7000000000007</v>
      </c>
      <c r="E175" s="39"/>
    </row>
    <row r="176" spans="1:5" s="37" customFormat="1" ht="27">
      <c r="A176" s="270"/>
      <c r="B176" s="288"/>
      <c r="C176" s="222" t="s">
        <v>751</v>
      </c>
      <c r="D176" s="275">
        <v>20549.7</v>
      </c>
      <c r="E176" s="39"/>
    </row>
    <row r="177" spans="1:7" s="37" customFormat="1" ht="67.5">
      <c r="A177" s="270"/>
      <c r="B177" s="288"/>
      <c r="C177" s="222" t="s">
        <v>752</v>
      </c>
      <c r="D177" s="275">
        <v>93405.1</v>
      </c>
      <c r="E177" s="39"/>
    </row>
    <row r="178" spans="1:7" s="37" customFormat="1" ht="27">
      <c r="A178" s="270"/>
      <c r="B178" s="288"/>
      <c r="C178" s="222" t="s">
        <v>753</v>
      </c>
      <c r="D178" s="275">
        <v>12017.5</v>
      </c>
      <c r="E178" s="39"/>
    </row>
    <row r="179" spans="1:7" s="37" customFormat="1" ht="16.5">
      <c r="A179" s="270"/>
      <c r="B179" s="288"/>
      <c r="C179" s="222" t="s">
        <v>754</v>
      </c>
      <c r="D179" s="275">
        <v>35506</v>
      </c>
      <c r="E179" s="39"/>
    </row>
    <row r="180" spans="1:7" s="37" customFormat="1" ht="16.5">
      <c r="A180" s="270"/>
      <c r="B180" s="288"/>
      <c r="C180" s="222" t="s">
        <v>755</v>
      </c>
      <c r="D180" s="275">
        <v>16944.5</v>
      </c>
      <c r="E180" s="39"/>
    </row>
    <row r="181" spans="1:7" s="37" customFormat="1" ht="16.5">
      <c r="A181" s="270"/>
      <c r="B181" s="288"/>
      <c r="C181" s="222" t="s">
        <v>756</v>
      </c>
      <c r="D181" s="275">
        <v>36350.699999999997</v>
      </c>
      <c r="E181" s="39"/>
    </row>
    <row r="182" spans="1:7" s="37" customFormat="1" ht="40.5">
      <c r="A182" s="270"/>
      <c r="B182" s="288"/>
      <c r="C182" s="289" t="s">
        <v>757</v>
      </c>
      <c r="D182" s="275">
        <v>40785.599999999999</v>
      </c>
      <c r="E182" s="39"/>
    </row>
    <row r="183" spans="1:7" s="37" customFormat="1" ht="40.5">
      <c r="A183" s="270"/>
      <c r="B183" s="288"/>
      <c r="C183" s="289" t="s">
        <v>758</v>
      </c>
      <c r="D183" s="275">
        <v>12654.5</v>
      </c>
      <c r="E183" s="39"/>
    </row>
    <row r="184" spans="1:7">
      <c r="G184" s="89"/>
    </row>
  </sheetData>
  <mergeCells count="9">
    <mergeCell ref="A12:D12"/>
    <mergeCell ref="B13:C13"/>
    <mergeCell ref="D131:D132"/>
    <mergeCell ref="B2:D2"/>
    <mergeCell ref="B3:D3"/>
    <mergeCell ref="A5:D5"/>
    <mergeCell ref="A7:B7"/>
    <mergeCell ref="C7:C8"/>
    <mergeCell ref="A11:C11"/>
  </mergeCells>
  <pageMargins left="0" right="0" top="0" bottom="0" header="0" footer="0"/>
  <pageSetup paperSize="9" scale="72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35"/>
  <sheetViews>
    <sheetView topLeftCell="A106" workbookViewId="0">
      <selection activeCell="K22" sqref="K22"/>
    </sheetView>
  </sheetViews>
  <sheetFormatPr defaultRowHeight="13.5"/>
  <cols>
    <col min="1" max="5" width="9.140625" style="1"/>
    <col min="6" max="6" width="71.140625" style="1" customWidth="1"/>
    <col min="7" max="7" width="23.85546875" style="1" customWidth="1"/>
    <col min="8" max="8" width="9.42578125" style="1" bestFit="1" customWidth="1"/>
    <col min="9" max="9" width="10.85546875" style="1" bestFit="1" customWidth="1"/>
    <col min="10" max="16384" width="9.140625" style="1"/>
  </cols>
  <sheetData>
    <row r="1" spans="1:10" s="37" customFormat="1" ht="18.75" customHeight="1">
      <c r="G1" s="101" t="s">
        <v>389</v>
      </c>
    </row>
    <row r="2" spans="1:10" s="39" customFormat="1" ht="16.5">
      <c r="A2" s="37"/>
      <c r="B2" s="37"/>
      <c r="C2" s="37"/>
      <c r="D2" s="38"/>
      <c r="E2" s="38"/>
      <c r="G2" s="102" t="s">
        <v>4</v>
      </c>
    </row>
    <row r="3" spans="1:10" s="39" customFormat="1" ht="15.75" customHeight="1">
      <c r="A3" s="37"/>
      <c r="B3" s="37"/>
      <c r="C3" s="37"/>
      <c r="D3" s="40"/>
      <c r="E3" s="41"/>
      <c r="G3" s="103" t="s">
        <v>230</v>
      </c>
    </row>
    <row r="5" spans="1:10" ht="36.75" customHeight="1">
      <c r="B5" s="370" t="s">
        <v>227</v>
      </c>
      <c r="C5" s="370"/>
      <c r="D5" s="370"/>
      <c r="E5" s="370"/>
      <c r="F5" s="370"/>
      <c r="G5" s="370"/>
    </row>
    <row r="8" spans="1:10">
      <c r="F8" s="34" t="s">
        <v>6</v>
      </c>
    </row>
    <row r="9" spans="1:10" s="36" customFormat="1" ht="66" customHeight="1">
      <c r="A9" s="361" t="s">
        <v>122</v>
      </c>
      <c r="B9" s="362"/>
      <c r="C9" s="363"/>
      <c r="D9" s="361" t="s">
        <v>7</v>
      </c>
      <c r="E9" s="363"/>
      <c r="F9" s="367" t="s">
        <v>123</v>
      </c>
      <c r="G9" s="35" t="s">
        <v>228</v>
      </c>
    </row>
    <row r="10" spans="1:10" s="36" customFormat="1">
      <c r="A10" s="364"/>
      <c r="B10" s="365"/>
      <c r="C10" s="366"/>
      <c r="D10" s="364"/>
      <c r="E10" s="366"/>
      <c r="F10" s="368"/>
      <c r="G10" s="359" t="s">
        <v>229</v>
      </c>
    </row>
    <row r="11" spans="1:10" s="36" customFormat="1" ht="27">
      <c r="A11" s="35" t="s">
        <v>124</v>
      </c>
      <c r="B11" s="35" t="s">
        <v>125</v>
      </c>
      <c r="C11" s="35" t="s">
        <v>126</v>
      </c>
      <c r="D11" s="35" t="s">
        <v>127</v>
      </c>
      <c r="E11" s="35" t="s">
        <v>128</v>
      </c>
      <c r="F11" s="369"/>
      <c r="G11" s="360"/>
    </row>
    <row r="12" spans="1:10" s="31" customFormat="1" ht="14.25">
      <c r="A12" s="3"/>
      <c r="B12" s="3"/>
      <c r="C12" s="3"/>
      <c r="D12" s="3"/>
      <c r="E12" s="3"/>
      <c r="F12" s="27" t="s">
        <v>129</v>
      </c>
      <c r="G12" s="154">
        <f>+G14+G109+G378+G395+G444+G461</f>
        <v>0</v>
      </c>
    </row>
    <row r="13" spans="1:10" s="31" customFormat="1">
      <c r="A13" s="3"/>
      <c r="B13" s="3"/>
      <c r="C13" s="3"/>
      <c r="D13" s="3"/>
      <c r="E13" s="3"/>
      <c r="F13" s="3" t="s">
        <v>130</v>
      </c>
      <c r="G13" s="155"/>
    </row>
    <row r="14" spans="1:10" s="26" customFormat="1" ht="15">
      <c r="A14" s="27" t="s">
        <v>131</v>
      </c>
      <c r="B14" s="3"/>
      <c r="C14" s="3"/>
      <c r="D14" s="3"/>
      <c r="E14" s="3"/>
      <c r="F14" s="27" t="s">
        <v>132</v>
      </c>
      <c r="G14" s="154">
        <f>+G16+G31</f>
        <v>3626327.5</v>
      </c>
      <c r="H14" s="31"/>
      <c r="I14" s="31"/>
      <c r="J14" s="31"/>
    </row>
    <row r="15" spans="1:10" s="26" customFormat="1" ht="15">
      <c r="A15" s="3"/>
      <c r="B15" s="3"/>
      <c r="C15" s="3"/>
      <c r="D15" s="3"/>
      <c r="E15" s="3"/>
      <c r="F15" s="3" t="s">
        <v>130</v>
      </c>
      <c r="G15" s="155"/>
      <c r="H15" s="31"/>
      <c r="I15" s="31"/>
      <c r="J15" s="31"/>
    </row>
    <row r="16" spans="1:10" s="26" customFormat="1" ht="15">
      <c r="A16" s="3"/>
      <c r="B16" s="27" t="s">
        <v>143</v>
      </c>
      <c r="C16" s="3"/>
      <c r="D16" s="3"/>
      <c r="E16" s="3"/>
      <c r="F16" s="27" t="s">
        <v>144</v>
      </c>
      <c r="G16" s="154">
        <f>+G18</f>
        <v>-14606</v>
      </c>
      <c r="H16" s="31"/>
      <c r="I16" s="31"/>
      <c r="J16" s="31"/>
    </row>
    <row r="17" spans="1:10" s="26" customFormat="1" ht="15">
      <c r="A17" s="3"/>
      <c r="B17" s="3"/>
      <c r="C17" s="3"/>
      <c r="D17" s="3"/>
      <c r="E17" s="3"/>
      <c r="F17" s="3" t="s">
        <v>130</v>
      </c>
      <c r="G17" s="155"/>
      <c r="H17" s="31"/>
      <c r="I17" s="31"/>
      <c r="J17" s="31"/>
    </row>
    <row r="18" spans="1:10" s="26" customFormat="1" ht="15">
      <c r="A18" s="3"/>
      <c r="B18" s="3"/>
      <c r="C18" s="27" t="s">
        <v>143</v>
      </c>
      <c r="D18" s="3"/>
      <c r="E18" s="3"/>
      <c r="F18" s="27" t="s">
        <v>146</v>
      </c>
      <c r="G18" s="154">
        <f>+G20</f>
        <v>-14606</v>
      </c>
      <c r="H18" s="31"/>
      <c r="I18" s="31"/>
      <c r="J18" s="31"/>
    </row>
    <row r="19" spans="1:10" s="26" customFormat="1" ht="15">
      <c r="A19" s="3"/>
      <c r="B19" s="3"/>
      <c r="C19" s="3"/>
      <c r="D19" s="3"/>
      <c r="E19" s="3"/>
      <c r="F19" s="3" t="s">
        <v>130</v>
      </c>
      <c r="G19" s="155"/>
      <c r="H19" s="31"/>
      <c r="I19" s="31"/>
      <c r="J19" s="31"/>
    </row>
    <row r="20" spans="1:10" s="26" customFormat="1" ht="15">
      <c r="A20" s="3"/>
      <c r="B20" s="3"/>
      <c r="C20" s="3"/>
      <c r="D20" s="28" t="s">
        <v>136</v>
      </c>
      <c r="E20" s="28"/>
      <c r="F20" s="32" t="s">
        <v>109</v>
      </c>
      <c r="G20" s="156">
        <f>+G22</f>
        <v>-14606</v>
      </c>
      <c r="H20" s="31"/>
    </row>
    <row r="21" spans="1:10" s="26" customFormat="1" ht="15">
      <c r="A21" s="3"/>
      <c r="B21" s="3"/>
      <c r="C21" s="3"/>
      <c r="D21" s="3"/>
      <c r="E21" s="3"/>
      <c r="F21" s="3" t="s">
        <v>130</v>
      </c>
      <c r="G21" s="155"/>
      <c r="H21" s="31"/>
    </row>
    <row r="22" spans="1:10" s="26" customFormat="1" ht="27">
      <c r="A22" s="3"/>
      <c r="B22" s="3"/>
      <c r="C22" s="3"/>
      <c r="D22" s="28"/>
      <c r="E22" s="28" t="s">
        <v>133</v>
      </c>
      <c r="F22" s="32" t="s">
        <v>112</v>
      </c>
      <c r="G22" s="156">
        <f>+G24</f>
        <v>-14606</v>
      </c>
      <c r="H22" s="31"/>
    </row>
    <row r="23" spans="1:10" s="26" customFormat="1" ht="15">
      <c r="A23" s="3"/>
      <c r="B23" s="3"/>
      <c r="C23" s="3"/>
      <c r="D23" s="3"/>
      <c r="E23" s="3"/>
      <c r="F23" s="3" t="s">
        <v>196</v>
      </c>
      <c r="G23" s="155"/>
      <c r="H23" s="31"/>
    </row>
    <row r="24" spans="1:10" s="26" customFormat="1" ht="27">
      <c r="A24" s="3"/>
      <c r="B24" s="3"/>
      <c r="C24" s="2"/>
      <c r="D24" s="29"/>
      <c r="E24" s="29"/>
      <c r="F24" s="33" t="s">
        <v>583</v>
      </c>
      <c r="G24" s="157">
        <f>+G26</f>
        <v>-14606</v>
      </c>
      <c r="H24" s="31"/>
    </row>
    <row r="25" spans="1:10" s="26" customFormat="1" ht="27">
      <c r="A25" s="3"/>
      <c r="B25" s="3"/>
      <c r="C25" s="3"/>
      <c r="D25" s="3"/>
      <c r="E25" s="3"/>
      <c r="F25" s="3" t="s">
        <v>198</v>
      </c>
      <c r="G25" s="155"/>
    </row>
    <row r="26" spans="1:10" s="26" customFormat="1" ht="15">
      <c r="A26" s="3"/>
      <c r="B26" s="3"/>
      <c r="C26" s="3"/>
      <c r="D26" s="28"/>
      <c r="E26" s="28"/>
      <c r="F26" s="32" t="s">
        <v>129</v>
      </c>
      <c r="G26" s="156">
        <f>+G27</f>
        <v>-14606</v>
      </c>
    </row>
    <row r="27" spans="1:10" s="26" customFormat="1" ht="15">
      <c r="A27" s="3"/>
      <c r="B27" s="3"/>
      <c r="C27" s="3"/>
      <c r="D27" s="28"/>
      <c r="E27" s="28"/>
      <c r="F27" s="32" t="s">
        <v>199</v>
      </c>
      <c r="G27" s="156">
        <f>+G28</f>
        <v>-14606</v>
      </c>
    </row>
    <row r="28" spans="1:10" s="26" customFormat="1" ht="15">
      <c r="A28" s="3"/>
      <c r="B28" s="3"/>
      <c r="C28" s="3"/>
      <c r="D28" s="28"/>
      <c r="E28" s="28"/>
      <c r="F28" s="32" t="s">
        <v>231</v>
      </c>
      <c r="G28" s="156">
        <f>+G29</f>
        <v>-14606</v>
      </c>
    </row>
    <row r="29" spans="1:10" s="26" customFormat="1" ht="15">
      <c r="A29" s="3"/>
      <c r="B29" s="3"/>
      <c r="C29" s="3"/>
      <c r="D29" s="28"/>
      <c r="E29" s="28"/>
      <c r="F29" s="32" t="s">
        <v>214</v>
      </c>
      <c r="G29" s="156">
        <f>+G30</f>
        <v>-14606</v>
      </c>
    </row>
    <row r="30" spans="1:10" s="26" customFormat="1" ht="15">
      <c r="A30" s="3"/>
      <c r="B30" s="3"/>
      <c r="C30" s="3"/>
      <c r="D30" s="28"/>
      <c r="E30" s="28"/>
      <c r="F30" s="32" t="s">
        <v>219</v>
      </c>
      <c r="G30" s="156">
        <v>-14606</v>
      </c>
    </row>
    <row r="31" spans="1:10" s="26" customFormat="1" ht="28.5">
      <c r="A31" s="3"/>
      <c r="B31" s="27" t="s">
        <v>153</v>
      </c>
      <c r="C31" s="3"/>
      <c r="D31" s="3"/>
      <c r="E31" s="3"/>
      <c r="F31" s="27" t="s">
        <v>154</v>
      </c>
      <c r="G31" s="154">
        <f>+G33</f>
        <v>3640933.5</v>
      </c>
    </row>
    <row r="32" spans="1:10" s="26" customFormat="1" ht="15">
      <c r="A32" s="3"/>
      <c r="B32" s="3"/>
      <c r="C32" s="3"/>
      <c r="D32" s="3"/>
      <c r="E32" s="3"/>
      <c r="F32" s="3" t="s">
        <v>130</v>
      </c>
      <c r="G32" s="155"/>
    </row>
    <row r="33" spans="1:9" s="26" customFormat="1" ht="28.5">
      <c r="A33" s="3"/>
      <c r="B33" s="3"/>
      <c r="C33" s="27" t="s">
        <v>131</v>
      </c>
      <c r="D33" s="3"/>
      <c r="E33" s="3"/>
      <c r="F33" s="27" t="s">
        <v>154</v>
      </c>
      <c r="G33" s="154">
        <f>+G35</f>
        <v>3640933.5</v>
      </c>
    </row>
    <row r="34" spans="1:9" s="26" customFormat="1" ht="15">
      <c r="A34" s="3"/>
      <c r="B34" s="3"/>
      <c r="C34" s="3"/>
      <c r="D34" s="3"/>
      <c r="E34" s="3"/>
      <c r="F34" s="3" t="s">
        <v>130</v>
      </c>
      <c r="G34" s="155"/>
    </row>
    <row r="35" spans="1:9" s="26" customFormat="1" ht="15">
      <c r="A35" s="3"/>
      <c r="B35" s="3"/>
      <c r="C35" s="3"/>
      <c r="D35" s="3" t="s">
        <v>114</v>
      </c>
      <c r="E35" s="3"/>
      <c r="F35" s="3" t="s">
        <v>115</v>
      </c>
      <c r="G35" s="155">
        <f>+G37</f>
        <v>3640933.5</v>
      </c>
    </row>
    <row r="36" spans="1:9" s="26" customFormat="1" ht="15">
      <c r="A36" s="3"/>
      <c r="B36" s="3"/>
      <c r="C36" s="3"/>
      <c r="D36" s="3"/>
      <c r="E36" s="3"/>
      <c r="F36" s="3" t="s">
        <v>130</v>
      </c>
      <c r="G36" s="155"/>
    </row>
    <row r="37" spans="1:9" s="26" customFormat="1" ht="40.5">
      <c r="A37" s="3"/>
      <c r="B37" s="3"/>
      <c r="C37" s="3"/>
      <c r="D37" s="3"/>
      <c r="E37" s="3" t="s">
        <v>119</v>
      </c>
      <c r="F37" s="3" t="s">
        <v>120</v>
      </c>
      <c r="G37" s="155">
        <f>+G39+G46+G67+G74+G81+G95+G102+G53+G60+G88</f>
        <v>3640933.5</v>
      </c>
    </row>
    <row r="38" spans="1:9" s="26" customFormat="1" ht="15">
      <c r="A38" s="3"/>
      <c r="B38" s="3"/>
      <c r="C38" s="3"/>
      <c r="D38" s="3"/>
      <c r="E38" s="3"/>
      <c r="F38" s="3" t="s">
        <v>196</v>
      </c>
      <c r="G38" s="155"/>
    </row>
    <row r="39" spans="1:9" s="100" customFormat="1" ht="15">
      <c r="A39" s="19"/>
      <c r="B39" s="19"/>
      <c r="C39" s="19"/>
      <c r="D39" s="19"/>
      <c r="E39" s="19"/>
      <c r="F39" s="18" t="s">
        <v>276</v>
      </c>
      <c r="G39" s="158">
        <f>+G41</f>
        <v>328207.8000000001</v>
      </c>
      <c r="I39" s="26"/>
    </row>
    <row r="40" spans="1:9" s="100" customFormat="1" ht="27">
      <c r="A40" s="19"/>
      <c r="B40" s="19"/>
      <c r="C40" s="19"/>
      <c r="D40" s="19"/>
      <c r="E40" s="19"/>
      <c r="F40" s="19" t="s">
        <v>198</v>
      </c>
      <c r="G40" s="159"/>
    </row>
    <row r="41" spans="1:9" s="100" customFormat="1" ht="15">
      <c r="A41" s="19"/>
      <c r="B41" s="19"/>
      <c r="C41" s="19"/>
      <c r="D41" s="19"/>
      <c r="E41" s="19"/>
      <c r="F41" s="19" t="s">
        <v>129</v>
      </c>
      <c r="G41" s="159">
        <f>+G42</f>
        <v>328207.8000000001</v>
      </c>
    </row>
    <row r="42" spans="1:9" s="100" customFormat="1" ht="15">
      <c r="A42" s="19"/>
      <c r="B42" s="19"/>
      <c r="C42" s="19"/>
      <c r="D42" s="19"/>
      <c r="E42" s="19"/>
      <c r="F42" s="19" t="s">
        <v>199</v>
      </c>
      <c r="G42" s="159">
        <f>+G43</f>
        <v>328207.8000000001</v>
      </c>
    </row>
    <row r="43" spans="1:9" s="100" customFormat="1" ht="15">
      <c r="A43" s="19"/>
      <c r="B43" s="19"/>
      <c r="C43" s="19"/>
      <c r="D43" s="19"/>
      <c r="E43" s="19"/>
      <c r="F43" s="19" t="s">
        <v>215</v>
      </c>
      <c r="G43" s="159">
        <f>+G44</f>
        <v>328207.8000000001</v>
      </c>
    </row>
    <row r="44" spans="1:9" s="100" customFormat="1" ht="15">
      <c r="A44" s="19"/>
      <c r="B44" s="19"/>
      <c r="C44" s="19"/>
      <c r="D44" s="19"/>
      <c r="E44" s="19"/>
      <c r="F44" s="19" t="s">
        <v>225</v>
      </c>
      <c r="G44" s="159">
        <f>+G45</f>
        <v>328207.8000000001</v>
      </c>
    </row>
    <row r="45" spans="1:9" s="100" customFormat="1" ht="15">
      <c r="A45" s="19"/>
      <c r="B45" s="19"/>
      <c r="C45" s="19"/>
      <c r="D45" s="19"/>
      <c r="E45" s="19"/>
      <c r="F45" s="19" t="s">
        <v>226</v>
      </c>
      <c r="G45" s="159">
        <f>+Havelvats2!D15</f>
        <v>328207.8000000001</v>
      </c>
    </row>
    <row r="46" spans="1:9" s="100" customFormat="1" ht="15">
      <c r="A46" s="19"/>
      <c r="B46" s="19"/>
      <c r="C46" s="19"/>
      <c r="D46" s="19"/>
      <c r="E46" s="19"/>
      <c r="F46" s="18" t="s">
        <v>306</v>
      </c>
      <c r="G46" s="158">
        <f>+G48</f>
        <v>363212.1</v>
      </c>
    </row>
    <row r="47" spans="1:9" s="100" customFormat="1" ht="27">
      <c r="A47" s="19"/>
      <c r="B47" s="19"/>
      <c r="C47" s="19"/>
      <c r="D47" s="19"/>
      <c r="E47" s="19"/>
      <c r="F47" s="19" t="s">
        <v>198</v>
      </c>
      <c r="G47" s="159"/>
    </row>
    <row r="48" spans="1:9" s="100" customFormat="1" ht="15">
      <c r="A48" s="19"/>
      <c r="B48" s="19"/>
      <c r="C48" s="19"/>
      <c r="D48" s="19"/>
      <c r="E48" s="19"/>
      <c r="F48" s="19" t="s">
        <v>129</v>
      </c>
      <c r="G48" s="159">
        <f>+G49</f>
        <v>363212.1</v>
      </c>
    </row>
    <row r="49" spans="1:7" s="100" customFormat="1" ht="15">
      <c r="A49" s="19"/>
      <c r="B49" s="19"/>
      <c r="C49" s="19"/>
      <c r="D49" s="19"/>
      <c r="E49" s="19"/>
      <c r="F49" s="19" t="s">
        <v>199</v>
      </c>
      <c r="G49" s="159">
        <f>+G50</f>
        <v>363212.1</v>
      </c>
    </row>
    <row r="50" spans="1:7" s="100" customFormat="1" ht="15">
      <c r="A50" s="19"/>
      <c r="B50" s="19"/>
      <c r="C50" s="19"/>
      <c r="D50" s="19"/>
      <c r="E50" s="19"/>
      <c r="F50" s="19" t="s">
        <v>215</v>
      </c>
      <c r="G50" s="159">
        <f>+G51</f>
        <v>363212.1</v>
      </c>
    </row>
    <row r="51" spans="1:7" s="100" customFormat="1" ht="15">
      <c r="A51" s="19"/>
      <c r="B51" s="19"/>
      <c r="C51" s="19"/>
      <c r="D51" s="19"/>
      <c r="E51" s="19"/>
      <c r="F51" s="19" t="s">
        <v>225</v>
      </c>
      <c r="G51" s="159">
        <f>+G52</f>
        <v>363212.1</v>
      </c>
    </row>
    <row r="52" spans="1:7" s="100" customFormat="1" ht="15">
      <c r="A52" s="19"/>
      <c r="B52" s="19"/>
      <c r="C52" s="19"/>
      <c r="D52" s="19"/>
      <c r="E52" s="19"/>
      <c r="F52" s="19" t="s">
        <v>226</v>
      </c>
      <c r="G52" s="159">
        <f>+Havelvats2!D45</f>
        <v>363212.1</v>
      </c>
    </row>
    <row r="53" spans="1:7" s="100" customFormat="1" ht="15">
      <c r="A53" s="19"/>
      <c r="B53" s="19"/>
      <c r="C53" s="19"/>
      <c r="D53" s="19"/>
      <c r="E53" s="19"/>
      <c r="F53" s="18" t="s">
        <v>735</v>
      </c>
      <c r="G53" s="158">
        <f>+G55</f>
        <v>494550</v>
      </c>
    </row>
    <row r="54" spans="1:7" s="100" customFormat="1" ht="27">
      <c r="A54" s="19"/>
      <c r="B54" s="19"/>
      <c r="C54" s="19"/>
      <c r="D54" s="19"/>
      <c r="E54" s="19"/>
      <c r="F54" s="19" t="s">
        <v>198</v>
      </c>
      <c r="G54" s="159"/>
    </row>
    <row r="55" spans="1:7" s="100" customFormat="1" ht="15">
      <c r="A55" s="19"/>
      <c r="B55" s="19"/>
      <c r="C55" s="19"/>
      <c r="D55" s="19"/>
      <c r="E55" s="19"/>
      <c r="F55" s="19" t="s">
        <v>129</v>
      </c>
      <c r="G55" s="159">
        <f>+G56</f>
        <v>494550</v>
      </c>
    </row>
    <row r="56" spans="1:7" s="100" customFormat="1" ht="15">
      <c r="A56" s="19"/>
      <c r="B56" s="19"/>
      <c r="C56" s="19"/>
      <c r="D56" s="19"/>
      <c r="E56" s="19"/>
      <c r="F56" s="19" t="s">
        <v>199</v>
      </c>
      <c r="G56" s="159">
        <f>+G57</f>
        <v>494550</v>
      </c>
    </row>
    <row r="57" spans="1:7" s="100" customFormat="1" ht="15">
      <c r="A57" s="19"/>
      <c r="B57" s="19"/>
      <c r="C57" s="19"/>
      <c r="D57" s="19"/>
      <c r="E57" s="19"/>
      <c r="F57" s="19" t="s">
        <v>215</v>
      </c>
      <c r="G57" s="159">
        <f>+G58</f>
        <v>494550</v>
      </c>
    </row>
    <row r="58" spans="1:7" s="100" customFormat="1" ht="15">
      <c r="A58" s="19"/>
      <c r="B58" s="19"/>
      <c r="C58" s="19"/>
      <c r="D58" s="19"/>
      <c r="E58" s="19"/>
      <c r="F58" s="19" t="s">
        <v>225</v>
      </c>
      <c r="G58" s="159">
        <f>+G59</f>
        <v>494550</v>
      </c>
    </row>
    <row r="59" spans="1:7" s="100" customFormat="1" ht="15">
      <c r="A59" s="19"/>
      <c r="B59" s="19"/>
      <c r="C59" s="19"/>
      <c r="D59" s="19"/>
      <c r="E59" s="19"/>
      <c r="F59" s="19" t="s">
        <v>226</v>
      </c>
      <c r="G59" s="159">
        <f>+Havelvats2!D159</f>
        <v>494550</v>
      </c>
    </row>
    <row r="60" spans="1:7" s="100" customFormat="1" ht="15">
      <c r="A60" s="19"/>
      <c r="B60" s="19"/>
      <c r="C60" s="19"/>
      <c r="D60" s="19"/>
      <c r="E60" s="19"/>
      <c r="F60" s="18" t="s">
        <v>728</v>
      </c>
      <c r="G60" s="158">
        <f>+G62</f>
        <v>156498.29999999999</v>
      </c>
    </row>
    <row r="61" spans="1:7" s="100" customFormat="1" ht="27">
      <c r="A61" s="19"/>
      <c r="B61" s="19"/>
      <c r="C61" s="19"/>
      <c r="D61" s="19"/>
      <c r="E61" s="19"/>
      <c r="F61" s="19" t="s">
        <v>198</v>
      </c>
      <c r="G61" s="159"/>
    </row>
    <row r="62" spans="1:7" s="100" customFormat="1" ht="15">
      <c r="A62" s="19"/>
      <c r="B62" s="19"/>
      <c r="C62" s="19"/>
      <c r="D62" s="19"/>
      <c r="E62" s="19"/>
      <c r="F62" s="19" t="s">
        <v>129</v>
      </c>
      <c r="G62" s="159">
        <f>+G63</f>
        <v>156498.29999999999</v>
      </c>
    </row>
    <row r="63" spans="1:7" s="100" customFormat="1" ht="15">
      <c r="A63" s="19"/>
      <c r="B63" s="19"/>
      <c r="C63" s="19"/>
      <c r="D63" s="19"/>
      <c r="E63" s="19"/>
      <c r="F63" s="19" t="s">
        <v>199</v>
      </c>
      <c r="G63" s="159">
        <f>+G64</f>
        <v>156498.29999999999</v>
      </c>
    </row>
    <row r="64" spans="1:7" s="100" customFormat="1" ht="15">
      <c r="A64" s="19"/>
      <c r="B64" s="19"/>
      <c r="C64" s="19"/>
      <c r="D64" s="19"/>
      <c r="E64" s="19"/>
      <c r="F64" s="19" t="s">
        <v>215</v>
      </c>
      <c r="G64" s="159">
        <f>+G65</f>
        <v>156498.29999999999</v>
      </c>
    </row>
    <row r="65" spans="1:7" s="100" customFormat="1" ht="15">
      <c r="A65" s="19"/>
      <c r="B65" s="19"/>
      <c r="C65" s="19"/>
      <c r="D65" s="19"/>
      <c r="E65" s="19"/>
      <c r="F65" s="19" t="s">
        <v>225</v>
      </c>
      <c r="G65" s="159">
        <f>+G66</f>
        <v>156498.29999999999</v>
      </c>
    </row>
    <row r="66" spans="1:7" s="100" customFormat="1" ht="15">
      <c r="A66" s="19"/>
      <c r="B66" s="19"/>
      <c r="C66" s="19"/>
      <c r="D66" s="19"/>
      <c r="E66" s="19"/>
      <c r="F66" s="19" t="s">
        <v>226</v>
      </c>
      <c r="G66" s="159">
        <f>+Havelvats2!D149</f>
        <v>156498.29999999999</v>
      </c>
    </row>
    <row r="67" spans="1:7" s="100" customFormat="1" ht="15">
      <c r="A67" s="19"/>
      <c r="B67" s="19"/>
      <c r="C67" s="19"/>
      <c r="D67" s="19"/>
      <c r="E67" s="19"/>
      <c r="F67" s="18" t="s">
        <v>321</v>
      </c>
      <c r="G67" s="158">
        <f>+G69</f>
        <v>142815.00000000003</v>
      </c>
    </row>
    <row r="68" spans="1:7" s="100" customFormat="1" ht="27">
      <c r="A68" s="19"/>
      <c r="B68" s="19"/>
      <c r="C68" s="19"/>
      <c r="D68" s="19"/>
      <c r="E68" s="19"/>
      <c r="F68" s="19" t="s">
        <v>198</v>
      </c>
      <c r="G68" s="159"/>
    </row>
    <row r="69" spans="1:7" s="100" customFormat="1" ht="15">
      <c r="A69" s="19"/>
      <c r="B69" s="19"/>
      <c r="C69" s="19"/>
      <c r="D69" s="19"/>
      <c r="E69" s="19"/>
      <c r="F69" s="19" t="s">
        <v>129</v>
      </c>
      <c r="G69" s="159">
        <f>+G70</f>
        <v>142815.00000000003</v>
      </c>
    </row>
    <row r="70" spans="1:7" s="100" customFormat="1" ht="15">
      <c r="A70" s="19"/>
      <c r="B70" s="19"/>
      <c r="C70" s="19"/>
      <c r="D70" s="19"/>
      <c r="E70" s="19"/>
      <c r="F70" s="19" t="s">
        <v>199</v>
      </c>
      <c r="G70" s="159">
        <f>+G71</f>
        <v>142815.00000000003</v>
      </c>
    </row>
    <row r="71" spans="1:7" s="100" customFormat="1" ht="15">
      <c r="A71" s="19"/>
      <c r="B71" s="19"/>
      <c r="C71" s="19"/>
      <c r="D71" s="19"/>
      <c r="E71" s="19"/>
      <c r="F71" s="19" t="s">
        <v>215</v>
      </c>
      <c r="G71" s="159">
        <f>+G72</f>
        <v>142815.00000000003</v>
      </c>
    </row>
    <row r="72" spans="1:7" s="100" customFormat="1" ht="15">
      <c r="A72" s="19"/>
      <c r="B72" s="19"/>
      <c r="C72" s="19"/>
      <c r="D72" s="19"/>
      <c r="E72" s="19"/>
      <c r="F72" s="19" t="s">
        <v>225</v>
      </c>
      <c r="G72" s="159">
        <f>+G73</f>
        <v>142815.00000000003</v>
      </c>
    </row>
    <row r="73" spans="1:7" s="100" customFormat="1" ht="15">
      <c r="A73" s="19"/>
      <c r="B73" s="19"/>
      <c r="C73" s="19"/>
      <c r="D73" s="19"/>
      <c r="E73" s="19"/>
      <c r="F73" s="19" t="s">
        <v>226</v>
      </c>
      <c r="G73" s="159">
        <f>+Havelvats2!D64</f>
        <v>142815.00000000003</v>
      </c>
    </row>
    <row r="74" spans="1:7" s="100" customFormat="1" ht="15">
      <c r="A74" s="19"/>
      <c r="B74" s="19"/>
      <c r="C74" s="19"/>
      <c r="D74" s="19"/>
      <c r="E74" s="19"/>
      <c r="F74" s="18" t="s">
        <v>332</v>
      </c>
      <c r="G74" s="158">
        <f>+G76</f>
        <v>448074</v>
      </c>
    </row>
    <row r="75" spans="1:7" s="100" customFormat="1" ht="27">
      <c r="A75" s="19"/>
      <c r="B75" s="19"/>
      <c r="C75" s="19"/>
      <c r="D75" s="19"/>
      <c r="E75" s="19"/>
      <c r="F75" s="19" t="s">
        <v>198</v>
      </c>
      <c r="G75" s="159"/>
    </row>
    <row r="76" spans="1:7" s="100" customFormat="1" ht="15">
      <c r="A76" s="19"/>
      <c r="B76" s="19"/>
      <c r="C76" s="19"/>
      <c r="D76" s="19"/>
      <c r="E76" s="19"/>
      <c r="F76" s="19" t="s">
        <v>129</v>
      </c>
      <c r="G76" s="159">
        <f>+G77</f>
        <v>448074</v>
      </c>
    </row>
    <row r="77" spans="1:7" s="100" customFormat="1" ht="15">
      <c r="A77" s="19"/>
      <c r="B77" s="19"/>
      <c r="C77" s="19"/>
      <c r="D77" s="19"/>
      <c r="E77" s="19"/>
      <c r="F77" s="19" t="s">
        <v>199</v>
      </c>
      <c r="G77" s="159">
        <f>+G78</f>
        <v>448074</v>
      </c>
    </row>
    <row r="78" spans="1:7" s="100" customFormat="1" ht="15">
      <c r="A78" s="19"/>
      <c r="B78" s="19"/>
      <c r="C78" s="19"/>
      <c r="D78" s="19"/>
      <c r="E78" s="19"/>
      <c r="F78" s="19" t="s">
        <v>215</v>
      </c>
      <c r="G78" s="159">
        <f>+G79</f>
        <v>448074</v>
      </c>
    </row>
    <row r="79" spans="1:7" s="100" customFormat="1" ht="15">
      <c r="A79" s="19"/>
      <c r="B79" s="19"/>
      <c r="C79" s="19"/>
      <c r="D79" s="19"/>
      <c r="E79" s="19"/>
      <c r="F79" s="19" t="s">
        <v>225</v>
      </c>
      <c r="G79" s="159">
        <f>+G80</f>
        <v>448074</v>
      </c>
    </row>
    <row r="80" spans="1:7" s="100" customFormat="1" ht="15">
      <c r="A80" s="19"/>
      <c r="B80" s="19"/>
      <c r="C80" s="19"/>
      <c r="D80" s="19"/>
      <c r="E80" s="19"/>
      <c r="F80" s="19" t="s">
        <v>226</v>
      </c>
      <c r="G80" s="159">
        <f>+Havelvats2!D77</f>
        <v>448074</v>
      </c>
    </row>
    <row r="81" spans="1:7" s="100" customFormat="1" ht="15">
      <c r="A81" s="19"/>
      <c r="B81" s="19"/>
      <c r="C81" s="19"/>
      <c r="D81" s="19"/>
      <c r="E81" s="19"/>
      <c r="F81" s="18" t="s">
        <v>353</v>
      </c>
      <c r="G81" s="158">
        <f>+G83</f>
        <v>1002576.9</v>
      </c>
    </row>
    <row r="82" spans="1:7" s="100" customFormat="1" ht="27">
      <c r="A82" s="19"/>
      <c r="B82" s="19"/>
      <c r="C82" s="19"/>
      <c r="D82" s="19"/>
      <c r="E82" s="19"/>
      <c r="F82" s="19" t="s">
        <v>198</v>
      </c>
      <c r="G82" s="159"/>
    </row>
    <row r="83" spans="1:7" s="100" customFormat="1" ht="15">
      <c r="A83" s="19"/>
      <c r="B83" s="19"/>
      <c r="C83" s="19"/>
      <c r="D83" s="19"/>
      <c r="E83" s="19"/>
      <c r="F83" s="19" t="s">
        <v>129</v>
      </c>
      <c r="G83" s="159">
        <f>+G84</f>
        <v>1002576.9</v>
      </c>
    </row>
    <row r="84" spans="1:7" s="100" customFormat="1" ht="15">
      <c r="A84" s="19"/>
      <c r="B84" s="19"/>
      <c r="C84" s="19"/>
      <c r="D84" s="19"/>
      <c r="E84" s="19"/>
      <c r="F84" s="19" t="s">
        <v>199</v>
      </c>
      <c r="G84" s="159">
        <f>+G85</f>
        <v>1002576.9</v>
      </c>
    </row>
    <row r="85" spans="1:7" s="100" customFormat="1" ht="15">
      <c r="A85" s="19"/>
      <c r="B85" s="19"/>
      <c r="C85" s="19"/>
      <c r="D85" s="19"/>
      <c r="E85" s="19"/>
      <c r="F85" s="19" t="s">
        <v>215</v>
      </c>
      <c r="G85" s="159">
        <f>+G86</f>
        <v>1002576.9</v>
      </c>
    </row>
    <row r="86" spans="1:7" s="100" customFormat="1" ht="15">
      <c r="A86" s="19"/>
      <c r="B86" s="19"/>
      <c r="C86" s="19"/>
      <c r="D86" s="19"/>
      <c r="E86" s="19"/>
      <c r="F86" s="19" t="s">
        <v>225</v>
      </c>
      <c r="G86" s="159">
        <f>+G87</f>
        <v>1002576.9</v>
      </c>
    </row>
    <row r="87" spans="1:7" s="100" customFormat="1" ht="15">
      <c r="A87" s="19"/>
      <c r="B87" s="19"/>
      <c r="C87" s="19"/>
      <c r="D87" s="19"/>
      <c r="E87" s="19"/>
      <c r="F87" s="19" t="s">
        <v>226</v>
      </c>
      <c r="G87" s="159">
        <f>+Havelvats2!D99</f>
        <v>1002576.9</v>
      </c>
    </row>
    <row r="88" spans="1:7" s="100" customFormat="1" ht="15">
      <c r="A88" s="19"/>
      <c r="B88" s="19"/>
      <c r="C88" s="19"/>
      <c r="D88" s="19"/>
      <c r="E88" s="19"/>
      <c r="F88" s="18" t="s">
        <v>723</v>
      </c>
      <c r="G88" s="158">
        <f>+G90</f>
        <v>162387</v>
      </c>
    </row>
    <row r="89" spans="1:7" s="100" customFormat="1" ht="27">
      <c r="A89" s="19"/>
      <c r="B89" s="19"/>
      <c r="C89" s="19"/>
      <c r="D89" s="19"/>
      <c r="E89" s="19"/>
      <c r="F89" s="19" t="s">
        <v>198</v>
      </c>
      <c r="G89" s="159"/>
    </row>
    <row r="90" spans="1:7" s="100" customFormat="1" ht="15">
      <c r="A90" s="19"/>
      <c r="B90" s="19"/>
      <c r="C90" s="19"/>
      <c r="D90" s="19"/>
      <c r="E90" s="19"/>
      <c r="F90" s="19" t="s">
        <v>129</v>
      </c>
      <c r="G90" s="159">
        <f>+G91</f>
        <v>162387</v>
      </c>
    </row>
    <row r="91" spans="1:7" s="100" customFormat="1" ht="15">
      <c r="A91" s="19"/>
      <c r="B91" s="19"/>
      <c r="C91" s="19"/>
      <c r="D91" s="19"/>
      <c r="E91" s="19"/>
      <c r="F91" s="19" t="s">
        <v>199</v>
      </c>
      <c r="G91" s="159">
        <f>+G92</f>
        <v>162387</v>
      </c>
    </row>
    <row r="92" spans="1:7" s="100" customFormat="1" ht="15">
      <c r="A92" s="19"/>
      <c r="B92" s="19"/>
      <c r="C92" s="19"/>
      <c r="D92" s="19"/>
      <c r="E92" s="19"/>
      <c r="F92" s="19" t="s">
        <v>215</v>
      </c>
      <c r="G92" s="159">
        <f>+G93</f>
        <v>162387</v>
      </c>
    </row>
    <row r="93" spans="1:7" s="100" customFormat="1" ht="15">
      <c r="A93" s="19"/>
      <c r="B93" s="19"/>
      <c r="C93" s="19"/>
      <c r="D93" s="19"/>
      <c r="E93" s="19"/>
      <c r="F93" s="19" t="s">
        <v>225</v>
      </c>
      <c r="G93" s="159">
        <f>+G94</f>
        <v>162387</v>
      </c>
    </row>
    <row r="94" spans="1:7" s="100" customFormat="1" ht="15">
      <c r="A94" s="19"/>
      <c r="B94" s="19"/>
      <c r="C94" s="19"/>
      <c r="D94" s="19"/>
      <c r="E94" s="19"/>
      <c r="F94" s="19" t="s">
        <v>226</v>
      </c>
      <c r="G94" s="159">
        <f>+Havelvats2!D143</f>
        <v>162387</v>
      </c>
    </row>
    <row r="95" spans="1:7" s="100" customFormat="1" ht="15">
      <c r="A95" s="19"/>
      <c r="B95" s="19"/>
      <c r="C95" s="19"/>
      <c r="D95" s="19"/>
      <c r="E95" s="19"/>
      <c r="F95" s="18" t="s">
        <v>380</v>
      </c>
      <c r="G95" s="158">
        <f>+G97</f>
        <v>72093.100000000006</v>
      </c>
    </row>
    <row r="96" spans="1:7" s="100" customFormat="1" ht="27">
      <c r="A96" s="19"/>
      <c r="B96" s="19"/>
      <c r="C96" s="19"/>
      <c r="D96" s="19"/>
      <c r="E96" s="19"/>
      <c r="F96" s="19" t="s">
        <v>198</v>
      </c>
      <c r="G96" s="159"/>
    </row>
    <row r="97" spans="1:10" s="100" customFormat="1" ht="15">
      <c r="A97" s="19"/>
      <c r="B97" s="19"/>
      <c r="C97" s="19"/>
      <c r="D97" s="19"/>
      <c r="E97" s="19"/>
      <c r="F97" s="19" t="s">
        <v>129</v>
      </c>
      <c r="G97" s="159">
        <f>+G98</f>
        <v>72093.100000000006</v>
      </c>
    </row>
    <row r="98" spans="1:10" s="100" customFormat="1" ht="15">
      <c r="A98" s="19"/>
      <c r="B98" s="19"/>
      <c r="C98" s="19"/>
      <c r="D98" s="19"/>
      <c r="E98" s="19"/>
      <c r="F98" s="19" t="s">
        <v>199</v>
      </c>
      <c r="G98" s="159">
        <f>+G99</f>
        <v>72093.100000000006</v>
      </c>
    </row>
    <row r="99" spans="1:10" s="100" customFormat="1" ht="15">
      <c r="A99" s="19"/>
      <c r="B99" s="19"/>
      <c r="C99" s="19"/>
      <c r="D99" s="19"/>
      <c r="E99" s="19"/>
      <c r="F99" s="19" t="s">
        <v>215</v>
      </c>
      <c r="G99" s="159">
        <f>+G100</f>
        <v>72093.100000000006</v>
      </c>
    </row>
    <row r="100" spans="1:10" s="100" customFormat="1" ht="15">
      <c r="A100" s="19"/>
      <c r="B100" s="19"/>
      <c r="C100" s="19"/>
      <c r="D100" s="19"/>
      <c r="E100" s="19"/>
      <c r="F100" s="19" t="s">
        <v>225</v>
      </c>
      <c r="G100" s="159">
        <f>+G101</f>
        <v>72093.100000000006</v>
      </c>
    </row>
    <row r="101" spans="1:10" s="100" customFormat="1" ht="15">
      <c r="A101" s="19"/>
      <c r="B101" s="19"/>
      <c r="C101" s="19"/>
      <c r="D101" s="19"/>
      <c r="E101" s="19"/>
      <c r="F101" s="19" t="s">
        <v>226</v>
      </c>
      <c r="G101" s="159">
        <f>+Havelvats2!D128</f>
        <v>72093.100000000006</v>
      </c>
    </row>
    <row r="102" spans="1:10" s="100" customFormat="1" ht="15">
      <c r="A102" s="19"/>
      <c r="B102" s="19"/>
      <c r="C102" s="19"/>
      <c r="D102" s="19"/>
      <c r="E102" s="19"/>
      <c r="F102" s="18" t="s">
        <v>384</v>
      </c>
      <c r="G102" s="158">
        <f>+G104</f>
        <v>470519.30000000005</v>
      </c>
    </row>
    <row r="103" spans="1:10" s="100" customFormat="1" ht="27">
      <c r="A103" s="19"/>
      <c r="B103" s="19"/>
      <c r="C103" s="19"/>
      <c r="D103" s="19"/>
      <c r="E103" s="19"/>
      <c r="F103" s="19" t="s">
        <v>198</v>
      </c>
      <c r="G103" s="159"/>
    </row>
    <row r="104" spans="1:10" s="100" customFormat="1" ht="15">
      <c r="A104" s="19"/>
      <c r="B104" s="19"/>
      <c r="C104" s="19"/>
      <c r="D104" s="19"/>
      <c r="E104" s="19"/>
      <c r="F104" s="19" t="s">
        <v>129</v>
      </c>
      <c r="G104" s="159">
        <f>+G105</f>
        <v>470519.30000000005</v>
      </c>
    </row>
    <row r="105" spans="1:10" s="100" customFormat="1" ht="15">
      <c r="A105" s="19"/>
      <c r="B105" s="19"/>
      <c r="C105" s="19"/>
      <c r="D105" s="19"/>
      <c r="E105" s="19"/>
      <c r="F105" s="19" t="s">
        <v>199</v>
      </c>
      <c r="G105" s="159">
        <f>+G106</f>
        <v>470519.30000000005</v>
      </c>
    </row>
    <row r="106" spans="1:10" s="100" customFormat="1" ht="15">
      <c r="A106" s="19"/>
      <c r="B106" s="19"/>
      <c r="C106" s="19"/>
      <c r="D106" s="19"/>
      <c r="E106" s="19"/>
      <c r="F106" s="19" t="s">
        <v>215</v>
      </c>
      <c r="G106" s="159">
        <f>+G107</f>
        <v>470519.30000000005</v>
      </c>
    </row>
    <row r="107" spans="1:10" s="100" customFormat="1" ht="15">
      <c r="A107" s="19"/>
      <c r="B107" s="19"/>
      <c r="C107" s="19"/>
      <c r="D107" s="19"/>
      <c r="E107" s="19"/>
      <c r="F107" s="19" t="s">
        <v>225</v>
      </c>
      <c r="G107" s="159">
        <f>+G108</f>
        <v>470519.30000000005</v>
      </c>
    </row>
    <row r="108" spans="1:10" s="100" customFormat="1" ht="15">
      <c r="A108" s="19"/>
      <c r="B108" s="19"/>
      <c r="C108" s="19"/>
      <c r="D108" s="19"/>
      <c r="E108" s="19"/>
      <c r="F108" s="19" t="s">
        <v>226</v>
      </c>
      <c r="G108" s="159">
        <f>+Havelvats2!D133</f>
        <v>470519.30000000005</v>
      </c>
    </row>
    <row r="109" spans="1:10" s="31" customFormat="1" ht="15">
      <c r="A109" s="27" t="s">
        <v>148</v>
      </c>
      <c r="B109" s="3"/>
      <c r="C109" s="3"/>
      <c r="D109" s="3"/>
      <c r="E109" s="3"/>
      <c r="F109" s="27" t="s">
        <v>159</v>
      </c>
      <c r="G109" s="154">
        <f>+G111+G159+G195</f>
        <v>-2495069.6</v>
      </c>
      <c r="H109" s="26"/>
      <c r="I109" s="26"/>
      <c r="J109" s="26"/>
    </row>
    <row r="110" spans="1:10" s="31" customFormat="1" ht="15">
      <c r="A110" s="3"/>
      <c r="B110" s="3"/>
      <c r="C110" s="3"/>
      <c r="D110" s="3"/>
      <c r="E110" s="3"/>
      <c r="F110" s="3" t="s">
        <v>130</v>
      </c>
      <c r="G110" s="155"/>
      <c r="H110" s="26"/>
      <c r="I110" s="26"/>
      <c r="J110" s="26"/>
    </row>
    <row r="111" spans="1:10" s="31" customFormat="1" ht="28.5">
      <c r="A111" s="3"/>
      <c r="B111" s="27" t="s">
        <v>142</v>
      </c>
      <c r="C111" s="3"/>
      <c r="D111" s="3"/>
      <c r="E111" s="3"/>
      <c r="F111" s="27" t="s">
        <v>160</v>
      </c>
      <c r="G111" s="154">
        <f>+G113</f>
        <v>-381337</v>
      </c>
    </row>
    <row r="112" spans="1:10" s="31" customFormat="1">
      <c r="A112" s="3"/>
      <c r="B112" s="3"/>
      <c r="C112" s="3"/>
      <c r="D112" s="3"/>
      <c r="E112" s="3"/>
      <c r="F112" s="3" t="s">
        <v>130</v>
      </c>
      <c r="G112" s="155"/>
    </row>
    <row r="113" spans="1:7" s="31" customFormat="1" ht="14.25">
      <c r="A113" s="3"/>
      <c r="B113" s="3"/>
      <c r="C113" s="27" t="s">
        <v>148</v>
      </c>
      <c r="D113" s="3"/>
      <c r="E113" s="3"/>
      <c r="F113" s="27" t="s">
        <v>162</v>
      </c>
      <c r="G113" s="154">
        <f>+G115</f>
        <v>-381337</v>
      </c>
    </row>
    <row r="114" spans="1:7" s="31" customFormat="1">
      <c r="A114" s="3"/>
      <c r="B114" s="3"/>
      <c r="C114" s="3"/>
      <c r="D114" s="3"/>
      <c r="E114" s="3"/>
      <c r="F114" s="3" t="s">
        <v>130</v>
      </c>
      <c r="G114" s="155"/>
    </row>
    <row r="115" spans="1:7" s="31" customFormat="1">
      <c r="A115" s="3"/>
      <c r="B115" s="3"/>
      <c r="C115" s="3"/>
      <c r="D115" s="3" t="s">
        <v>163</v>
      </c>
      <c r="E115" s="3"/>
      <c r="F115" s="3" t="s">
        <v>195</v>
      </c>
      <c r="G115" s="155">
        <f>+G117+G125+G133+G141+G150</f>
        <v>-381337</v>
      </c>
    </row>
    <row r="116" spans="1:7" s="31" customFormat="1">
      <c r="A116" s="3"/>
      <c r="B116" s="3"/>
      <c r="C116" s="3"/>
      <c r="D116" s="3"/>
      <c r="E116" s="3"/>
      <c r="F116" s="3" t="s">
        <v>130</v>
      </c>
      <c r="G116" s="155"/>
    </row>
    <row r="117" spans="1:7" s="31" customFormat="1" ht="27">
      <c r="A117" s="3"/>
      <c r="B117" s="3"/>
      <c r="C117" s="3"/>
      <c r="D117" s="3"/>
      <c r="E117" s="3" t="s">
        <v>145</v>
      </c>
      <c r="F117" s="3" t="s">
        <v>61</v>
      </c>
      <c r="G117" s="155">
        <f>+G119</f>
        <v>-10000</v>
      </c>
    </row>
    <row r="118" spans="1:7" s="31" customFormat="1">
      <c r="A118" s="3"/>
      <c r="B118" s="3"/>
      <c r="C118" s="3"/>
      <c r="D118" s="3"/>
      <c r="E118" s="3"/>
      <c r="F118" s="3" t="s">
        <v>196</v>
      </c>
      <c r="G118" s="155"/>
    </row>
    <row r="119" spans="1:7" s="31" customFormat="1" ht="27">
      <c r="A119" s="3"/>
      <c r="B119" s="3"/>
      <c r="C119" s="3"/>
      <c r="D119" s="3"/>
      <c r="E119" s="3"/>
      <c r="F119" s="2" t="s">
        <v>197</v>
      </c>
      <c r="G119" s="110">
        <f>+G121</f>
        <v>-10000</v>
      </c>
    </row>
    <row r="120" spans="1:7" s="31" customFormat="1" ht="27">
      <c r="A120" s="3"/>
      <c r="B120" s="3"/>
      <c r="C120" s="3"/>
      <c r="D120" s="3"/>
      <c r="E120" s="3"/>
      <c r="F120" s="3" t="s">
        <v>198</v>
      </c>
      <c r="G120" s="155"/>
    </row>
    <row r="121" spans="1:7" s="31" customFormat="1">
      <c r="A121" s="3"/>
      <c r="B121" s="3"/>
      <c r="C121" s="3"/>
      <c r="D121" s="3"/>
      <c r="E121" s="3"/>
      <c r="F121" s="3" t="s">
        <v>129</v>
      </c>
      <c r="G121" s="155">
        <f>+G122</f>
        <v>-10000</v>
      </c>
    </row>
    <row r="122" spans="1:7" s="31" customFormat="1">
      <c r="A122" s="3"/>
      <c r="B122" s="3"/>
      <c r="C122" s="3"/>
      <c r="D122" s="3"/>
      <c r="E122" s="3"/>
      <c r="F122" s="3" t="s">
        <v>199</v>
      </c>
      <c r="G122" s="155">
        <f>+G123</f>
        <v>-10000</v>
      </c>
    </row>
    <row r="123" spans="1:7" s="31" customFormat="1">
      <c r="A123" s="3"/>
      <c r="B123" s="3"/>
      <c r="C123" s="3"/>
      <c r="D123" s="3"/>
      <c r="E123" s="3"/>
      <c r="F123" s="3" t="s">
        <v>200</v>
      </c>
      <c r="G123" s="155">
        <f>+G124</f>
        <v>-10000</v>
      </c>
    </row>
    <row r="124" spans="1:7" s="31" customFormat="1">
      <c r="A124" s="3"/>
      <c r="B124" s="3"/>
      <c r="C124" s="3"/>
      <c r="D124" s="3"/>
      <c r="E124" s="3"/>
      <c r="F124" s="3" t="s">
        <v>201</v>
      </c>
      <c r="G124" s="155">
        <v>-10000</v>
      </c>
    </row>
    <row r="125" spans="1:7" s="31" customFormat="1" ht="40.5">
      <c r="A125" s="3"/>
      <c r="B125" s="3"/>
      <c r="C125" s="3"/>
      <c r="D125" s="3"/>
      <c r="E125" s="3" t="s">
        <v>135</v>
      </c>
      <c r="F125" s="3" t="s">
        <v>63</v>
      </c>
      <c r="G125" s="155">
        <f>+G127</f>
        <v>-80000</v>
      </c>
    </row>
    <row r="126" spans="1:7" s="31" customFormat="1">
      <c r="A126" s="3"/>
      <c r="B126" s="3"/>
      <c r="C126" s="3"/>
      <c r="D126" s="3"/>
      <c r="E126" s="3"/>
      <c r="F126" s="3" t="s">
        <v>196</v>
      </c>
      <c r="G126" s="155"/>
    </row>
    <row r="127" spans="1:7" s="31" customFormat="1" ht="27">
      <c r="A127" s="3"/>
      <c r="B127" s="3"/>
      <c r="C127" s="3"/>
      <c r="D127" s="3"/>
      <c r="E127" s="3"/>
      <c r="F127" s="2" t="s">
        <v>197</v>
      </c>
      <c r="G127" s="110">
        <f>+G129</f>
        <v>-80000</v>
      </c>
    </row>
    <row r="128" spans="1:7" s="31" customFormat="1" ht="27">
      <c r="A128" s="3"/>
      <c r="B128" s="3"/>
      <c r="C128" s="3"/>
      <c r="D128" s="3"/>
      <c r="E128" s="3"/>
      <c r="F128" s="3" t="s">
        <v>198</v>
      </c>
      <c r="G128" s="155"/>
    </row>
    <row r="129" spans="1:7" s="31" customFormat="1">
      <c r="A129" s="3"/>
      <c r="B129" s="3"/>
      <c r="C129" s="3"/>
      <c r="D129" s="3"/>
      <c r="E129" s="3"/>
      <c r="F129" s="3" t="s">
        <v>129</v>
      </c>
      <c r="G129" s="155">
        <f>+G130</f>
        <v>-80000</v>
      </c>
    </row>
    <row r="130" spans="1:7" s="31" customFormat="1">
      <c r="A130" s="3"/>
      <c r="B130" s="3"/>
      <c r="C130" s="3"/>
      <c r="D130" s="3"/>
      <c r="E130" s="3"/>
      <c r="F130" s="3" t="s">
        <v>199</v>
      </c>
      <c r="G130" s="155">
        <f>+G131</f>
        <v>-80000</v>
      </c>
    </row>
    <row r="131" spans="1:7" s="31" customFormat="1">
      <c r="A131" s="3"/>
      <c r="B131" s="3"/>
      <c r="C131" s="3"/>
      <c r="D131" s="3"/>
      <c r="E131" s="3"/>
      <c r="F131" s="3" t="s">
        <v>200</v>
      </c>
      <c r="G131" s="155">
        <f>+G132</f>
        <v>-80000</v>
      </c>
    </row>
    <row r="132" spans="1:7" s="31" customFormat="1">
      <c r="A132" s="3"/>
      <c r="B132" s="3"/>
      <c r="C132" s="3"/>
      <c r="D132" s="3"/>
      <c r="E132" s="3"/>
      <c r="F132" s="3" t="s">
        <v>201</v>
      </c>
      <c r="G132" s="155">
        <v>-80000</v>
      </c>
    </row>
    <row r="133" spans="1:7" s="31" customFormat="1" ht="60" customHeight="1">
      <c r="A133" s="3"/>
      <c r="B133" s="3"/>
      <c r="C133" s="3"/>
      <c r="D133" s="3"/>
      <c r="E133" s="3" t="s">
        <v>152</v>
      </c>
      <c r="F133" s="3" t="s">
        <v>65</v>
      </c>
      <c r="G133" s="155">
        <f>+G135</f>
        <v>-110000</v>
      </c>
    </row>
    <row r="134" spans="1:7" s="31" customFormat="1">
      <c r="A134" s="3"/>
      <c r="B134" s="3"/>
      <c r="C134" s="3"/>
      <c r="D134" s="3"/>
      <c r="E134" s="3"/>
      <c r="F134" s="3" t="s">
        <v>196</v>
      </c>
      <c r="G134" s="155"/>
    </row>
    <row r="135" spans="1:7" s="31" customFormat="1" ht="27">
      <c r="A135" s="3"/>
      <c r="B135" s="3"/>
      <c r="C135" s="3"/>
      <c r="D135" s="3"/>
      <c r="E135" s="3"/>
      <c r="F135" s="2" t="s">
        <v>197</v>
      </c>
      <c r="G135" s="110">
        <f>+G137</f>
        <v>-110000</v>
      </c>
    </row>
    <row r="136" spans="1:7" s="31" customFormat="1" ht="27">
      <c r="A136" s="3"/>
      <c r="B136" s="3"/>
      <c r="C136" s="3"/>
      <c r="D136" s="3"/>
      <c r="E136" s="3"/>
      <c r="F136" s="3" t="s">
        <v>198</v>
      </c>
      <c r="G136" s="155"/>
    </row>
    <row r="137" spans="1:7" s="31" customFormat="1">
      <c r="A137" s="3"/>
      <c r="B137" s="3"/>
      <c r="C137" s="3"/>
      <c r="D137" s="3"/>
      <c r="E137" s="3"/>
      <c r="F137" s="3" t="s">
        <v>129</v>
      </c>
      <c r="G137" s="155">
        <f>+G138</f>
        <v>-110000</v>
      </c>
    </row>
    <row r="138" spans="1:7" s="31" customFormat="1">
      <c r="A138" s="3"/>
      <c r="B138" s="3"/>
      <c r="C138" s="3"/>
      <c r="D138" s="3"/>
      <c r="E138" s="3"/>
      <c r="F138" s="3" t="s">
        <v>199</v>
      </c>
      <c r="G138" s="155">
        <f>+G139</f>
        <v>-110000</v>
      </c>
    </row>
    <row r="139" spans="1:7" s="31" customFormat="1">
      <c r="A139" s="3"/>
      <c r="B139" s="3"/>
      <c r="C139" s="3"/>
      <c r="D139" s="3"/>
      <c r="E139" s="3"/>
      <c r="F139" s="3" t="s">
        <v>200</v>
      </c>
      <c r="G139" s="155">
        <f>+G140</f>
        <v>-110000</v>
      </c>
    </row>
    <row r="140" spans="1:7" s="31" customFormat="1">
      <c r="A140" s="3"/>
      <c r="B140" s="3"/>
      <c r="C140" s="3"/>
      <c r="D140" s="3"/>
      <c r="E140" s="3"/>
      <c r="F140" s="3" t="s">
        <v>201</v>
      </c>
      <c r="G140" s="155">
        <v>-110000</v>
      </c>
    </row>
    <row r="141" spans="1:7" s="31" customFormat="1" ht="54">
      <c r="A141" s="3"/>
      <c r="B141" s="3"/>
      <c r="C141" s="3"/>
      <c r="D141" s="3"/>
      <c r="E141" s="3" t="s">
        <v>149</v>
      </c>
      <c r="F141" s="3" t="s">
        <v>67</v>
      </c>
      <c r="G141" s="155">
        <f>+G143</f>
        <v>-3337</v>
      </c>
    </row>
    <row r="142" spans="1:7" s="31" customFormat="1">
      <c r="A142" s="3"/>
      <c r="B142" s="3"/>
      <c r="C142" s="3"/>
      <c r="D142" s="3"/>
      <c r="E142" s="3"/>
      <c r="F142" s="3" t="s">
        <v>196</v>
      </c>
      <c r="G142" s="155"/>
    </row>
    <row r="143" spans="1:7" s="31" customFormat="1" ht="27">
      <c r="A143" s="3"/>
      <c r="B143" s="3"/>
      <c r="C143" s="3"/>
      <c r="D143" s="3"/>
      <c r="E143" s="3"/>
      <c r="F143" s="2" t="s">
        <v>197</v>
      </c>
      <c r="G143" s="110">
        <f>+G145</f>
        <v>-3337</v>
      </c>
    </row>
    <row r="144" spans="1:7" s="31" customFormat="1" ht="27">
      <c r="A144" s="3"/>
      <c r="B144" s="3"/>
      <c r="C144" s="3"/>
      <c r="D144" s="3"/>
      <c r="E144" s="3"/>
      <c r="F144" s="3" t="s">
        <v>198</v>
      </c>
      <c r="G144" s="155"/>
    </row>
    <row r="145" spans="1:7" s="31" customFormat="1">
      <c r="A145" s="3"/>
      <c r="B145" s="3"/>
      <c r="C145" s="3"/>
      <c r="D145" s="3"/>
      <c r="E145" s="3"/>
      <c r="F145" s="3" t="s">
        <v>129</v>
      </c>
      <c r="G145" s="155">
        <f>+G146</f>
        <v>-3337</v>
      </c>
    </row>
    <row r="146" spans="1:7" s="31" customFormat="1">
      <c r="A146" s="3"/>
      <c r="B146" s="3"/>
      <c r="C146" s="3"/>
      <c r="D146" s="3"/>
      <c r="E146" s="3"/>
      <c r="F146" s="3" t="s">
        <v>202</v>
      </c>
      <c r="G146" s="155">
        <f>+G147</f>
        <v>-3337</v>
      </c>
    </row>
    <row r="147" spans="1:7" s="31" customFormat="1">
      <c r="A147" s="3"/>
      <c r="B147" s="3"/>
      <c r="C147" s="3"/>
      <c r="D147" s="3"/>
      <c r="E147" s="3"/>
      <c r="F147" s="3" t="s">
        <v>203</v>
      </c>
      <c r="G147" s="155">
        <f>+G148</f>
        <v>-3337</v>
      </c>
    </row>
    <row r="148" spans="1:7" s="31" customFormat="1">
      <c r="A148" s="3"/>
      <c r="B148" s="3"/>
      <c r="C148" s="3"/>
      <c r="D148" s="3"/>
      <c r="E148" s="3"/>
      <c r="F148" s="3" t="s">
        <v>204</v>
      </c>
      <c r="G148" s="155">
        <f>+G149</f>
        <v>-3337</v>
      </c>
    </row>
    <row r="149" spans="1:7" s="31" customFormat="1">
      <c r="A149" s="3"/>
      <c r="B149" s="3"/>
      <c r="C149" s="3"/>
      <c r="D149" s="3"/>
      <c r="E149" s="3"/>
      <c r="F149" s="3" t="s">
        <v>205</v>
      </c>
      <c r="G149" s="155">
        <v>-3337</v>
      </c>
    </row>
    <row r="150" spans="1:7" s="31" customFormat="1" ht="40.5">
      <c r="A150" s="3"/>
      <c r="B150" s="3"/>
      <c r="C150" s="3"/>
      <c r="D150" s="3"/>
      <c r="E150" s="3" t="s">
        <v>141</v>
      </c>
      <c r="F150" s="3" t="s">
        <v>69</v>
      </c>
      <c r="G150" s="155">
        <f>+G152</f>
        <v>-178000</v>
      </c>
    </row>
    <row r="151" spans="1:7" s="31" customFormat="1">
      <c r="A151" s="3"/>
      <c r="B151" s="3"/>
      <c r="C151" s="3"/>
      <c r="D151" s="3"/>
      <c r="E151" s="3"/>
      <c r="F151" s="3" t="s">
        <v>196</v>
      </c>
      <c r="G151" s="155"/>
    </row>
    <row r="152" spans="1:7" s="31" customFormat="1" ht="27">
      <c r="A152" s="3"/>
      <c r="B152" s="3"/>
      <c r="C152" s="3"/>
      <c r="D152" s="3"/>
      <c r="E152" s="3"/>
      <c r="F152" s="2" t="s">
        <v>232</v>
      </c>
      <c r="G152" s="110">
        <f>+G154</f>
        <v>-178000</v>
      </c>
    </row>
    <row r="153" spans="1:7" s="31" customFormat="1" ht="27">
      <c r="A153" s="3"/>
      <c r="B153" s="3"/>
      <c r="C153" s="3"/>
      <c r="D153" s="3"/>
      <c r="E153" s="3"/>
      <c r="F153" s="3" t="s">
        <v>198</v>
      </c>
      <c r="G153" s="155"/>
    </row>
    <row r="154" spans="1:7" s="31" customFormat="1">
      <c r="A154" s="3"/>
      <c r="B154" s="3"/>
      <c r="C154" s="3"/>
      <c r="D154" s="3"/>
      <c r="E154" s="3"/>
      <c r="F154" s="3" t="s">
        <v>129</v>
      </c>
      <c r="G154" s="155">
        <f>+G155</f>
        <v>-178000</v>
      </c>
    </row>
    <row r="155" spans="1:7" s="31" customFormat="1">
      <c r="A155" s="3"/>
      <c r="B155" s="3"/>
      <c r="C155" s="3"/>
      <c r="D155" s="3"/>
      <c r="E155" s="3"/>
      <c r="F155" s="3" t="s">
        <v>202</v>
      </c>
      <c r="G155" s="155">
        <f>+G156</f>
        <v>-178000</v>
      </c>
    </row>
    <row r="156" spans="1:7" s="31" customFormat="1">
      <c r="A156" s="3"/>
      <c r="B156" s="3"/>
      <c r="C156" s="3"/>
      <c r="D156" s="3"/>
      <c r="E156" s="3"/>
      <c r="F156" s="3" t="s">
        <v>203</v>
      </c>
      <c r="G156" s="155">
        <f>+G157</f>
        <v>-178000</v>
      </c>
    </row>
    <row r="157" spans="1:7" s="31" customFormat="1">
      <c r="A157" s="3"/>
      <c r="B157" s="3"/>
      <c r="C157" s="3"/>
      <c r="D157" s="3"/>
      <c r="E157" s="3"/>
      <c r="F157" s="3" t="s">
        <v>204</v>
      </c>
      <c r="G157" s="155">
        <f>+G158</f>
        <v>-178000</v>
      </c>
    </row>
    <row r="158" spans="1:7" s="31" customFormat="1">
      <c r="A158" s="3"/>
      <c r="B158" s="3"/>
      <c r="C158" s="3"/>
      <c r="D158" s="3"/>
      <c r="E158" s="3"/>
      <c r="F158" s="3" t="s">
        <v>205</v>
      </c>
      <c r="G158" s="155">
        <v>-178000</v>
      </c>
    </row>
    <row r="159" spans="1:7" s="31" customFormat="1" ht="14.25">
      <c r="A159" s="3"/>
      <c r="B159" s="27" t="s">
        <v>143</v>
      </c>
      <c r="C159" s="3"/>
      <c r="D159" s="3"/>
      <c r="E159" s="3"/>
      <c r="F159" s="27" t="s">
        <v>164</v>
      </c>
      <c r="G159" s="154">
        <f>+G161+G183</f>
        <v>-104239.2</v>
      </c>
    </row>
    <row r="160" spans="1:7" s="31" customFormat="1">
      <c r="A160" s="3"/>
      <c r="B160" s="3"/>
      <c r="C160" s="3"/>
      <c r="D160" s="3"/>
      <c r="E160" s="3"/>
      <c r="F160" s="3" t="s">
        <v>130</v>
      </c>
      <c r="G160" s="155"/>
    </row>
    <row r="161" spans="1:7" s="31" customFormat="1" ht="14.25">
      <c r="A161" s="3"/>
      <c r="B161" s="3"/>
      <c r="C161" s="27" t="s">
        <v>148</v>
      </c>
      <c r="D161" s="3"/>
      <c r="E161" s="3"/>
      <c r="F161" s="27" t="s">
        <v>165</v>
      </c>
      <c r="G161" s="154">
        <f>+G163</f>
        <v>-87867.099999999991</v>
      </c>
    </row>
    <row r="162" spans="1:7" s="31" customFormat="1">
      <c r="A162" s="3"/>
      <c r="B162" s="3"/>
      <c r="C162" s="3"/>
      <c r="D162" s="3"/>
      <c r="E162" s="3"/>
      <c r="F162" s="3" t="s">
        <v>130</v>
      </c>
      <c r="G162" s="155"/>
    </row>
    <row r="163" spans="1:7" s="31" customFormat="1">
      <c r="A163" s="3"/>
      <c r="B163" s="3"/>
      <c r="C163" s="3"/>
      <c r="D163" s="3" t="s">
        <v>166</v>
      </c>
      <c r="E163" s="3"/>
      <c r="F163" s="3" t="s">
        <v>28</v>
      </c>
      <c r="G163" s="155">
        <f>+G165+G174</f>
        <v>-87867.099999999991</v>
      </c>
    </row>
    <row r="164" spans="1:7" s="31" customFormat="1">
      <c r="A164" s="3"/>
      <c r="B164" s="3"/>
      <c r="C164" s="3"/>
      <c r="D164" s="3"/>
      <c r="E164" s="3"/>
      <c r="F164" s="3" t="s">
        <v>130</v>
      </c>
      <c r="G164" s="155"/>
    </row>
    <row r="165" spans="1:7" s="31" customFormat="1" ht="40.5">
      <c r="A165" s="3"/>
      <c r="B165" s="3"/>
      <c r="C165" s="3"/>
      <c r="D165" s="3"/>
      <c r="E165" s="3" t="s">
        <v>145</v>
      </c>
      <c r="F165" s="3" t="s">
        <v>31</v>
      </c>
      <c r="G165" s="155">
        <f>+G167</f>
        <v>-14846.4</v>
      </c>
    </row>
    <row r="166" spans="1:7" s="31" customFormat="1">
      <c r="A166" s="3"/>
      <c r="B166" s="3"/>
      <c r="C166" s="3"/>
      <c r="D166" s="3"/>
      <c r="E166" s="3"/>
      <c r="F166" s="3" t="s">
        <v>196</v>
      </c>
      <c r="G166" s="155"/>
    </row>
    <row r="167" spans="1:7" s="31" customFormat="1">
      <c r="A167" s="3"/>
      <c r="B167" s="3"/>
      <c r="C167" s="3"/>
      <c r="D167" s="3"/>
      <c r="E167" s="3"/>
      <c r="F167" s="2" t="s">
        <v>14</v>
      </c>
      <c r="G167" s="110">
        <f>+G169</f>
        <v>-14846.4</v>
      </c>
    </row>
    <row r="168" spans="1:7" s="31" customFormat="1" ht="27">
      <c r="A168" s="3"/>
      <c r="B168" s="3"/>
      <c r="C168" s="3"/>
      <c r="D168" s="3"/>
      <c r="E168" s="3"/>
      <c r="F168" s="3" t="s">
        <v>198</v>
      </c>
      <c r="G168" s="155"/>
    </row>
    <row r="169" spans="1:7" s="31" customFormat="1">
      <c r="A169" s="3"/>
      <c r="B169" s="3"/>
      <c r="C169" s="3"/>
      <c r="D169" s="3"/>
      <c r="E169" s="3"/>
      <c r="F169" s="3" t="s">
        <v>129</v>
      </c>
      <c r="G169" s="155">
        <f>+G170</f>
        <v>-14846.4</v>
      </c>
    </row>
    <row r="170" spans="1:7" s="31" customFormat="1">
      <c r="A170" s="3"/>
      <c r="B170" s="3"/>
      <c r="C170" s="3"/>
      <c r="D170" s="3"/>
      <c r="E170" s="3"/>
      <c r="F170" s="3" t="s">
        <v>199</v>
      </c>
      <c r="G170" s="155">
        <f>+G171</f>
        <v>-14846.4</v>
      </c>
    </row>
    <row r="171" spans="1:7" s="31" customFormat="1">
      <c r="A171" s="3"/>
      <c r="B171" s="3"/>
      <c r="C171" s="3"/>
      <c r="D171" s="3"/>
      <c r="E171" s="3"/>
      <c r="F171" s="3" t="s">
        <v>200</v>
      </c>
      <c r="G171" s="155">
        <f>+G172</f>
        <v>-14846.4</v>
      </c>
    </row>
    <row r="172" spans="1:7" s="31" customFormat="1" ht="27">
      <c r="A172" s="3"/>
      <c r="B172" s="3"/>
      <c r="C172" s="3"/>
      <c r="D172" s="3"/>
      <c r="E172" s="3"/>
      <c r="F172" s="3" t="s">
        <v>218</v>
      </c>
      <c r="G172" s="155">
        <f>+G173</f>
        <v>-14846.4</v>
      </c>
    </row>
    <row r="173" spans="1:7" s="31" customFormat="1">
      <c r="A173" s="3"/>
      <c r="B173" s="3"/>
      <c r="C173" s="3"/>
      <c r="D173" s="3"/>
      <c r="E173" s="3"/>
      <c r="F173" s="3" t="s">
        <v>247</v>
      </c>
      <c r="G173" s="155">
        <v>-14846.4</v>
      </c>
    </row>
    <row r="174" spans="1:7" s="31" customFormat="1" ht="40.5">
      <c r="A174" s="3"/>
      <c r="B174" s="3"/>
      <c r="C174" s="3"/>
      <c r="D174" s="3"/>
      <c r="E174" s="3" t="s">
        <v>167</v>
      </c>
      <c r="F174" s="3" t="s">
        <v>31</v>
      </c>
      <c r="G174" s="155">
        <f>+G176</f>
        <v>-73020.7</v>
      </c>
    </row>
    <row r="175" spans="1:7" s="31" customFormat="1">
      <c r="A175" s="3"/>
      <c r="B175" s="3"/>
      <c r="C175" s="3"/>
      <c r="D175" s="3"/>
      <c r="E175" s="3"/>
      <c r="F175" s="3" t="s">
        <v>196</v>
      </c>
      <c r="G175" s="155"/>
    </row>
    <row r="176" spans="1:7" s="31" customFormat="1">
      <c r="A176" s="3"/>
      <c r="B176" s="3"/>
      <c r="C176" s="3"/>
      <c r="D176" s="3"/>
      <c r="E176" s="3"/>
      <c r="F176" s="2" t="s">
        <v>14</v>
      </c>
      <c r="G176" s="110">
        <f>+G178</f>
        <v>-73020.7</v>
      </c>
    </row>
    <row r="177" spans="1:7" s="31" customFormat="1" ht="27">
      <c r="A177" s="3"/>
      <c r="B177" s="3"/>
      <c r="C177" s="3"/>
      <c r="D177" s="3"/>
      <c r="E177" s="3"/>
      <c r="F177" s="3" t="s">
        <v>198</v>
      </c>
      <c r="G177" s="155"/>
    </row>
    <row r="178" spans="1:7" s="31" customFormat="1">
      <c r="A178" s="3"/>
      <c r="B178" s="3"/>
      <c r="C178" s="3"/>
      <c r="D178" s="3"/>
      <c r="E178" s="3"/>
      <c r="F178" s="3" t="s">
        <v>129</v>
      </c>
      <c r="G178" s="155">
        <f>+G179</f>
        <v>-73020.7</v>
      </c>
    </row>
    <row r="179" spans="1:7" s="31" customFormat="1">
      <c r="A179" s="3"/>
      <c r="B179" s="3"/>
      <c r="C179" s="3"/>
      <c r="D179" s="3"/>
      <c r="E179" s="3"/>
      <c r="F179" s="3" t="s">
        <v>202</v>
      </c>
      <c r="G179" s="155">
        <f>+G180</f>
        <v>-73020.7</v>
      </c>
    </row>
    <row r="180" spans="1:7" s="31" customFormat="1">
      <c r="A180" s="3"/>
      <c r="B180" s="3"/>
      <c r="C180" s="3"/>
      <c r="D180" s="3"/>
      <c r="E180" s="3"/>
      <c r="F180" s="3" t="s">
        <v>203</v>
      </c>
      <c r="G180" s="155">
        <f>+G181</f>
        <v>-73020.7</v>
      </c>
    </row>
    <row r="181" spans="1:7" s="31" customFormat="1">
      <c r="A181" s="3"/>
      <c r="B181" s="3"/>
      <c r="C181" s="3"/>
      <c r="D181" s="3"/>
      <c r="E181" s="3"/>
      <c r="F181" s="3" t="s">
        <v>204</v>
      </c>
      <c r="G181" s="155">
        <f>+G182</f>
        <v>-73020.7</v>
      </c>
    </row>
    <row r="182" spans="1:7" s="31" customFormat="1">
      <c r="A182" s="3"/>
      <c r="B182" s="3"/>
      <c r="C182" s="3"/>
      <c r="D182" s="3"/>
      <c r="E182" s="3"/>
      <c r="F182" s="3" t="s">
        <v>212</v>
      </c>
      <c r="G182" s="155">
        <v>-73020.7</v>
      </c>
    </row>
    <row r="183" spans="1:7" s="31" customFormat="1" ht="14.25">
      <c r="A183" s="3"/>
      <c r="B183" s="3"/>
      <c r="C183" s="27" t="s">
        <v>150</v>
      </c>
      <c r="D183" s="3"/>
      <c r="E183" s="3"/>
      <c r="F183" s="27" t="s">
        <v>168</v>
      </c>
      <c r="G183" s="154">
        <f>+G185</f>
        <v>-16372.1</v>
      </c>
    </row>
    <row r="184" spans="1:7" s="31" customFormat="1">
      <c r="A184" s="3"/>
      <c r="B184" s="3"/>
      <c r="C184" s="3"/>
      <c r="D184" s="3"/>
      <c r="E184" s="3"/>
      <c r="F184" s="3" t="s">
        <v>130</v>
      </c>
      <c r="G184" s="155"/>
    </row>
    <row r="185" spans="1:7" s="31" customFormat="1">
      <c r="A185" s="3"/>
      <c r="B185" s="3"/>
      <c r="C185" s="3"/>
      <c r="D185" s="3" t="s">
        <v>166</v>
      </c>
      <c r="E185" s="3"/>
      <c r="F185" s="3" t="s">
        <v>28</v>
      </c>
      <c r="G185" s="155">
        <f>+G187</f>
        <v>-16372.1</v>
      </c>
    </row>
    <row r="186" spans="1:7" s="31" customFormat="1">
      <c r="A186" s="3"/>
      <c r="B186" s="3"/>
      <c r="C186" s="3"/>
      <c r="D186" s="3"/>
      <c r="E186" s="3"/>
      <c r="F186" s="3" t="s">
        <v>130</v>
      </c>
      <c r="G186" s="155"/>
    </row>
    <row r="187" spans="1:7" s="31" customFormat="1" ht="40.5">
      <c r="A187" s="3"/>
      <c r="B187" s="3"/>
      <c r="C187" s="3"/>
      <c r="D187" s="3"/>
      <c r="E187" s="3" t="s">
        <v>140</v>
      </c>
      <c r="F187" s="3" t="s">
        <v>34</v>
      </c>
      <c r="G187" s="155">
        <f>+G189</f>
        <v>-16372.1</v>
      </c>
    </row>
    <row r="188" spans="1:7" s="31" customFormat="1">
      <c r="A188" s="3"/>
      <c r="B188" s="3"/>
      <c r="C188" s="3"/>
      <c r="D188" s="3"/>
      <c r="E188" s="3"/>
      <c r="F188" s="3" t="s">
        <v>196</v>
      </c>
      <c r="G188" s="155"/>
    </row>
    <row r="189" spans="1:7" s="31" customFormat="1">
      <c r="A189" s="3"/>
      <c r="B189" s="3"/>
      <c r="C189" s="3"/>
      <c r="D189" s="3"/>
      <c r="E189" s="3"/>
      <c r="F189" s="2" t="s">
        <v>14</v>
      </c>
      <c r="G189" s="110">
        <f>+G191</f>
        <v>-16372.1</v>
      </c>
    </row>
    <row r="190" spans="1:7" s="31" customFormat="1" ht="27">
      <c r="A190" s="3"/>
      <c r="B190" s="3"/>
      <c r="C190" s="3"/>
      <c r="D190" s="3"/>
      <c r="E190" s="3"/>
      <c r="F190" s="3" t="s">
        <v>198</v>
      </c>
      <c r="G190" s="155"/>
    </row>
    <row r="191" spans="1:7" s="31" customFormat="1">
      <c r="A191" s="3"/>
      <c r="B191" s="3"/>
      <c r="C191" s="3"/>
      <c r="D191" s="3"/>
      <c r="E191" s="3"/>
      <c r="F191" s="3" t="s">
        <v>129</v>
      </c>
      <c r="G191" s="155">
        <f>+G192</f>
        <v>-16372.1</v>
      </c>
    </row>
    <row r="192" spans="1:7" s="31" customFormat="1">
      <c r="A192" s="3"/>
      <c r="B192" s="3"/>
      <c r="C192" s="3"/>
      <c r="D192" s="3"/>
      <c r="E192" s="3"/>
      <c r="F192" s="3" t="s">
        <v>199</v>
      </c>
      <c r="G192" s="155">
        <f>+G193</f>
        <v>-16372.1</v>
      </c>
    </row>
    <row r="193" spans="1:10" s="31" customFormat="1">
      <c r="A193" s="3"/>
      <c r="B193" s="3"/>
      <c r="C193" s="3"/>
      <c r="D193" s="3"/>
      <c r="E193" s="3"/>
      <c r="F193" s="3" t="s">
        <v>200</v>
      </c>
      <c r="G193" s="155">
        <f>+G194</f>
        <v>-16372.1</v>
      </c>
    </row>
    <row r="194" spans="1:10" s="31" customFormat="1">
      <c r="A194" s="3"/>
      <c r="B194" s="3"/>
      <c r="C194" s="3"/>
      <c r="D194" s="3"/>
      <c r="E194" s="3"/>
      <c r="F194" s="3" t="s">
        <v>201</v>
      </c>
      <c r="G194" s="155">
        <v>-16372.1</v>
      </c>
    </row>
    <row r="195" spans="1:10" s="31" customFormat="1" ht="14.25">
      <c r="A195" s="3"/>
      <c r="B195" s="27" t="s">
        <v>150</v>
      </c>
      <c r="C195" s="3"/>
      <c r="D195" s="3"/>
      <c r="E195" s="3"/>
      <c r="F195" s="27" t="s">
        <v>169</v>
      </c>
      <c r="G195" s="154">
        <f>+G197+G365</f>
        <v>-2009493.4</v>
      </c>
    </row>
    <row r="196" spans="1:10" s="31" customFormat="1">
      <c r="A196" s="3"/>
      <c r="B196" s="3"/>
      <c r="C196" s="3"/>
      <c r="D196" s="3"/>
      <c r="E196" s="3"/>
      <c r="F196" s="3" t="s">
        <v>130</v>
      </c>
      <c r="G196" s="155"/>
    </row>
    <row r="197" spans="1:10" s="31" customFormat="1" ht="14.25">
      <c r="A197" s="3"/>
      <c r="B197" s="3"/>
      <c r="C197" s="27" t="s">
        <v>131</v>
      </c>
      <c r="D197" s="3"/>
      <c r="E197" s="3"/>
      <c r="F197" s="27" t="s">
        <v>170</v>
      </c>
      <c r="G197" s="154">
        <f>+G199+G307</f>
        <v>-1963493.4</v>
      </c>
    </row>
    <row r="198" spans="1:10" s="31" customFormat="1">
      <c r="A198" s="3"/>
      <c r="B198" s="3"/>
      <c r="C198" s="3"/>
      <c r="D198" s="3"/>
      <c r="E198" s="3"/>
      <c r="F198" s="3" t="s">
        <v>130</v>
      </c>
      <c r="G198" s="155"/>
    </row>
    <row r="199" spans="1:10" s="30" customFormat="1" ht="16.5">
      <c r="A199" s="3"/>
      <c r="B199" s="3"/>
      <c r="C199" s="3"/>
      <c r="D199" s="3" t="s">
        <v>171</v>
      </c>
      <c r="E199" s="3"/>
      <c r="F199" s="3" t="s">
        <v>213</v>
      </c>
      <c r="G199" s="155">
        <f>+G201+G220+G228+G236+G247+G255+G263+G272+G281+G290+G299+G212</f>
        <v>-1106283.8</v>
      </c>
      <c r="H199" s="31"/>
      <c r="I199" s="31"/>
      <c r="J199" s="31"/>
    </row>
    <row r="200" spans="1:10" s="30" customFormat="1" ht="16.5">
      <c r="A200" s="3"/>
      <c r="B200" s="3"/>
      <c r="C200" s="3"/>
      <c r="D200" s="3"/>
      <c r="E200" s="3"/>
      <c r="F200" s="3" t="s">
        <v>130</v>
      </c>
      <c r="G200" s="155"/>
      <c r="H200" s="31"/>
      <c r="I200" s="31"/>
      <c r="J200" s="31"/>
    </row>
    <row r="201" spans="1:10" s="30" customFormat="1" ht="40.5">
      <c r="A201" s="3"/>
      <c r="B201" s="3"/>
      <c r="C201" s="3"/>
      <c r="D201" s="3"/>
      <c r="E201" s="3" t="s">
        <v>135</v>
      </c>
      <c r="F201" s="3" t="s">
        <v>102</v>
      </c>
      <c r="G201" s="155">
        <f>+G203</f>
        <v>-59000</v>
      </c>
      <c r="H201" s="31"/>
      <c r="I201" s="31"/>
      <c r="J201" s="31"/>
    </row>
    <row r="202" spans="1:10" s="30" customFormat="1" ht="16.5">
      <c r="A202" s="3"/>
      <c r="B202" s="3"/>
      <c r="C202" s="3"/>
      <c r="D202" s="3"/>
      <c r="E202" s="3"/>
      <c r="F202" s="3" t="s">
        <v>196</v>
      </c>
      <c r="G202" s="155"/>
      <c r="H202" s="31"/>
      <c r="I202" s="31"/>
      <c r="J202" s="31"/>
    </row>
    <row r="203" spans="1:10" s="30" customFormat="1" ht="16.5">
      <c r="A203" s="3"/>
      <c r="B203" s="3"/>
      <c r="C203" s="3"/>
      <c r="D203" s="3"/>
      <c r="E203" s="3"/>
      <c r="F203" s="2" t="s">
        <v>14</v>
      </c>
      <c r="G203" s="110">
        <f>+G205</f>
        <v>-59000</v>
      </c>
      <c r="H203" s="31"/>
      <c r="I203" s="31"/>
      <c r="J203" s="31"/>
    </row>
    <row r="204" spans="1:10" s="30" customFormat="1" ht="27">
      <c r="A204" s="3"/>
      <c r="B204" s="3"/>
      <c r="C204" s="3"/>
      <c r="D204" s="3"/>
      <c r="E204" s="3"/>
      <c r="F204" s="3" t="s">
        <v>198</v>
      </c>
      <c r="G204" s="155"/>
      <c r="H204" s="31"/>
      <c r="I204" s="31"/>
      <c r="J204" s="31"/>
    </row>
    <row r="205" spans="1:10" s="30" customFormat="1" ht="16.5">
      <c r="A205" s="3"/>
      <c r="B205" s="3"/>
      <c r="C205" s="3"/>
      <c r="D205" s="3"/>
      <c r="E205" s="3"/>
      <c r="F205" s="3" t="s">
        <v>129</v>
      </c>
      <c r="G205" s="155">
        <f>+G206</f>
        <v>-59000</v>
      </c>
      <c r="H205" s="31"/>
      <c r="I205" s="31"/>
      <c r="J205" s="31"/>
    </row>
    <row r="206" spans="1:10" s="30" customFormat="1" ht="16.5">
      <c r="A206" s="3"/>
      <c r="B206" s="3"/>
      <c r="C206" s="3"/>
      <c r="D206" s="3"/>
      <c r="E206" s="3"/>
      <c r="F206" s="3" t="s">
        <v>199</v>
      </c>
      <c r="G206" s="155">
        <f>+G207+G210</f>
        <v>-59000</v>
      </c>
      <c r="H206" s="31"/>
      <c r="I206" s="31"/>
      <c r="J206" s="31"/>
    </row>
    <row r="207" spans="1:10" s="30" customFormat="1" ht="16.5">
      <c r="A207" s="3"/>
      <c r="B207" s="3"/>
      <c r="C207" s="3"/>
      <c r="D207" s="3"/>
      <c r="E207" s="3"/>
      <c r="F207" s="3" t="s">
        <v>215</v>
      </c>
      <c r="G207" s="155">
        <f>+G208</f>
        <v>-17000</v>
      </c>
      <c r="H207" s="31"/>
      <c r="I207" s="31"/>
      <c r="J207" s="31"/>
    </row>
    <row r="208" spans="1:10" s="30" customFormat="1" ht="16.5">
      <c r="A208" s="3"/>
      <c r="B208" s="3"/>
      <c r="C208" s="3"/>
      <c r="D208" s="3"/>
      <c r="E208" s="3"/>
      <c r="F208" s="3" t="s">
        <v>216</v>
      </c>
      <c r="G208" s="155">
        <f>+G209</f>
        <v>-17000</v>
      </c>
      <c r="H208" s="31"/>
      <c r="I208" s="31"/>
      <c r="J208" s="31"/>
    </row>
    <row r="209" spans="1:10" s="30" customFormat="1" ht="16.5">
      <c r="A209" s="3"/>
      <c r="B209" s="3"/>
      <c r="C209" s="3"/>
      <c r="D209" s="3"/>
      <c r="E209" s="3"/>
      <c r="F209" s="3" t="s">
        <v>217</v>
      </c>
      <c r="G209" s="155">
        <v>-17000</v>
      </c>
      <c r="H209" s="31"/>
      <c r="I209" s="31"/>
      <c r="J209" s="31"/>
    </row>
    <row r="210" spans="1:10" s="30" customFormat="1" ht="16.5">
      <c r="A210" s="3"/>
      <c r="B210" s="3"/>
      <c r="C210" s="3"/>
      <c r="D210" s="3"/>
      <c r="E210" s="3"/>
      <c r="F210" s="3" t="s">
        <v>200</v>
      </c>
      <c r="G210" s="155">
        <f>+G211</f>
        <v>-42000</v>
      </c>
      <c r="H210" s="31"/>
      <c r="I210" s="31"/>
      <c r="J210" s="31"/>
    </row>
    <row r="211" spans="1:10" s="30" customFormat="1" ht="16.5">
      <c r="A211" s="3"/>
      <c r="B211" s="3"/>
      <c r="C211" s="3"/>
      <c r="D211" s="3"/>
      <c r="E211" s="3"/>
      <c r="F211" s="3" t="s">
        <v>201</v>
      </c>
      <c r="G211" s="155">
        <v>-42000</v>
      </c>
      <c r="H211" s="31"/>
      <c r="I211" s="31"/>
      <c r="J211" s="31"/>
    </row>
    <row r="212" spans="1:10" s="30" customFormat="1" ht="27">
      <c r="A212" s="165"/>
      <c r="B212" s="165"/>
      <c r="C212" s="165"/>
      <c r="D212" s="165"/>
      <c r="E212" s="165" t="s">
        <v>677</v>
      </c>
      <c r="F212" s="165" t="s">
        <v>676</v>
      </c>
      <c r="G212" s="155">
        <f>+G214</f>
        <v>-100000</v>
      </c>
      <c r="H212" s="31"/>
      <c r="I212" s="31"/>
      <c r="J212" s="31"/>
    </row>
    <row r="213" spans="1:10" s="30" customFormat="1" ht="16.5">
      <c r="A213" s="165"/>
      <c r="B213" s="165"/>
      <c r="C213" s="165"/>
      <c r="D213" s="165"/>
      <c r="E213" s="165"/>
      <c r="F213" s="165" t="s">
        <v>196</v>
      </c>
      <c r="G213" s="155"/>
      <c r="H213" s="31"/>
      <c r="I213" s="31"/>
      <c r="J213" s="31"/>
    </row>
    <row r="214" spans="1:10" s="30" customFormat="1" ht="16.5">
      <c r="A214" s="165"/>
      <c r="B214" s="165"/>
      <c r="C214" s="165"/>
      <c r="D214" s="165"/>
      <c r="E214" s="165"/>
      <c r="F214" s="165" t="s">
        <v>14</v>
      </c>
      <c r="G214" s="155">
        <f>+G216</f>
        <v>-100000</v>
      </c>
      <c r="H214" s="31"/>
      <c r="I214" s="31"/>
      <c r="J214" s="31"/>
    </row>
    <row r="215" spans="1:10" s="30" customFormat="1" ht="27">
      <c r="A215" s="165"/>
      <c r="B215" s="165"/>
      <c r="C215" s="165"/>
      <c r="D215" s="165"/>
      <c r="E215" s="165"/>
      <c r="F215" s="165" t="s">
        <v>198</v>
      </c>
      <c r="G215" s="155"/>
      <c r="H215" s="31"/>
      <c r="I215" s="31"/>
      <c r="J215" s="31"/>
    </row>
    <row r="216" spans="1:10" s="30" customFormat="1" ht="16.5">
      <c r="A216" s="165"/>
      <c r="B216" s="165"/>
      <c r="C216" s="165"/>
      <c r="D216" s="165"/>
      <c r="E216" s="165"/>
      <c r="F216" s="165" t="s">
        <v>129</v>
      </c>
      <c r="G216" s="155">
        <f>+G217</f>
        <v>-100000</v>
      </c>
      <c r="H216" s="31"/>
      <c r="I216" s="31"/>
      <c r="J216" s="31"/>
    </row>
    <row r="217" spans="1:10" s="30" customFormat="1" ht="16.5">
      <c r="A217" s="165"/>
      <c r="B217" s="165"/>
      <c r="C217" s="165"/>
      <c r="D217" s="165"/>
      <c r="E217" s="165"/>
      <c r="F217" s="165" t="s">
        <v>199</v>
      </c>
      <c r="G217" s="155">
        <f>+G218</f>
        <v>-100000</v>
      </c>
      <c r="H217" s="31"/>
      <c r="I217" s="31"/>
      <c r="J217" s="31"/>
    </row>
    <row r="218" spans="1:10" s="30" customFormat="1" ht="16.5">
      <c r="A218" s="165"/>
      <c r="B218" s="165"/>
      <c r="C218" s="165"/>
      <c r="D218" s="165"/>
      <c r="E218" s="165"/>
      <c r="F218" s="165" t="s">
        <v>200</v>
      </c>
      <c r="G218" s="155">
        <f>+G219</f>
        <v>-100000</v>
      </c>
      <c r="H218" s="31"/>
      <c r="I218" s="31"/>
      <c r="J218" s="31"/>
    </row>
    <row r="219" spans="1:10" s="30" customFormat="1" ht="27">
      <c r="A219" s="165"/>
      <c r="B219" s="165"/>
      <c r="C219" s="165"/>
      <c r="D219" s="165"/>
      <c r="E219" s="165"/>
      <c r="F219" s="165" t="s">
        <v>218</v>
      </c>
      <c r="G219" s="155">
        <f>+Havelv_4v!F91</f>
        <v>-100000</v>
      </c>
      <c r="H219" s="31"/>
      <c r="I219" s="31"/>
      <c r="J219" s="31"/>
    </row>
    <row r="220" spans="1:10" s="30" customFormat="1" ht="40.5">
      <c r="A220" s="3"/>
      <c r="B220" s="3"/>
      <c r="C220" s="3"/>
      <c r="D220" s="3"/>
      <c r="E220" s="3" t="s">
        <v>147</v>
      </c>
      <c r="F220" s="3" t="s">
        <v>99</v>
      </c>
      <c r="G220" s="155">
        <f>+G222</f>
        <v>-25456</v>
      </c>
      <c r="H220" s="31"/>
      <c r="I220" s="31"/>
      <c r="J220" s="31"/>
    </row>
    <row r="221" spans="1:10" s="30" customFormat="1" ht="16.5">
      <c r="A221" s="3"/>
      <c r="B221" s="3"/>
      <c r="C221" s="3"/>
      <c r="D221" s="3"/>
      <c r="E221" s="3"/>
      <c r="F221" s="3" t="s">
        <v>196</v>
      </c>
      <c r="G221" s="155"/>
      <c r="H221" s="31"/>
      <c r="I221" s="31"/>
      <c r="J221" s="31"/>
    </row>
    <row r="222" spans="1:10" s="30" customFormat="1" ht="16.5">
      <c r="A222" s="3"/>
      <c r="B222" s="3"/>
      <c r="C222" s="3"/>
      <c r="D222" s="3"/>
      <c r="E222" s="3"/>
      <c r="F222" s="2" t="s">
        <v>14</v>
      </c>
      <c r="G222" s="110">
        <f>+G224</f>
        <v>-25456</v>
      </c>
      <c r="H222" s="31"/>
      <c r="I222" s="31"/>
      <c r="J222" s="31"/>
    </row>
    <row r="223" spans="1:10" s="30" customFormat="1" ht="27">
      <c r="A223" s="3"/>
      <c r="B223" s="3"/>
      <c r="C223" s="3"/>
      <c r="D223" s="3"/>
      <c r="E223" s="3"/>
      <c r="F223" s="3" t="s">
        <v>198</v>
      </c>
      <c r="G223" s="155"/>
      <c r="H223" s="31"/>
      <c r="I223" s="31"/>
      <c r="J223" s="31"/>
    </row>
    <row r="224" spans="1:10" s="30" customFormat="1" ht="16.5">
      <c r="A224" s="3"/>
      <c r="B224" s="3"/>
      <c r="C224" s="3"/>
      <c r="D224" s="3"/>
      <c r="E224" s="3"/>
      <c r="F224" s="3" t="s">
        <v>129</v>
      </c>
      <c r="G224" s="155">
        <f>+G225</f>
        <v>-25456</v>
      </c>
      <c r="H224" s="31"/>
      <c r="I224" s="31"/>
      <c r="J224" s="31"/>
    </row>
    <row r="225" spans="1:10" s="30" customFormat="1" ht="16.5">
      <c r="A225" s="3"/>
      <c r="B225" s="3"/>
      <c r="C225" s="3"/>
      <c r="D225" s="3"/>
      <c r="E225" s="3"/>
      <c r="F225" s="3" t="s">
        <v>199</v>
      </c>
      <c r="G225" s="155">
        <f>+G226</f>
        <v>-25456</v>
      </c>
      <c r="H225" s="31"/>
      <c r="I225" s="31"/>
      <c r="J225" s="31"/>
    </row>
    <row r="226" spans="1:10" s="30" customFormat="1" ht="16.5">
      <c r="A226" s="3"/>
      <c r="B226" s="3"/>
      <c r="C226" s="3"/>
      <c r="D226" s="3"/>
      <c r="E226" s="3"/>
      <c r="F226" s="3" t="s">
        <v>200</v>
      </c>
      <c r="G226" s="155">
        <f>+G227</f>
        <v>-25456</v>
      </c>
      <c r="H226" s="31"/>
      <c r="I226" s="31"/>
      <c r="J226" s="31"/>
    </row>
    <row r="227" spans="1:10" s="30" customFormat="1" ht="16.5">
      <c r="A227" s="3"/>
      <c r="B227" s="3"/>
      <c r="C227" s="3"/>
      <c r="D227" s="3"/>
      <c r="E227" s="3"/>
      <c r="F227" s="3" t="s">
        <v>201</v>
      </c>
      <c r="G227" s="155">
        <v>-25456</v>
      </c>
      <c r="H227" s="31"/>
      <c r="I227" s="31"/>
      <c r="J227" s="31"/>
    </row>
    <row r="228" spans="1:10" s="30" customFormat="1" ht="27">
      <c r="A228" s="3"/>
      <c r="B228" s="3"/>
      <c r="C228" s="3"/>
      <c r="D228" s="3"/>
      <c r="E228" s="3" t="s">
        <v>152</v>
      </c>
      <c r="F228" s="3" t="s">
        <v>98</v>
      </c>
      <c r="G228" s="155">
        <f>+G230</f>
        <v>-100000</v>
      </c>
      <c r="H228" s="31"/>
      <c r="I228" s="31"/>
      <c r="J228" s="31"/>
    </row>
    <row r="229" spans="1:10" s="30" customFormat="1" ht="16.5">
      <c r="A229" s="3"/>
      <c r="B229" s="3"/>
      <c r="C229" s="3"/>
      <c r="D229" s="3"/>
      <c r="E229" s="3"/>
      <c r="F229" s="3" t="s">
        <v>196</v>
      </c>
      <c r="G229" s="155"/>
      <c r="H229" s="31"/>
      <c r="I229" s="31"/>
      <c r="J229" s="31"/>
    </row>
    <row r="230" spans="1:10" s="30" customFormat="1" ht="16.5">
      <c r="A230" s="3"/>
      <c r="B230" s="3"/>
      <c r="C230" s="3"/>
      <c r="D230" s="3"/>
      <c r="E230" s="3"/>
      <c r="F230" s="2" t="s">
        <v>14</v>
      </c>
      <c r="G230" s="110">
        <f>+G232</f>
        <v>-100000</v>
      </c>
      <c r="H230" s="31"/>
      <c r="I230" s="31"/>
      <c r="J230" s="31"/>
    </row>
    <row r="231" spans="1:10" s="30" customFormat="1" ht="27">
      <c r="A231" s="3"/>
      <c r="B231" s="3"/>
      <c r="C231" s="3"/>
      <c r="D231" s="3"/>
      <c r="E231" s="3"/>
      <c r="F231" s="3" t="s">
        <v>198</v>
      </c>
      <c r="G231" s="155"/>
      <c r="H231" s="31"/>
      <c r="I231" s="31"/>
      <c r="J231" s="31"/>
    </row>
    <row r="232" spans="1:10" s="30" customFormat="1" ht="16.5">
      <c r="A232" s="3"/>
      <c r="B232" s="3"/>
      <c r="C232" s="3"/>
      <c r="D232" s="3"/>
      <c r="E232" s="3"/>
      <c r="F232" s="3" t="s">
        <v>129</v>
      </c>
      <c r="G232" s="155">
        <f>+G233</f>
        <v>-100000</v>
      </c>
      <c r="H232" s="31"/>
      <c r="I232" s="31"/>
      <c r="J232" s="31"/>
    </row>
    <row r="233" spans="1:10" s="30" customFormat="1" ht="16.5">
      <c r="A233" s="3"/>
      <c r="B233" s="3"/>
      <c r="C233" s="3"/>
      <c r="D233" s="3"/>
      <c r="E233" s="3"/>
      <c r="F233" s="3" t="s">
        <v>199</v>
      </c>
      <c r="G233" s="155">
        <f>+G234</f>
        <v>-100000</v>
      </c>
      <c r="H233" s="31"/>
      <c r="I233" s="31"/>
      <c r="J233" s="31"/>
    </row>
    <row r="234" spans="1:10" s="30" customFormat="1" ht="16.5">
      <c r="A234" s="3"/>
      <c r="B234" s="3"/>
      <c r="C234" s="3"/>
      <c r="D234" s="3"/>
      <c r="E234" s="3"/>
      <c r="F234" s="3" t="s">
        <v>200</v>
      </c>
      <c r="G234" s="155">
        <f>+G235</f>
        <v>-100000</v>
      </c>
      <c r="H234" s="31"/>
      <c r="I234" s="31"/>
      <c r="J234" s="31"/>
    </row>
    <row r="235" spans="1:10" s="30" customFormat="1" ht="16.5">
      <c r="A235" s="3"/>
      <c r="B235" s="3"/>
      <c r="C235" s="3"/>
      <c r="D235" s="3"/>
      <c r="E235" s="3"/>
      <c r="F235" s="3" t="s">
        <v>201</v>
      </c>
      <c r="G235" s="155">
        <v>-100000</v>
      </c>
      <c r="H235" s="31"/>
      <c r="I235" s="31"/>
      <c r="J235" s="31"/>
    </row>
    <row r="236" spans="1:10" s="30" customFormat="1" ht="27">
      <c r="A236" s="3"/>
      <c r="B236" s="3"/>
      <c r="C236" s="3"/>
      <c r="D236" s="3"/>
      <c r="E236" s="3" t="s">
        <v>156</v>
      </c>
      <c r="F236" s="3" t="s">
        <v>96</v>
      </c>
      <c r="G236" s="155">
        <f>+G238</f>
        <v>-160000</v>
      </c>
      <c r="H236" s="31"/>
      <c r="I236" s="31"/>
      <c r="J236" s="31"/>
    </row>
    <row r="237" spans="1:10" s="30" customFormat="1" ht="16.5">
      <c r="A237" s="3"/>
      <c r="B237" s="3"/>
      <c r="C237" s="3"/>
      <c r="D237" s="3"/>
      <c r="E237" s="3"/>
      <c r="F237" s="3" t="s">
        <v>196</v>
      </c>
      <c r="G237" s="155"/>
      <c r="H237" s="31"/>
      <c r="I237" s="31"/>
      <c r="J237" s="31"/>
    </row>
    <row r="238" spans="1:10" s="30" customFormat="1" ht="16.5">
      <c r="A238" s="3"/>
      <c r="B238" s="3"/>
      <c r="C238" s="3"/>
      <c r="D238" s="3"/>
      <c r="E238" s="3"/>
      <c r="F238" s="2" t="s">
        <v>14</v>
      </c>
      <c r="G238" s="110">
        <f>+G240</f>
        <v>-160000</v>
      </c>
      <c r="H238" s="31"/>
      <c r="I238" s="31"/>
      <c r="J238" s="31"/>
    </row>
    <row r="239" spans="1:10" s="30" customFormat="1" ht="27">
      <c r="A239" s="3"/>
      <c r="B239" s="3"/>
      <c r="C239" s="3"/>
      <c r="D239" s="3"/>
      <c r="E239" s="3"/>
      <c r="F239" s="3" t="s">
        <v>198</v>
      </c>
      <c r="G239" s="155"/>
      <c r="H239" s="31"/>
      <c r="I239" s="31"/>
      <c r="J239" s="31"/>
    </row>
    <row r="240" spans="1:10" s="30" customFormat="1" ht="16.5">
      <c r="A240" s="3"/>
      <c r="B240" s="3"/>
      <c r="C240" s="3"/>
      <c r="D240" s="3"/>
      <c r="E240" s="3"/>
      <c r="F240" s="3" t="s">
        <v>129</v>
      </c>
      <c r="G240" s="155">
        <f>+G241</f>
        <v>-160000</v>
      </c>
      <c r="H240" s="31"/>
      <c r="I240" s="31"/>
      <c r="J240" s="31"/>
    </row>
    <row r="241" spans="1:10" s="30" customFormat="1" ht="16.5">
      <c r="A241" s="3"/>
      <c r="B241" s="3"/>
      <c r="C241" s="3"/>
      <c r="D241" s="3"/>
      <c r="E241" s="3"/>
      <c r="F241" s="3" t="s">
        <v>199</v>
      </c>
      <c r="G241" s="155">
        <f>+G242+G245</f>
        <v>-160000</v>
      </c>
      <c r="H241" s="31"/>
      <c r="I241" s="31"/>
      <c r="J241" s="31"/>
    </row>
    <row r="242" spans="1:10" s="30" customFormat="1" ht="16.5">
      <c r="A242" s="109"/>
      <c r="B242" s="109"/>
      <c r="C242" s="109"/>
      <c r="D242" s="109"/>
      <c r="E242" s="109"/>
      <c r="F242" s="109" t="s">
        <v>215</v>
      </c>
      <c r="G242" s="155">
        <f>+G243</f>
        <v>-100000</v>
      </c>
      <c r="H242" s="31"/>
      <c r="I242" s="31"/>
      <c r="J242" s="31"/>
    </row>
    <row r="243" spans="1:10" s="30" customFormat="1" ht="16.5">
      <c r="A243" s="109"/>
      <c r="B243" s="109"/>
      <c r="C243" s="109"/>
      <c r="D243" s="109"/>
      <c r="E243" s="109"/>
      <c r="F243" s="109" t="s">
        <v>216</v>
      </c>
      <c r="G243" s="155">
        <f>+G244</f>
        <v>-100000</v>
      </c>
      <c r="H243" s="31"/>
      <c r="I243" s="31"/>
      <c r="J243" s="31"/>
    </row>
    <row r="244" spans="1:10" s="30" customFormat="1" ht="16.5">
      <c r="A244" s="109"/>
      <c r="B244" s="109"/>
      <c r="C244" s="109"/>
      <c r="D244" s="109"/>
      <c r="E244" s="109"/>
      <c r="F244" s="109" t="s">
        <v>217</v>
      </c>
      <c r="G244" s="155">
        <v>-100000</v>
      </c>
      <c r="H244" s="31"/>
      <c r="I244" s="31"/>
      <c r="J244" s="31"/>
    </row>
    <row r="245" spans="1:10" s="30" customFormat="1" ht="16.5">
      <c r="A245" s="3"/>
      <c r="B245" s="3"/>
      <c r="C245" s="3"/>
      <c r="D245" s="3"/>
      <c r="E245" s="3"/>
      <c r="F245" s="3" t="s">
        <v>200</v>
      </c>
      <c r="G245" s="155">
        <f>+G246</f>
        <v>-60000</v>
      </c>
      <c r="H245" s="31"/>
      <c r="I245" s="31"/>
      <c r="J245" s="31"/>
    </row>
    <row r="246" spans="1:10" s="30" customFormat="1" ht="16.5">
      <c r="A246" s="3"/>
      <c r="B246" s="3"/>
      <c r="C246" s="3"/>
      <c r="D246" s="3"/>
      <c r="E246" s="3"/>
      <c r="F246" s="3" t="s">
        <v>201</v>
      </c>
      <c r="G246" s="155">
        <v>-60000</v>
      </c>
      <c r="H246" s="31"/>
      <c r="I246" s="31"/>
      <c r="J246" s="31"/>
    </row>
    <row r="247" spans="1:10" s="30" customFormat="1" ht="40.5">
      <c r="A247" s="3"/>
      <c r="B247" s="3"/>
      <c r="C247" s="3"/>
      <c r="D247" s="3"/>
      <c r="E247" s="3" t="s">
        <v>157</v>
      </c>
      <c r="F247" s="3" t="s">
        <v>94</v>
      </c>
      <c r="G247" s="155">
        <f>+G249</f>
        <v>-131160</v>
      </c>
      <c r="H247" s="31"/>
      <c r="I247" s="31"/>
      <c r="J247" s="31"/>
    </row>
    <row r="248" spans="1:10" s="30" customFormat="1" ht="16.5">
      <c r="A248" s="3"/>
      <c r="B248" s="3"/>
      <c r="C248" s="3"/>
      <c r="D248" s="3"/>
      <c r="E248" s="3"/>
      <c r="F248" s="3" t="s">
        <v>196</v>
      </c>
      <c r="G248" s="155"/>
      <c r="H248" s="31"/>
      <c r="I248" s="31"/>
      <c r="J248" s="31"/>
    </row>
    <row r="249" spans="1:10" s="30" customFormat="1" ht="16.5">
      <c r="A249" s="3"/>
      <c r="B249" s="3"/>
      <c r="C249" s="3"/>
      <c r="D249" s="3"/>
      <c r="E249" s="3"/>
      <c r="F249" s="2" t="s">
        <v>14</v>
      </c>
      <c r="G249" s="110">
        <f>+G251</f>
        <v>-131160</v>
      </c>
      <c r="H249" s="31"/>
      <c r="I249" s="31"/>
      <c r="J249" s="31"/>
    </row>
    <row r="250" spans="1:10" s="30" customFormat="1" ht="27">
      <c r="A250" s="3"/>
      <c r="B250" s="3"/>
      <c r="C250" s="3"/>
      <c r="D250" s="3"/>
      <c r="E250" s="3"/>
      <c r="F250" s="3" t="s">
        <v>198</v>
      </c>
      <c r="G250" s="155"/>
      <c r="H250" s="31"/>
      <c r="I250" s="31"/>
      <c r="J250" s="31"/>
    </row>
    <row r="251" spans="1:10" s="30" customFormat="1" ht="16.5">
      <c r="A251" s="3"/>
      <c r="B251" s="3"/>
      <c r="C251" s="3"/>
      <c r="D251" s="3"/>
      <c r="E251" s="3"/>
      <c r="F251" s="3" t="s">
        <v>129</v>
      </c>
      <c r="G251" s="155">
        <f>+G252</f>
        <v>-131160</v>
      </c>
      <c r="H251" s="31"/>
      <c r="I251" s="31"/>
      <c r="J251" s="31"/>
    </row>
    <row r="252" spans="1:10" s="30" customFormat="1" ht="16.5">
      <c r="A252" s="3"/>
      <c r="B252" s="3"/>
      <c r="C252" s="3"/>
      <c r="D252" s="3"/>
      <c r="E252" s="3"/>
      <c r="F252" s="3" t="s">
        <v>199</v>
      </c>
      <c r="G252" s="155">
        <f>+G253</f>
        <v>-131160</v>
      </c>
      <c r="H252" s="31"/>
      <c r="I252" s="31"/>
      <c r="J252" s="31"/>
    </row>
    <row r="253" spans="1:10" s="30" customFormat="1" ht="16.5">
      <c r="A253" s="3"/>
      <c r="B253" s="3"/>
      <c r="C253" s="3"/>
      <c r="D253" s="3"/>
      <c r="E253" s="3"/>
      <c r="F253" s="3" t="s">
        <v>200</v>
      </c>
      <c r="G253" s="155">
        <f>+G254</f>
        <v>-131160</v>
      </c>
      <c r="H253" s="31"/>
      <c r="I253" s="31"/>
      <c r="J253" s="31"/>
    </row>
    <row r="254" spans="1:10" s="30" customFormat="1" ht="16.5">
      <c r="A254" s="3"/>
      <c r="B254" s="3"/>
      <c r="C254" s="3"/>
      <c r="D254" s="3"/>
      <c r="E254" s="3"/>
      <c r="F254" s="3" t="s">
        <v>201</v>
      </c>
      <c r="G254" s="155">
        <v>-131160</v>
      </c>
      <c r="H254" s="31"/>
      <c r="I254" s="31"/>
      <c r="J254" s="31"/>
    </row>
    <row r="255" spans="1:10" s="30" customFormat="1" ht="37.5" customHeight="1">
      <c r="A255" s="3"/>
      <c r="B255" s="3"/>
      <c r="C255" s="3"/>
      <c r="D255" s="3"/>
      <c r="E255" s="3" t="s">
        <v>158</v>
      </c>
      <c r="F255" s="3" t="s">
        <v>92</v>
      </c>
      <c r="G255" s="155">
        <f>+G257</f>
        <v>-197000</v>
      </c>
      <c r="H255" s="31"/>
      <c r="I255" s="31"/>
      <c r="J255" s="31"/>
    </row>
    <row r="256" spans="1:10" s="30" customFormat="1" ht="16.5">
      <c r="A256" s="3"/>
      <c r="B256" s="3"/>
      <c r="C256" s="3"/>
      <c r="D256" s="3"/>
      <c r="E256" s="3"/>
      <c r="F256" s="3" t="s">
        <v>196</v>
      </c>
      <c r="G256" s="155"/>
      <c r="H256" s="31"/>
      <c r="I256" s="31"/>
      <c r="J256" s="31"/>
    </row>
    <row r="257" spans="1:10" s="30" customFormat="1" ht="16.5">
      <c r="A257" s="3"/>
      <c r="B257" s="3"/>
      <c r="C257" s="3"/>
      <c r="D257" s="3"/>
      <c r="E257" s="3"/>
      <c r="F257" s="2" t="s">
        <v>14</v>
      </c>
      <c r="G257" s="110">
        <f>+G259</f>
        <v>-197000</v>
      </c>
      <c r="H257" s="31"/>
      <c r="I257" s="31"/>
      <c r="J257" s="31"/>
    </row>
    <row r="258" spans="1:10" s="30" customFormat="1" ht="27">
      <c r="A258" s="3"/>
      <c r="B258" s="3"/>
      <c r="C258" s="3"/>
      <c r="D258" s="3"/>
      <c r="E258" s="3"/>
      <c r="F258" s="3" t="s">
        <v>198</v>
      </c>
      <c r="G258" s="155"/>
      <c r="H258" s="31"/>
      <c r="I258" s="31"/>
      <c r="J258" s="31"/>
    </row>
    <row r="259" spans="1:10" s="30" customFormat="1" ht="16.5">
      <c r="A259" s="3"/>
      <c r="B259" s="3"/>
      <c r="C259" s="3"/>
      <c r="D259" s="3"/>
      <c r="E259" s="3"/>
      <c r="F259" s="3" t="s">
        <v>129</v>
      </c>
      <c r="G259" s="155">
        <f>+G260</f>
        <v>-197000</v>
      </c>
      <c r="H259" s="31"/>
      <c r="I259" s="31"/>
      <c r="J259" s="31"/>
    </row>
    <row r="260" spans="1:10" s="30" customFormat="1" ht="16.5">
      <c r="A260" s="3"/>
      <c r="B260" s="3"/>
      <c r="C260" s="3"/>
      <c r="D260" s="3"/>
      <c r="E260" s="3"/>
      <c r="F260" s="3" t="s">
        <v>199</v>
      </c>
      <c r="G260" s="155">
        <f>+G261</f>
        <v>-197000</v>
      </c>
      <c r="H260" s="31"/>
      <c r="I260" s="31"/>
      <c r="J260" s="31"/>
    </row>
    <row r="261" spans="1:10" s="30" customFormat="1" ht="16.5">
      <c r="A261" s="3"/>
      <c r="B261" s="3"/>
      <c r="C261" s="3"/>
      <c r="D261" s="3"/>
      <c r="E261" s="3"/>
      <c r="F261" s="3" t="s">
        <v>200</v>
      </c>
      <c r="G261" s="155">
        <f>+G262</f>
        <v>-197000</v>
      </c>
      <c r="H261" s="31"/>
      <c r="I261" s="31"/>
      <c r="J261" s="31"/>
    </row>
    <row r="262" spans="1:10" s="30" customFormat="1" ht="16.5">
      <c r="A262" s="3"/>
      <c r="B262" s="3"/>
      <c r="C262" s="3"/>
      <c r="D262" s="3"/>
      <c r="E262" s="3"/>
      <c r="F262" s="3" t="s">
        <v>201</v>
      </c>
      <c r="G262" s="155">
        <v>-197000</v>
      </c>
      <c r="H262" s="31"/>
      <c r="I262" s="31"/>
      <c r="J262" s="31"/>
    </row>
    <row r="263" spans="1:10" s="30" customFormat="1" ht="40.5">
      <c r="A263" s="3"/>
      <c r="B263" s="3"/>
      <c r="C263" s="3"/>
      <c r="D263" s="3"/>
      <c r="E263" s="3" t="s">
        <v>172</v>
      </c>
      <c r="F263" s="3" t="s">
        <v>88</v>
      </c>
      <c r="G263" s="155">
        <f>+G265</f>
        <v>-177667.8</v>
      </c>
      <c r="H263" s="31"/>
      <c r="I263" s="31"/>
      <c r="J263" s="31"/>
    </row>
    <row r="264" spans="1:10" s="30" customFormat="1" ht="16.5">
      <c r="A264" s="3"/>
      <c r="B264" s="3"/>
      <c r="C264" s="3"/>
      <c r="D264" s="3"/>
      <c r="E264" s="3"/>
      <c r="F264" s="3" t="s">
        <v>196</v>
      </c>
      <c r="G264" s="155"/>
      <c r="H264" s="31"/>
      <c r="I264" s="31"/>
      <c r="J264" s="31"/>
    </row>
    <row r="265" spans="1:10" s="30" customFormat="1" ht="16.5">
      <c r="A265" s="3"/>
      <c r="B265" s="3"/>
      <c r="C265" s="3"/>
      <c r="D265" s="3"/>
      <c r="E265" s="3"/>
      <c r="F265" s="2" t="s">
        <v>14</v>
      </c>
      <c r="G265" s="110">
        <f>+G267</f>
        <v>-177667.8</v>
      </c>
      <c r="H265" s="31"/>
      <c r="I265" s="31"/>
      <c r="J265" s="31"/>
    </row>
    <row r="266" spans="1:10" s="30" customFormat="1" ht="27">
      <c r="A266" s="3"/>
      <c r="B266" s="3"/>
      <c r="C266" s="3"/>
      <c r="D266" s="3"/>
      <c r="E266" s="3"/>
      <c r="F266" s="3" t="s">
        <v>198</v>
      </c>
      <c r="G266" s="155"/>
      <c r="H266" s="31"/>
      <c r="I266" s="31"/>
      <c r="J266" s="31"/>
    </row>
    <row r="267" spans="1:10" s="30" customFormat="1" ht="16.5">
      <c r="A267" s="3"/>
      <c r="B267" s="3"/>
      <c r="C267" s="3"/>
      <c r="D267" s="3"/>
      <c r="E267" s="3"/>
      <c r="F267" s="3" t="s">
        <v>129</v>
      </c>
      <c r="G267" s="155">
        <f>+G268</f>
        <v>-177667.8</v>
      </c>
      <c r="H267" s="31"/>
      <c r="I267" s="31"/>
      <c r="J267" s="31"/>
    </row>
    <row r="268" spans="1:10" s="30" customFormat="1" ht="16.5">
      <c r="A268" s="3"/>
      <c r="B268" s="3"/>
      <c r="C268" s="3"/>
      <c r="D268" s="3"/>
      <c r="E268" s="3"/>
      <c r="F268" s="3" t="s">
        <v>202</v>
      </c>
      <c r="G268" s="155">
        <f>+G269</f>
        <v>-177667.8</v>
      </c>
      <c r="H268" s="31"/>
      <c r="I268" s="31"/>
      <c r="J268" s="31"/>
    </row>
    <row r="269" spans="1:10" s="30" customFormat="1" ht="16.5">
      <c r="A269" s="3"/>
      <c r="B269" s="3"/>
      <c r="C269" s="3"/>
      <c r="D269" s="3"/>
      <c r="E269" s="3"/>
      <c r="F269" s="3" t="s">
        <v>203</v>
      </c>
      <c r="G269" s="155">
        <f>+G270</f>
        <v>-177667.8</v>
      </c>
      <c r="H269" s="31"/>
      <c r="I269" s="31"/>
      <c r="J269" s="31"/>
    </row>
    <row r="270" spans="1:10" s="30" customFormat="1" ht="16.5">
      <c r="A270" s="3"/>
      <c r="B270" s="3"/>
      <c r="C270" s="3"/>
      <c r="D270" s="3"/>
      <c r="E270" s="3"/>
      <c r="F270" s="3" t="s">
        <v>204</v>
      </c>
      <c r="G270" s="155">
        <f>+G271</f>
        <v>-177667.8</v>
      </c>
      <c r="H270" s="31"/>
      <c r="I270" s="31"/>
      <c r="J270" s="31"/>
    </row>
    <row r="271" spans="1:10" s="30" customFormat="1" ht="16.5">
      <c r="A271" s="3"/>
      <c r="B271" s="3"/>
      <c r="C271" s="3"/>
      <c r="D271" s="3"/>
      <c r="E271" s="3"/>
      <c r="F271" s="3" t="s">
        <v>212</v>
      </c>
      <c r="G271" s="155">
        <v>-177667.8</v>
      </c>
      <c r="H271" s="31"/>
      <c r="I271" s="31"/>
      <c r="J271" s="31"/>
    </row>
    <row r="272" spans="1:10" s="30" customFormat="1" ht="40.5">
      <c r="A272" s="3"/>
      <c r="B272" s="3"/>
      <c r="C272" s="3"/>
      <c r="D272" s="3"/>
      <c r="E272" s="3" t="s">
        <v>173</v>
      </c>
      <c r="F272" s="3" t="s">
        <v>86</v>
      </c>
      <c r="G272" s="155">
        <f>+G274</f>
        <v>-8000</v>
      </c>
      <c r="H272" s="31"/>
      <c r="I272" s="31"/>
      <c r="J272" s="31"/>
    </row>
    <row r="273" spans="1:10" s="30" customFormat="1" ht="16.5">
      <c r="A273" s="3"/>
      <c r="B273" s="3"/>
      <c r="C273" s="3"/>
      <c r="D273" s="3"/>
      <c r="E273" s="3"/>
      <c r="F273" s="3" t="s">
        <v>196</v>
      </c>
      <c r="G273" s="155"/>
      <c r="H273" s="31"/>
      <c r="I273" s="31"/>
      <c r="J273" s="31"/>
    </row>
    <row r="274" spans="1:10" s="30" customFormat="1" ht="16.5">
      <c r="A274" s="3"/>
      <c r="B274" s="3"/>
      <c r="C274" s="3"/>
      <c r="D274" s="3"/>
      <c r="E274" s="3"/>
      <c r="F274" s="2" t="s">
        <v>14</v>
      </c>
      <c r="G274" s="110">
        <f>+G276</f>
        <v>-8000</v>
      </c>
      <c r="H274" s="31"/>
      <c r="I274" s="31"/>
      <c r="J274" s="31"/>
    </row>
    <row r="275" spans="1:10" s="30" customFormat="1" ht="27">
      <c r="A275" s="3"/>
      <c r="B275" s="3"/>
      <c r="C275" s="3"/>
      <c r="D275" s="3"/>
      <c r="E275" s="3"/>
      <c r="F275" s="3" t="s">
        <v>198</v>
      </c>
      <c r="G275" s="155"/>
      <c r="H275" s="31"/>
      <c r="I275" s="31"/>
      <c r="J275" s="31"/>
    </row>
    <row r="276" spans="1:10" s="30" customFormat="1" ht="16.5">
      <c r="A276" s="3"/>
      <c r="B276" s="3"/>
      <c r="C276" s="3"/>
      <c r="D276" s="3"/>
      <c r="E276" s="3"/>
      <c r="F276" s="3" t="s">
        <v>129</v>
      </c>
      <c r="G276" s="155">
        <f>+G277</f>
        <v>-8000</v>
      </c>
      <c r="H276" s="31"/>
      <c r="I276" s="31"/>
      <c r="J276" s="31"/>
    </row>
    <row r="277" spans="1:10" s="30" customFormat="1" ht="16.5">
      <c r="A277" s="3"/>
      <c r="B277" s="3"/>
      <c r="C277" s="3"/>
      <c r="D277" s="3"/>
      <c r="E277" s="3"/>
      <c r="F277" s="3" t="s">
        <v>202</v>
      </c>
      <c r="G277" s="155">
        <f>+G278</f>
        <v>-8000</v>
      </c>
      <c r="H277" s="31"/>
      <c r="I277" s="31"/>
      <c r="J277" s="31"/>
    </row>
    <row r="278" spans="1:10" s="30" customFormat="1" ht="16.5">
      <c r="A278" s="3"/>
      <c r="B278" s="3"/>
      <c r="C278" s="3"/>
      <c r="D278" s="3"/>
      <c r="E278" s="3"/>
      <c r="F278" s="3" t="s">
        <v>203</v>
      </c>
      <c r="G278" s="155">
        <f>+G279</f>
        <v>-8000</v>
      </c>
      <c r="H278" s="31"/>
      <c r="I278" s="31"/>
      <c r="J278" s="31"/>
    </row>
    <row r="279" spans="1:10" s="30" customFormat="1" ht="16.5">
      <c r="A279" s="3"/>
      <c r="B279" s="3"/>
      <c r="C279" s="3"/>
      <c r="D279" s="3"/>
      <c r="E279" s="3"/>
      <c r="F279" s="3" t="s">
        <v>204</v>
      </c>
      <c r="G279" s="155">
        <f>+G280</f>
        <v>-8000</v>
      </c>
      <c r="H279" s="31"/>
      <c r="I279" s="31"/>
      <c r="J279" s="31"/>
    </row>
    <row r="280" spans="1:10" s="30" customFormat="1" ht="16.5">
      <c r="A280" s="3"/>
      <c r="B280" s="3"/>
      <c r="C280" s="3"/>
      <c r="D280" s="3"/>
      <c r="E280" s="3"/>
      <c r="F280" s="3" t="s">
        <v>205</v>
      </c>
      <c r="G280" s="155">
        <v>-8000</v>
      </c>
      <c r="H280" s="31"/>
      <c r="I280" s="31"/>
      <c r="J280" s="31"/>
    </row>
    <row r="281" spans="1:10" s="63" customFormat="1" ht="40.5">
      <c r="A281" s="61"/>
      <c r="B281" s="61"/>
      <c r="C281" s="61"/>
      <c r="D281" s="61"/>
      <c r="E281" s="3">
        <v>21014</v>
      </c>
      <c r="F281" s="3" t="s">
        <v>80</v>
      </c>
      <c r="G281" s="155">
        <f>+G283</f>
        <v>-100000</v>
      </c>
      <c r="H281" s="62"/>
      <c r="I281" s="62"/>
      <c r="J281" s="62"/>
    </row>
    <row r="282" spans="1:10" s="63" customFormat="1" ht="16.5">
      <c r="A282" s="61"/>
      <c r="B282" s="61"/>
      <c r="C282" s="61"/>
      <c r="D282" s="61"/>
      <c r="E282" s="61"/>
      <c r="F282" s="3" t="s">
        <v>196</v>
      </c>
      <c r="G282" s="155"/>
      <c r="H282" s="62"/>
      <c r="I282" s="62"/>
      <c r="J282" s="62"/>
    </row>
    <row r="283" spans="1:10" s="63" customFormat="1" ht="16.5">
      <c r="A283" s="61"/>
      <c r="B283" s="61"/>
      <c r="C283" s="61"/>
      <c r="D283" s="61"/>
      <c r="E283" s="61"/>
      <c r="F283" s="64" t="s">
        <v>14</v>
      </c>
      <c r="G283" s="160">
        <f>+G285</f>
        <v>-100000</v>
      </c>
      <c r="H283" s="62"/>
      <c r="I283" s="62"/>
      <c r="J283" s="62"/>
    </row>
    <row r="284" spans="1:10" s="63" customFormat="1" ht="27">
      <c r="A284" s="61"/>
      <c r="B284" s="61"/>
      <c r="C284" s="61"/>
      <c r="D284" s="61"/>
      <c r="E284" s="61"/>
      <c r="F284" s="3" t="s">
        <v>198</v>
      </c>
      <c r="G284" s="155"/>
      <c r="H284" s="62"/>
      <c r="I284" s="62"/>
      <c r="J284" s="62"/>
    </row>
    <row r="285" spans="1:10" s="63" customFormat="1" ht="16.5">
      <c r="A285" s="61"/>
      <c r="B285" s="61"/>
      <c r="C285" s="61"/>
      <c r="D285" s="61"/>
      <c r="E285" s="61"/>
      <c r="F285" s="3" t="s">
        <v>129</v>
      </c>
      <c r="G285" s="155">
        <f>+G286</f>
        <v>-100000</v>
      </c>
      <c r="H285" s="62"/>
      <c r="I285" s="62"/>
      <c r="J285" s="62"/>
    </row>
    <row r="286" spans="1:10" s="63" customFormat="1" ht="16.5">
      <c r="A286" s="61"/>
      <c r="B286" s="61"/>
      <c r="C286" s="61"/>
      <c r="D286" s="61"/>
      <c r="E286" s="61"/>
      <c r="F286" s="3" t="s">
        <v>202</v>
      </c>
      <c r="G286" s="155">
        <f>+G287</f>
        <v>-100000</v>
      </c>
      <c r="H286" s="62"/>
      <c r="I286" s="62"/>
      <c r="J286" s="62"/>
    </row>
    <row r="287" spans="1:10" s="63" customFormat="1" ht="16.5">
      <c r="A287" s="61"/>
      <c r="B287" s="61"/>
      <c r="C287" s="61"/>
      <c r="D287" s="61"/>
      <c r="E287" s="61"/>
      <c r="F287" s="3" t="s">
        <v>203</v>
      </c>
      <c r="G287" s="155">
        <f>+G288</f>
        <v>-100000</v>
      </c>
      <c r="H287" s="62"/>
      <c r="I287" s="62"/>
      <c r="J287" s="62"/>
    </row>
    <row r="288" spans="1:10" s="63" customFormat="1" ht="16.5">
      <c r="A288" s="61"/>
      <c r="B288" s="61"/>
      <c r="C288" s="61"/>
      <c r="D288" s="61"/>
      <c r="E288" s="61"/>
      <c r="F288" s="3" t="s">
        <v>204</v>
      </c>
      <c r="G288" s="155">
        <f>+G289</f>
        <v>-100000</v>
      </c>
      <c r="H288" s="62"/>
      <c r="I288" s="62"/>
      <c r="J288" s="62"/>
    </row>
    <row r="289" spans="1:10" s="63" customFormat="1" ht="16.5">
      <c r="A289" s="61"/>
      <c r="B289" s="61"/>
      <c r="C289" s="61"/>
      <c r="D289" s="61"/>
      <c r="E289" s="61"/>
      <c r="F289" s="3" t="s">
        <v>205</v>
      </c>
      <c r="G289" s="155">
        <v>-100000</v>
      </c>
      <c r="H289" s="62"/>
      <c r="I289" s="62"/>
      <c r="J289" s="62"/>
    </row>
    <row r="290" spans="1:10" s="30" customFormat="1" ht="27">
      <c r="A290" s="3"/>
      <c r="B290" s="3"/>
      <c r="C290" s="3"/>
      <c r="D290" s="3"/>
      <c r="E290" s="3" t="s">
        <v>174</v>
      </c>
      <c r="F290" s="3" t="s">
        <v>83</v>
      </c>
      <c r="G290" s="155">
        <f>+G292</f>
        <v>-45000</v>
      </c>
      <c r="H290" s="31"/>
      <c r="I290" s="31"/>
      <c r="J290" s="31"/>
    </row>
    <row r="291" spans="1:10" s="30" customFormat="1" ht="16.5">
      <c r="A291" s="3"/>
      <c r="B291" s="3"/>
      <c r="C291" s="3"/>
      <c r="D291" s="3"/>
      <c r="E291" s="3"/>
      <c r="F291" s="3" t="s">
        <v>196</v>
      </c>
      <c r="G291" s="155"/>
      <c r="H291" s="31"/>
      <c r="I291" s="31"/>
      <c r="J291" s="31"/>
    </row>
    <row r="292" spans="1:10" s="30" customFormat="1" ht="16.5">
      <c r="A292" s="3"/>
      <c r="B292" s="3"/>
      <c r="C292" s="3"/>
      <c r="D292" s="3"/>
      <c r="E292" s="3"/>
      <c r="F292" s="2" t="s">
        <v>14</v>
      </c>
      <c r="G292" s="110">
        <f>+G294</f>
        <v>-45000</v>
      </c>
      <c r="H292" s="31"/>
      <c r="I292" s="31"/>
      <c r="J292" s="31"/>
    </row>
    <row r="293" spans="1:10" s="30" customFormat="1" ht="27">
      <c r="A293" s="3"/>
      <c r="B293" s="3"/>
      <c r="C293" s="3"/>
      <c r="D293" s="3"/>
      <c r="E293" s="3"/>
      <c r="F293" s="3" t="s">
        <v>198</v>
      </c>
      <c r="G293" s="155"/>
      <c r="H293" s="31"/>
      <c r="I293" s="31"/>
      <c r="J293" s="31"/>
    </row>
    <row r="294" spans="1:10" s="30" customFormat="1" ht="16.5">
      <c r="A294" s="3"/>
      <c r="B294" s="3"/>
      <c r="C294" s="3"/>
      <c r="D294" s="3"/>
      <c r="E294" s="3"/>
      <c r="F294" s="3" t="s">
        <v>129</v>
      </c>
      <c r="G294" s="155">
        <f>+G295</f>
        <v>-45000</v>
      </c>
      <c r="H294" s="31"/>
      <c r="I294" s="31"/>
      <c r="J294" s="31"/>
    </row>
    <row r="295" spans="1:10" s="30" customFormat="1" ht="16.5">
      <c r="A295" s="3"/>
      <c r="B295" s="3"/>
      <c r="C295" s="3"/>
      <c r="D295" s="3"/>
      <c r="E295" s="3"/>
      <c r="F295" s="3" t="s">
        <v>202</v>
      </c>
      <c r="G295" s="155">
        <f>+G296</f>
        <v>-45000</v>
      </c>
      <c r="H295" s="31"/>
      <c r="I295" s="31"/>
      <c r="J295" s="31"/>
    </row>
    <row r="296" spans="1:10" s="30" customFormat="1" ht="16.5">
      <c r="A296" s="3"/>
      <c r="B296" s="3"/>
      <c r="C296" s="3"/>
      <c r="D296" s="3"/>
      <c r="E296" s="3"/>
      <c r="F296" s="3" t="s">
        <v>203</v>
      </c>
      <c r="G296" s="155">
        <f>+G297</f>
        <v>-45000</v>
      </c>
      <c r="H296" s="31"/>
      <c r="I296" s="31"/>
      <c r="J296" s="31"/>
    </row>
    <row r="297" spans="1:10" s="30" customFormat="1" ht="16.5">
      <c r="A297" s="3"/>
      <c r="B297" s="3"/>
      <c r="C297" s="3"/>
      <c r="D297" s="3"/>
      <c r="E297" s="3"/>
      <c r="F297" s="3" t="s">
        <v>204</v>
      </c>
      <c r="G297" s="155">
        <f>+G298</f>
        <v>-45000</v>
      </c>
      <c r="H297" s="31"/>
      <c r="I297" s="31"/>
      <c r="J297" s="31"/>
    </row>
    <row r="298" spans="1:10" s="30" customFormat="1" ht="16.5">
      <c r="A298" s="3"/>
      <c r="B298" s="3"/>
      <c r="C298" s="3"/>
      <c r="D298" s="3"/>
      <c r="E298" s="3"/>
      <c r="F298" s="3" t="s">
        <v>205</v>
      </c>
      <c r="G298" s="155">
        <v>-45000</v>
      </c>
      <c r="H298" s="31"/>
      <c r="I298" s="31"/>
      <c r="J298" s="31"/>
    </row>
    <row r="299" spans="1:10" s="30" customFormat="1" ht="47.25" customHeight="1">
      <c r="A299" s="3"/>
      <c r="B299" s="3"/>
      <c r="C299" s="3"/>
      <c r="D299" s="3"/>
      <c r="E299" s="3">
        <v>11008</v>
      </c>
      <c r="F299" s="3" t="s">
        <v>248</v>
      </c>
      <c r="G299" s="155">
        <f>+G301</f>
        <v>-3000</v>
      </c>
      <c r="H299" s="31"/>
      <c r="I299" s="31"/>
      <c r="J299" s="31"/>
    </row>
    <row r="300" spans="1:10" s="30" customFormat="1" ht="16.5">
      <c r="A300" s="3"/>
      <c r="B300" s="3"/>
      <c r="C300" s="3"/>
      <c r="D300" s="3"/>
      <c r="E300" s="3"/>
      <c r="F300" s="3" t="s">
        <v>196</v>
      </c>
      <c r="G300" s="155"/>
      <c r="H300" s="31"/>
      <c r="I300" s="31"/>
      <c r="J300" s="31"/>
    </row>
    <row r="301" spans="1:10" s="30" customFormat="1" ht="16.5">
      <c r="A301" s="3"/>
      <c r="B301" s="3"/>
      <c r="C301" s="3"/>
      <c r="D301" s="3"/>
      <c r="E301" s="3"/>
      <c r="F301" s="2" t="s">
        <v>14</v>
      </c>
      <c r="G301" s="110">
        <f>+G303</f>
        <v>-3000</v>
      </c>
      <c r="H301" s="31"/>
      <c r="I301" s="31"/>
      <c r="J301" s="31"/>
    </row>
    <row r="302" spans="1:10" s="30" customFormat="1" ht="27">
      <c r="A302" s="3"/>
      <c r="B302" s="3"/>
      <c r="C302" s="3"/>
      <c r="D302" s="3"/>
      <c r="E302" s="3"/>
      <c r="F302" s="3" t="s">
        <v>198</v>
      </c>
      <c r="G302" s="155"/>
      <c r="H302" s="31"/>
      <c r="I302" s="31"/>
      <c r="J302" s="31"/>
    </row>
    <row r="303" spans="1:10" s="30" customFormat="1" ht="16.5">
      <c r="A303" s="3"/>
      <c r="B303" s="3"/>
      <c r="C303" s="3"/>
      <c r="D303" s="3"/>
      <c r="E303" s="3"/>
      <c r="F303" s="3" t="s">
        <v>129</v>
      </c>
      <c r="G303" s="155">
        <f>+G304</f>
        <v>-3000</v>
      </c>
      <c r="H303" s="31"/>
      <c r="I303" s="31"/>
      <c r="J303" s="31"/>
    </row>
    <row r="304" spans="1:10" s="30" customFormat="1" ht="16.5">
      <c r="A304" s="3"/>
      <c r="B304" s="3"/>
      <c r="C304" s="3"/>
      <c r="D304" s="3"/>
      <c r="E304" s="3"/>
      <c r="F304" s="3" t="s">
        <v>199</v>
      </c>
      <c r="G304" s="155">
        <f>+G305</f>
        <v>-3000</v>
      </c>
      <c r="H304" s="31"/>
      <c r="I304" s="31"/>
      <c r="J304" s="31"/>
    </row>
    <row r="305" spans="1:10" s="30" customFormat="1" ht="16.5">
      <c r="A305" s="3"/>
      <c r="B305" s="3"/>
      <c r="C305" s="3"/>
      <c r="D305" s="3"/>
      <c r="E305" s="3"/>
      <c r="F305" s="3" t="s">
        <v>200</v>
      </c>
      <c r="G305" s="155">
        <f>+G306</f>
        <v>-3000</v>
      </c>
      <c r="H305" s="31"/>
      <c r="I305" s="31"/>
      <c r="J305" s="31"/>
    </row>
    <row r="306" spans="1:10" s="30" customFormat="1" ht="16.5">
      <c r="A306" s="3"/>
      <c r="B306" s="3"/>
      <c r="C306" s="3"/>
      <c r="D306" s="3"/>
      <c r="E306" s="3"/>
      <c r="F306" s="3" t="s">
        <v>201</v>
      </c>
      <c r="G306" s="155">
        <v>-3000</v>
      </c>
      <c r="H306" s="31"/>
      <c r="I306" s="31"/>
      <c r="J306" s="31"/>
    </row>
    <row r="307" spans="1:10" s="30" customFormat="1" ht="16.5">
      <c r="A307" s="3"/>
      <c r="B307" s="3"/>
      <c r="C307" s="3"/>
      <c r="D307" s="3" t="s">
        <v>138</v>
      </c>
      <c r="E307" s="3"/>
      <c r="F307" s="3" t="s">
        <v>37</v>
      </c>
      <c r="G307" s="155">
        <f>+G309+G317+G325+G336+G347+G356</f>
        <v>-857209.6</v>
      </c>
      <c r="H307" s="31"/>
      <c r="I307" s="31"/>
      <c r="J307" s="31"/>
    </row>
    <row r="308" spans="1:10" s="30" customFormat="1" ht="16.5">
      <c r="A308" s="3"/>
      <c r="B308" s="3"/>
      <c r="C308" s="3"/>
      <c r="D308" s="3"/>
      <c r="E308" s="3"/>
      <c r="F308" s="3" t="s">
        <v>130</v>
      </c>
      <c r="G308" s="155"/>
      <c r="H308" s="31"/>
      <c r="I308" s="31"/>
      <c r="J308" s="31"/>
    </row>
    <row r="309" spans="1:10" s="30" customFormat="1" ht="40.5">
      <c r="A309" s="3"/>
      <c r="B309" s="3"/>
      <c r="C309" s="3"/>
      <c r="D309" s="3"/>
      <c r="E309" s="3" t="s">
        <v>161</v>
      </c>
      <c r="F309" s="3" t="s">
        <v>49</v>
      </c>
      <c r="G309" s="155">
        <f>+G311</f>
        <v>-962.9</v>
      </c>
      <c r="H309" s="31"/>
      <c r="I309" s="31"/>
      <c r="J309" s="31"/>
    </row>
    <row r="310" spans="1:10" s="30" customFormat="1" ht="16.5">
      <c r="A310" s="3"/>
      <c r="B310" s="3"/>
      <c r="C310" s="3"/>
      <c r="D310" s="3"/>
      <c r="E310" s="3"/>
      <c r="F310" s="3" t="s">
        <v>196</v>
      </c>
      <c r="G310" s="155"/>
      <c r="H310" s="31"/>
      <c r="I310" s="31"/>
      <c r="J310" s="31"/>
    </row>
    <row r="311" spans="1:10" s="30" customFormat="1" ht="16.5">
      <c r="A311" s="3"/>
      <c r="B311" s="3"/>
      <c r="C311" s="3"/>
      <c r="D311" s="3"/>
      <c r="E311" s="3"/>
      <c r="F311" s="2" t="s">
        <v>14</v>
      </c>
      <c r="G311" s="110">
        <f>+G313</f>
        <v>-962.9</v>
      </c>
      <c r="H311" s="31"/>
      <c r="I311" s="31"/>
      <c r="J311" s="31"/>
    </row>
    <row r="312" spans="1:10" s="30" customFormat="1" ht="27">
      <c r="A312" s="3"/>
      <c r="B312" s="3"/>
      <c r="C312" s="3"/>
      <c r="D312" s="3"/>
      <c r="E312" s="3"/>
      <c r="F312" s="3" t="s">
        <v>198</v>
      </c>
      <c r="G312" s="155"/>
      <c r="H312" s="31"/>
      <c r="I312" s="31"/>
      <c r="J312" s="31"/>
    </row>
    <row r="313" spans="1:10" s="30" customFormat="1" ht="16.5">
      <c r="A313" s="3"/>
      <c r="B313" s="3"/>
      <c r="C313" s="3"/>
      <c r="D313" s="3"/>
      <c r="E313" s="3"/>
      <c r="F313" s="3" t="s">
        <v>129</v>
      </c>
      <c r="G313" s="155">
        <f>+G314</f>
        <v>-962.9</v>
      </c>
      <c r="H313" s="31"/>
      <c r="I313" s="31"/>
      <c r="J313" s="31"/>
    </row>
    <row r="314" spans="1:10" s="30" customFormat="1" ht="16.5">
      <c r="A314" s="3"/>
      <c r="B314" s="3"/>
      <c r="C314" s="3"/>
      <c r="D314" s="3"/>
      <c r="E314" s="3"/>
      <c r="F314" s="3" t="s">
        <v>199</v>
      </c>
      <c r="G314" s="155">
        <f>+G315</f>
        <v>-962.9</v>
      </c>
      <c r="H314" s="31"/>
      <c r="I314" s="31"/>
      <c r="J314" s="31"/>
    </row>
    <row r="315" spans="1:10" s="30" customFormat="1" ht="16.5">
      <c r="A315" s="3"/>
      <c r="B315" s="3"/>
      <c r="C315" s="3"/>
      <c r="D315" s="3"/>
      <c r="E315" s="3"/>
      <c r="F315" s="3" t="s">
        <v>200</v>
      </c>
      <c r="G315" s="155">
        <f>+G316</f>
        <v>-962.9</v>
      </c>
      <c r="H315" s="31"/>
      <c r="I315" s="31"/>
      <c r="J315" s="31"/>
    </row>
    <row r="316" spans="1:10" s="30" customFormat="1" ht="16.5">
      <c r="A316" s="3"/>
      <c r="B316" s="3"/>
      <c r="C316" s="3"/>
      <c r="D316" s="3"/>
      <c r="E316" s="3"/>
      <c r="F316" s="3" t="s">
        <v>201</v>
      </c>
      <c r="G316" s="155">
        <v>-962.9</v>
      </c>
      <c r="H316" s="31"/>
      <c r="I316" s="31"/>
      <c r="J316" s="31"/>
    </row>
    <row r="317" spans="1:10" s="30" customFormat="1" ht="40.5">
      <c r="A317" s="3"/>
      <c r="B317" s="3"/>
      <c r="C317" s="3"/>
      <c r="D317" s="3"/>
      <c r="E317" s="3" t="s">
        <v>175</v>
      </c>
      <c r="F317" s="3" t="s">
        <v>47</v>
      </c>
      <c r="G317" s="155">
        <f>+G319</f>
        <v>-10000</v>
      </c>
      <c r="H317" s="31"/>
      <c r="I317" s="31"/>
      <c r="J317" s="31"/>
    </row>
    <row r="318" spans="1:10" s="30" customFormat="1" ht="16.5">
      <c r="A318" s="3"/>
      <c r="B318" s="3"/>
      <c r="C318" s="3"/>
      <c r="D318" s="3"/>
      <c r="E318" s="3"/>
      <c r="F318" s="3" t="s">
        <v>196</v>
      </c>
      <c r="G318" s="155"/>
      <c r="H318" s="31"/>
      <c r="I318" s="31"/>
      <c r="J318" s="31"/>
    </row>
    <row r="319" spans="1:10" s="30" customFormat="1" ht="16.5">
      <c r="A319" s="3"/>
      <c r="B319" s="3"/>
      <c r="C319" s="3"/>
      <c r="D319" s="3"/>
      <c r="E319" s="3"/>
      <c r="F319" s="2" t="s">
        <v>14</v>
      </c>
      <c r="G319" s="110">
        <f>+G321</f>
        <v>-10000</v>
      </c>
      <c r="H319" s="31"/>
      <c r="I319" s="31"/>
      <c r="J319" s="31"/>
    </row>
    <row r="320" spans="1:10" s="30" customFormat="1" ht="27">
      <c r="A320" s="3"/>
      <c r="B320" s="3"/>
      <c r="C320" s="3"/>
      <c r="D320" s="3"/>
      <c r="E320" s="3"/>
      <c r="F320" s="3" t="s">
        <v>198</v>
      </c>
      <c r="G320" s="155"/>
      <c r="H320" s="31"/>
      <c r="I320" s="31"/>
      <c r="J320" s="31"/>
    </row>
    <row r="321" spans="1:10" s="30" customFormat="1" ht="16.5">
      <c r="A321" s="3"/>
      <c r="B321" s="3"/>
      <c r="C321" s="3"/>
      <c r="D321" s="3"/>
      <c r="E321" s="3"/>
      <c r="F321" s="3" t="s">
        <v>129</v>
      </c>
      <c r="G321" s="155">
        <f>+G322</f>
        <v>-10000</v>
      </c>
      <c r="H321" s="31"/>
      <c r="I321" s="31"/>
      <c r="J321" s="31"/>
    </row>
    <row r="322" spans="1:10" s="30" customFormat="1" ht="16.5">
      <c r="A322" s="3"/>
      <c r="B322" s="3"/>
      <c r="C322" s="3"/>
      <c r="D322" s="3"/>
      <c r="E322" s="3"/>
      <c r="F322" s="3" t="s">
        <v>199</v>
      </c>
      <c r="G322" s="155">
        <f>+G323</f>
        <v>-10000</v>
      </c>
      <c r="H322" s="31"/>
      <c r="I322" s="31"/>
      <c r="J322" s="31"/>
    </row>
    <row r="323" spans="1:10" s="30" customFormat="1" ht="16.5">
      <c r="A323" s="3"/>
      <c r="B323" s="3"/>
      <c r="C323" s="3"/>
      <c r="D323" s="3"/>
      <c r="E323" s="3"/>
      <c r="F323" s="3" t="s">
        <v>200</v>
      </c>
      <c r="G323" s="155">
        <f>+G324</f>
        <v>-10000</v>
      </c>
      <c r="H323" s="31"/>
      <c r="I323" s="31"/>
      <c r="J323" s="31"/>
    </row>
    <row r="324" spans="1:10" s="30" customFormat="1" ht="16.5">
      <c r="A324" s="3"/>
      <c r="B324" s="3"/>
      <c r="C324" s="3"/>
      <c r="D324" s="3"/>
      <c r="E324" s="3"/>
      <c r="F324" s="3" t="s">
        <v>201</v>
      </c>
      <c r="G324" s="155">
        <v>-10000</v>
      </c>
      <c r="H324" s="31"/>
      <c r="I324" s="31"/>
      <c r="J324" s="31"/>
    </row>
    <row r="325" spans="1:10" s="30" customFormat="1" ht="27">
      <c r="A325" s="3"/>
      <c r="B325" s="3"/>
      <c r="C325" s="3"/>
      <c r="D325" s="3"/>
      <c r="E325" s="3" t="s">
        <v>176</v>
      </c>
      <c r="F325" s="3" t="s">
        <v>45</v>
      </c>
      <c r="G325" s="155">
        <f>+G327</f>
        <v>-440000</v>
      </c>
      <c r="H325" s="31"/>
      <c r="I325" s="31"/>
      <c r="J325" s="31"/>
    </row>
    <row r="326" spans="1:10" s="30" customFormat="1" ht="16.5">
      <c r="A326" s="3"/>
      <c r="B326" s="3"/>
      <c r="C326" s="3"/>
      <c r="D326" s="3"/>
      <c r="E326" s="3"/>
      <c r="F326" s="3" t="s">
        <v>196</v>
      </c>
      <c r="G326" s="155"/>
      <c r="H326" s="31"/>
      <c r="I326" s="31"/>
      <c r="J326" s="31"/>
    </row>
    <row r="327" spans="1:10" s="30" customFormat="1" ht="16.5">
      <c r="A327" s="3"/>
      <c r="B327" s="3"/>
      <c r="C327" s="3"/>
      <c r="D327" s="3"/>
      <c r="E327" s="3"/>
      <c r="F327" s="2" t="s">
        <v>14</v>
      </c>
      <c r="G327" s="110">
        <f>+G329</f>
        <v>-440000</v>
      </c>
      <c r="H327" s="31"/>
      <c r="I327" s="31"/>
      <c r="J327" s="31"/>
    </row>
    <row r="328" spans="1:10" s="30" customFormat="1" ht="27">
      <c r="A328" s="3"/>
      <c r="B328" s="3"/>
      <c r="C328" s="3"/>
      <c r="D328" s="3"/>
      <c r="E328" s="3"/>
      <c r="F328" s="3" t="s">
        <v>198</v>
      </c>
      <c r="G328" s="155"/>
      <c r="H328" s="31"/>
      <c r="I328" s="31"/>
      <c r="J328" s="31"/>
    </row>
    <row r="329" spans="1:10" s="30" customFormat="1" ht="16.5">
      <c r="A329" s="3"/>
      <c r="B329" s="3"/>
      <c r="C329" s="3"/>
      <c r="D329" s="3"/>
      <c r="E329" s="3"/>
      <c r="F329" s="3" t="s">
        <v>129</v>
      </c>
      <c r="G329" s="155">
        <f>+G330</f>
        <v>-440000</v>
      </c>
      <c r="H329" s="31"/>
      <c r="I329" s="31"/>
      <c r="J329" s="31"/>
    </row>
    <row r="330" spans="1:10" s="30" customFormat="1" ht="16.5">
      <c r="A330" s="3"/>
      <c r="B330" s="3"/>
      <c r="C330" s="3"/>
      <c r="D330" s="3"/>
      <c r="E330" s="3"/>
      <c r="F330" s="3" t="s">
        <v>202</v>
      </c>
      <c r="G330" s="155">
        <f>+G331</f>
        <v>-440000</v>
      </c>
      <c r="H330" s="31"/>
      <c r="I330" s="31"/>
      <c r="J330" s="31"/>
    </row>
    <row r="331" spans="1:10" s="30" customFormat="1" ht="16.5">
      <c r="A331" s="3"/>
      <c r="B331" s="3"/>
      <c r="C331" s="3"/>
      <c r="D331" s="3"/>
      <c r="E331" s="3"/>
      <c r="F331" s="3" t="s">
        <v>203</v>
      </c>
      <c r="G331" s="155">
        <f>+G332+G334</f>
        <v>-440000</v>
      </c>
      <c r="H331" s="31"/>
      <c r="I331" s="31"/>
      <c r="J331" s="31"/>
    </row>
    <row r="332" spans="1:10" s="30" customFormat="1" ht="16.5">
      <c r="A332" s="3"/>
      <c r="B332" s="3"/>
      <c r="C332" s="3"/>
      <c r="D332" s="3"/>
      <c r="E332" s="3"/>
      <c r="F332" s="3" t="s">
        <v>204</v>
      </c>
      <c r="G332" s="155">
        <f>+G333</f>
        <v>-417464.4</v>
      </c>
      <c r="H332" s="31"/>
      <c r="I332" s="31"/>
      <c r="J332" s="31"/>
    </row>
    <row r="333" spans="1:10" s="30" customFormat="1" ht="16.5">
      <c r="A333" s="3"/>
      <c r="B333" s="3"/>
      <c r="C333" s="3"/>
      <c r="D333" s="3"/>
      <c r="E333" s="3"/>
      <c r="F333" s="3" t="s">
        <v>212</v>
      </c>
      <c r="G333" s="155">
        <f>-377464.4-40000</f>
        <v>-417464.4</v>
      </c>
      <c r="H333" s="31"/>
      <c r="I333" s="31"/>
      <c r="J333" s="31"/>
    </row>
    <row r="334" spans="1:10" s="30" customFormat="1" ht="16.5">
      <c r="A334" s="3"/>
      <c r="B334" s="3"/>
      <c r="C334" s="3"/>
      <c r="D334" s="3"/>
      <c r="E334" s="3"/>
      <c r="F334" s="3" t="s">
        <v>206</v>
      </c>
      <c r="G334" s="155">
        <f>+G335</f>
        <v>-22535.599999999999</v>
      </c>
      <c r="H334" s="31"/>
      <c r="I334" s="31"/>
      <c r="J334" s="31"/>
    </row>
    <row r="335" spans="1:10" s="30" customFormat="1" ht="16.5">
      <c r="A335" s="3"/>
      <c r="B335" s="3"/>
      <c r="C335" s="3"/>
      <c r="D335" s="3"/>
      <c r="E335" s="3"/>
      <c r="F335" s="3" t="s">
        <v>207</v>
      </c>
      <c r="G335" s="155">
        <v>-22535.599999999999</v>
      </c>
      <c r="H335" s="31"/>
      <c r="I335" s="31"/>
      <c r="J335" s="31"/>
    </row>
    <row r="336" spans="1:10" s="30" customFormat="1" ht="40.5">
      <c r="A336" s="3"/>
      <c r="B336" s="3"/>
      <c r="C336" s="3"/>
      <c r="D336" s="3"/>
      <c r="E336" s="3" t="s">
        <v>177</v>
      </c>
      <c r="F336" s="3" t="s">
        <v>44</v>
      </c>
      <c r="G336" s="155">
        <f>+G338</f>
        <v>-240000</v>
      </c>
      <c r="H336" s="31"/>
      <c r="I336" s="31"/>
      <c r="J336" s="31"/>
    </row>
    <row r="337" spans="1:10" s="30" customFormat="1" ht="16.5">
      <c r="A337" s="3"/>
      <c r="B337" s="3"/>
      <c r="C337" s="3"/>
      <c r="D337" s="3"/>
      <c r="E337" s="3"/>
      <c r="F337" s="3" t="s">
        <v>196</v>
      </c>
      <c r="G337" s="155"/>
      <c r="H337" s="31"/>
      <c r="I337" s="31"/>
      <c r="J337" s="31"/>
    </row>
    <row r="338" spans="1:10" s="30" customFormat="1" ht="16.5">
      <c r="A338" s="3"/>
      <c r="B338" s="3"/>
      <c r="C338" s="3"/>
      <c r="D338" s="3"/>
      <c r="E338" s="3"/>
      <c r="F338" s="2" t="s">
        <v>14</v>
      </c>
      <c r="G338" s="110">
        <f>+G340</f>
        <v>-240000</v>
      </c>
      <c r="H338" s="31"/>
      <c r="I338" s="31"/>
      <c r="J338" s="31"/>
    </row>
    <row r="339" spans="1:10" s="30" customFormat="1" ht="27">
      <c r="A339" s="3"/>
      <c r="B339" s="3"/>
      <c r="C339" s="3"/>
      <c r="D339" s="3"/>
      <c r="E339" s="3"/>
      <c r="F339" s="3" t="s">
        <v>198</v>
      </c>
      <c r="G339" s="155"/>
      <c r="H339" s="31"/>
      <c r="I339" s="31"/>
      <c r="J339" s="31"/>
    </row>
    <row r="340" spans="1:10" s="30" customFormat="1" ht="16.5">
      <c r="A340" s="3"/>
      <c r="B340" s="3"/>
      <c r="C340" s="3"/>
      <c r="D340" s="3"/>
      <c r="E340" s="3"/>
      <c r="F340" s="3" t="s">
        <v>129</v>
      </c>
      <c r="G340" s="155">
        <f>+G341</f>
        <v>-240000</v>
      </c>
      <c r="H340" s="31"/>
      <c r="I340" s="31"/>
      <c r="J340" s="31"/>
    </row>
    <row r="341" spans="1:10" s="30" customFormat="1" ht="16.5">
      <c r="A341" s="3"/>
      <c r="B341" s="3"/>
      <c r="C341" s="3"/>
      <c r="D341" s="3"/>
      <c r="E341" s="3"/>
      <c r="F341" s="3" t="s">
        <v>202</v>
      </c>
      <c r="G341" s="155">
        <f>+G342</f>
        <v>-240000</v>
      </c>
      <c r="H341" s="31"/>
      <c r="I341" s="31"/>
      <c r="J341" s="31"/>
    </row>
    <row r="342" spans="1:10" s="30" customFormat="1" ht="16.5">
      <c r="A342" s="3"/>
      <c r="B342" s="3"/>
      <c r="C342" s="3"/>
      <c r="D342" s="3"/>
      <c r="E342" s="3"/>
      <c r="F342" s="3" t="s">
        <v>203</v>
      </c>
      <c r="G342" s="155">
        <f>+G343+G345</f>
        <v>-240000</v>
      </c>
      <c r="H342" s="31"/>
      <c r="I342" s="31"/>
      <c r="J342" s="31"/>
    </row>
    <row r="343" spans="1:10" s="30" customFormat="1" ht="16.5">
      <c r="A343" s="3"/>
      <c r="B343" s="3"/>
      <c r="C343" s="3"/>
      <c r="D343" s="3"/>
      <c r="E343" s="3"/>
      <c r="F343" s="3" t="s">
        <v>204</v>
      </c>
      <c r="G343" s="155">
        <f>+G344</f>
        <v>-94869</v>
      </c>
      <c r="H343" s="31"/>
      <c r="I343" s="31"/>
      <c r="J343" s="31"/>
    </row>
    <row r="344" spans="1:10" s="30" customFormat="1" ht="16.5">
      <c r="A344" s="3"/>
      <c r="B344" s="3"/>
      <c r="C344" s="3"/>
      <c r="D344" s="3"/>
      <c r="E344" s="3"/>
      <c r="F344" s="3" t="s">
        <v>205</v>
      </c>
      <c r="G344" s="155">
        <f>-54869-40000</f>
        <v>-94869</v>
      </c>
      <c r="H344" s="31"/>
      <c r="I344" s="31"/>
      <c r="J344" s="31"/>
    </row>
    <row r="345" spans="1:10" s="30" customFormat="1" ht="16.5">
      <c r="A345" s="3"/>
      <c r="B345" s="3"/>
      <c r="C345" s="3"/>
      <c r="D345" s="3"/>
      <c r="E345" s="3"/>
      <c r="F345" s="3" t="s">
        <v>206</v>
      </c>
      <c r="G345" s="155">
        <f>+G346</f>
        <v>-145131</v>
      </c>
      <c r="H345" s="31"/>
      <c r="I345" s="31"/>
      <c r="J345" s="31"/>
    </row>
    <row r="346" spans="1:10" s="30" customFormat="1" ht="16.5">
      <c r="A346" s="3"/>
      <c r="B346" s="3"/>
      <c r="C346" s="3"/>
      <c r="D346" s="3"/>
      <c r="E346" s="3"/>
      <c r="F346" s="3" t="s">
        <v>207</v>
      </c>
      <c r="G346" s="155">
        <v>-145131</v>
      </c>
      <c r="H346" s="31"/>
      <c r="I346" s="31"/>
      <c r="J346" s="31"/>
    </row>
    <row r="347" spans="1:10" s="30" customFormat="1" ht="40.5">
      <c r="A347" s="3"/>
      <c r="B347" s="3"/>
      <c r="C347" s="3"/>
      <c r="D347" s="3"/>
      <c r="E347" s="3" t="s">
        <v>178</v>
      </c>
      <c r="F347" s="3" t="s">
        <v>42</v>
      </c>
      <c r="G347" s="155">
        <f>+G349</f>
        <v>-155633</v>
      </c>
      <c r="H347" s="31"/>
      <c r="I347" s="31"/>
      <c r="J347" s="31"/>
    </row>
    <row r="348" spans="1:10" s="30" customFormat="1" ht="16.5">
      <c r="A348" s="3"/>
      <c r="B348" s="3"/>
      <c r="C348" s="3"/>
      <c r="D348" s="3"/>
      <c r="E348" s="3"/>
      <c r="F348" s="3" t="s">
        <v>196</v>
      </c>
      <c r="G348" s="155"/>
      <c r="H348" s="31"/>
      <c r="I348" s="31"/>
      <c r="J348" s="31"/>
    </row>
    <row r="349" spans="1:10" s="30" customFormat="1" ht="16.5">
      <c r="A349" s="3"/>
      <c r="B349" s="3"/>
      <c r="C349" s="3"/>
      <c r="D349" s="3"/>
      <c r="E349" s="3"/>
      <c r="F349" s="2" t="s">
        <v>14</v>
      </c>
      <c r="G349" s="110">
        <f>+G351</f>
        <v>-155633</v>
      </c>
      <c r="H349" s="31"/>
      <c r="I349" s="31"/>
      <c r="J349" s="31"/>
    </row>
    <row r="350" spans="1:10" s="30" customFormat="1" ht="27">
      <c r="A350" s="3"/>
      <c r="B350" s="3"/>
      <c r="C350" s="3"/>
      <c r="D350" s="3"/>
      <c r="E350" s="3"/>
      <c r="F350" s="3" t="s">
        <v>198</v>
      </c>
      <c r="G350" s="155"/>
      <c r="H350" s="31"/>
      <c r="I350" s="31"/>
      <c r="J350" s="31"/>
    </row>
    <row r="351" spans="1:10" s="30" customFormat="1" ht="16.5">
      <c r="A351" s="3"/>
      <c r="B351" s="3"/>
      <c r="C351" s="3"/>
      <c r="D351" s="3"/>
      <c r="E351" s="3"/>
      <c r="F351" s="3" t="s">
        <v>129</v>
      </c>
      <c r="G351" s="155">
        <f>+G352</f>
        <v>-155633</v>
      </c>
      <c r="H351" s="31"/>
      <c r="I351" s="31"/>
      <c r="J351" s="31"/>
    </row>
    <row r="352" spans="1:10" s="30" customFormat="1" ht="16.5">
      <c r="A352" s="3"/>
      <c r="B352" s="3"/>
      <c r="C352" s="3"/>
      <c r="D352" s="3"/>
      <c r="E352" s="3"/>
      <c r="F352" s="3" t="s">
        <v>202</v>
      </c>
      <c r="G352" s="155">
        <f>+G353</f>
        <v>-155633</v>
      </c>
      <c r="H352" s="31"/>
      <c r="I352" s="31"/>
      <c r="J352" s="31"/>
    </row>
    <row r="353" spans="1:10" s="30" customFormat="1" ht="16.5">
      <c r="A353" s="3"/>
      <c r="B353" s="3"/>
      <c r="C353" s="3"/>
      <c r="D353" s="3"/>
      <c r="E353" s="3"/>
      <c r="F353" s="3" t="s">
        <v>203</v>
      </c>
      <c r="G353" s="155">
        <f>+G354</f>
        <v>-155633</v>
      </c>
      <c r="H353" s="31"/>
      <c r="I353" s="31"/>
      <c r="J353" s="31"/>
    </row>
    <row r="354" spans="1:10" s="30" customFormat="1" ht="16.5">
      <c r="A354" s="3"/>
      <c r="B354" s="3"/>
      <c r="C354" s="3"/>
      <c r="D354" s="3"/>
      <c r="E354" s="3"/>
      <c r="F354" s="3" t="s">
        <v>204</v>
      </c>
      <c r="G354" s="155">
        <f>+G355</f>
        <v>-155633</v>
      </c>
      <c r="H354" s="31"/>
      <c r="I354" s="31"/>
      <c r="J354" s="31"/>
    </row>
    <row r="355" spans="1:10" s="30" customFormat="1" ht="16.5">
      <c r="A355" s="3"/>
      <c r="B355" s="3"/>
      <c r="C355" s="3"/>
      <c r="D355" s="3"/>
      <c r="E355" s="3"/>
      <c r="F355" s="3" t="s">
        <v>205</v>
      </c>
      <c r="G355" s="155">
        <v>-155633</v>
      </c>
      <c r="H355" s="31"/>
      <c r="I355" s="31"/>
      <c r="J355" s="31"/>
    </row>
    <row r="356" spans="1:10" s="30" customFormat="1" ht="40.5">
      <c r="A356" s="3"/>
      <c r="B356" s="3"/>
      <c r="C356" s="3"/>
      <c r="D356" s="3"/>
      <c r="E356" s="3" t="s">
        <v>179</v>
      </c>
      <c r="F356" s="3" t="s">
        <v>40</v>
      </c>
      <c r="G356" s="155">
        <f>+G358</f>
        <v>-10613.7</v>
      </c>
      <c r="H356" s="31"/>
      <c r="I356" s="31"/>
      <c r="J356" s="31"/>
    </row>
    <row r="357" spans="1:10" s="30" customFormat="1" ht="16.5">
      <c r="A357" s="3"/>
      <c r="B357" s="3"/>
      <c r="C357" s="3"/>
      <c r="D357" s="3"/>
      <c r="E357" s="3"/>
      <c r="F357" s="3" t="s">
        <v>196</v>
      </c>
      <c r="G357" s="155"/>
      <c r="H357" s="31"/>
      <c r="I357" s="31"/>
      <c r="J357" s="31"/>
    </row>
    <row r="358" spans="1:10" s="30" customFormat="1" ht="16.5">
      <c r="A358" s="3"/>
      <c r="B358" s="3"/>
      <c r="C358" s="3"/>
      <c r="D358" s="3"/>
      <c r="E358" s="3"/>
      <c r="F358" s="2" t="s">
        <v>14</v>
      </c>
      <c r="G358" s="110">
        <f>+G360</f>
        <v>-10613.7</v>
      </c>
      <c r="H358" s="31"/>
      <c r="I358" s="31"/>
      <c r="J358" s="31"/>
    </row>
    <row r="359" spans="1:10" s="30" customFormat="1" ht="27">
      <c r="A359" s="3"/>
      <c r="B359" s="3"/>
      <c r="C359" s="3"/>
      <c r="D359" s="3"/>
      <c r="E359" s="3"/>
      <c r="F359" s="3" t="s">
        <v>198</v>
      </c>
      <c r="G359" s="155"/>
      <c r="H359" s="31"/>
      <c r="I359" s="31"/>
      <c r="J359" s="31"/>
    </row>
    <row r="360" spans="1:10" s="30" customFormat="1" ht="16.5">
      <c r="A360" s="3"/>
      <c r="B360" s="3"/>
      <c r="C360" s="3"/>
      <c r="D360" s="3"/>
      <c r="E360" s="3"/>
      <c r="F360" s="3" t="s">
        <v>129</v>
      </c>
      <c r="G360" s="155">
        <f>+G361</f>
        <v>-10613.7</v>
      </c>
      <c r="H360" s="31"/>
      <c r="I360" s="31"/>
      <c r="J360" s="31"/>
    </row>
    <row r="361" spans="1:10" s="30" customFormat="1" ht="16.5">
      <c r="A361" s="3"/>
      <c r="B361" s="3"/>
      <c r="C361" s="3"/>
      <c r="D361" s="3"/>
      <c r="E361" s="3"/>
      <c r="F361" s="3" t="s">
        <v>202</v>
      </c>
      <c r="G361" s="155">
        <f>+G362</f>
        <v>-10613.7</v>
      </c>
      <c r="H361" s="31"/>
      <c r="I361" s="31"/>
      <c r="J361" s="31"/>
    </row>
    <row r="362" spans="1:10" s="30" customFormat="1" ht="16.5">
      <c r="A362" s="3"/>
      <c r="B362" s="3"/>
      <c r="C362" s="3"/>
      <c r="D362" s="3"/>
      <c r="E362" s="3"/>
      <c r="F362" s="3" t="s">
        <v>203</v>
      </c>
      <c r="G362" s="155">
        <f>+G363</f>
        <v>-10613.7</v>
      </c>
      <c r="H362" s="31"/>
      <c r="I362" s="31"/>
      <c r="J362" s="31"/>
    </row>
    <row r="363" spans="1:10" s="30" customFormat="1" ht="16.5">
      <c r="A363" s="3"/>
      <c r="B363" s="3"/>
      <c r="C363" s="3"/>
      <c r="D363" s="3"/>
      <c r="E363" s="3"/>
      <c r="F363" s="3" t="s">
        <v>220</v>
      </c>
      <c r="G363" s="155">
        <f>+G364</f>
        <v>-10613.7</v>
      </c>
      <c r="H363" s="31"/>
      <c r="I363" s="31"/>
      <c r="J363" s="31"/>
    </row>
    <row r="364" spans="1:10" s="30" customFormat="1" ht="16.5">
      <c r="A364" s="3"/>
      <c r="B364" s="3"/>
      <c r="C364" s="3"/>
      <c r="D364" s="3"/>
      <c r="E364" s="3"/>
      <c r="F364" s="3" t="s">
        <v>221</v>
      </c>
      <c r="G364" s="155">
        <v>-10613.7</v>
      </c>
      <c r="H364" s="31"/>
      <c r="I364" s="31"/>
      <c r="J364" s="31"/>
    </row>
    <row r="365" spans="1:10" s="31" customFormat="1" ht="14.25">
      <c r="A365" s="3"/>
      <c r="B365" s="3"/>
      <c r="C365" s="27" t="s">
        <v>148</v>
      </c>
      <c r="D365" s="3"/>
      <c r="E365" s="3"/>
      <c r="F365" s="27" t="s">
        <v>180</v>
      </c>
      <c r="G365" s="154">
        <f>+G367</f>
        <v>-46000</v>
      </c>
    </row>
    <row r="366" spans="1:10" s="31" customFormat="1">
      <c r="A366" s="3"/>
      <c r="B366" s="3"/>
      <c r="C366" s="3"/>
      <c r="D366" s="3"/>
      <c r="E366" s="3"/>
      <c r="F366" s="3" t="s">
        <v>130</v>
      </c>
      <c r="G366" s="155"/>
    </row>
    <row r="367" spans="1:10" s="31" customFormat="1">
      <c r="A367" s="3"/>
      <c r="B367" s="3"/>
      <c r="C367" s="3"/>
      <c r="D367" s="3" t="s">
        <v>181</v>
      </c>
      <c r="E367" s="3"/>
      <c r="F367" s="3" t="s">
        <v>16</v>
      </c>
      <c r="G367" s="155">
        <f>+G369</f>
        <v>-46000</v>
      </c>
    </row>
    <row r="368" spans="1:10" s="31" customFormat="1">
      <c r="A368" s="3"/>
      <c r="B368" s="3"/>
      <c r="C368" s="3"/>
      <c r="D368" s="3"/>
      <c r="E368" s="3"/>
      <c r="F368" s="3" t="s">
        <v>130</v>
      </c>
      <c r="G368" s="155"/>
    </row>
    <row r="369" spans="1:10" s="31" customFormat="1">
      <c r="A369" s="3"/>
      <c r="B369" s="3"/>
      <c r="C369" s="3"/>
      <c r="D369" s="3"/>
      <c r="E369" s="3" t="s">
        <v>134</v>
      </c>
      <c r="F369" s="3" t="s">
        <v>23</v>
      </c>
      <c r="G369" s="155">
        <f>+G371</f>
        <v>-46000</v>
      </c>
    </row>
    <row r="370" spans="1:10" s="31" customFormat="1">
      <c r="A370" s="3"/>
      <c r="B370" s="3"/>
      <c r="C370" s="3"/>
      <c r="D370" s="3"/>
      <c r="E370" s="3"/>
      <c r="F370" s="3" t="s">
        <v>196</v>
      </c>
      <c r="G370" s="155"/>
    </row>
    <row r="371" spans="1:10" s="31" customFormat="1" ht="27">
      <c r="A371" s="3"/>
      <c r="B371" s="3"/>
      <c r="C371" s="3"/>
      <c r="D371" s="3"/>
      <c r="E371" s="3"/>
      <c r="F371" s="2" t="s">
        <v>208</v>
      </c>
      <c r="G371" s="110">
        <f>+G373</f>
        <v>-46000</v>
      </c>
    </row>
    <row r="372" spans="1:10" s="31" customFormat="1" ht="27">
      <c r="A372" s="3"/>
      <c r="B372" s="3"/>
      <c r="C372" s="3"/>
      <c r="D372" s="3"/>
      <c r="E372" s="3"/>
      <c r="F372" s="3" t="s">
        <v>198</v>
      </c>
      <c r="G372" s="155"/>
    </row>
    <row r="373" spans="1:10" s="31" customFormat="1">
      <c r="A373" s="3"/>
      <c r="B373" s="3"/>
      <c r="C373" s="3"/>
      <c r="D373" s="3"/>
      <c r="E373" s="3"/>
      <c r="F373" s="3" t="s">
        <v>129</v>
      </c>
      <c r="G373" s="155">
        <f>+G374</f>
        <v>-46000</v>
      </c>
    </row>
    <row r="374" spans="1:10" s="31" customFormat="1">
      <c r="A374" s="3"/>
      <c r="B374" s="3"/>
      <c r="C374" s="3"/>
      <c r="D374" s="3"/>
      <c r="E374" s="3"/>
      <c r="F374" s="3" t="s">
        <v>199</v>
      </c>
      <c r="G374" s="155">
        <f>+G375</f>
        <v>-46000</v>
      </c>
    </row>
    <row r="375" spans="1:10" s="31" customFormat="1">
      <c r="A375" s="3"/>
      <c r="B375" s="3"/>
      <c r="C375" s="3"/>
      <c r="D375" s="3"/>
      <c r="E375" s="3"/>
      <c r="F375" s="3" t="s">
        <v>209</v>
      </c>
      <c r="G375" s="155">
        <f>+G376</f>
        <v>-46000</v>
      </c>
    </row>
    <row r="376" spans="1:10" s="31" customFormat="1">
      <c r="A376" s="3"/>
      <c r="B376" s="3"/>
      <c r="C376" s="3"/>
      <c r="D376" s="3"/>
      <c r="E376" s="3"/>
      <c r="F376" s="3" t="s">
        <v>210</v>
      </c>
      <c r="G376" s="155">
        <f>+G377</f>
        <v>-46000</v>
      </c>
    </row>
    <row r="377" spans="1:10" s="31" customFormat="1">
      <c r="A377" s="3"/>
      <c r="B377" s="3"/>
      <c r="C377" s="3"/>
      <c r="D377" s="3"/>
      <c r="E377" s="3"/>
      <c r="F377" s="3" t="s">
        <v>211</v>
      </c>
      <c r="G377" s="155">
        <v>-46000</v>
      </c>
    </row>
    <row r="378" spans="1:10" ht="14.25">
      <c r="A378" s="27" t="s">
        <v>150</v>
      </c>
      <c r="B378" s="3"/>
      <c r="C378" s="3"/>
      <c r="D378" s="3"/>
      <c r="E378" s="3"/>
      <c r="F378" s="27" t="s">
        <v>183</v>
      </c>
      <c r="G378" s="154">
        <f>+G380</f>
        <v>-1974.9</v>
      </c>
      <c r="H378" s="31"/>
      <c r="I378" s="31"/>
      <c r="J378" s="31"/>
    </row>
    <row r="379" spans="1:10">
      <c r="A379" s="3"/>
      <c r="B379" s="3"/>
      <c r="C379" s="3"/>
      <c r="D379" s="3"/>
      <c r="E379" s="3"/>
      <c r="F379" s="3" t="s">
        <v>130</v>
      </c>
      <c r="G379" s="155"/>
      <c r="H379" s="31"/>
      <c r="I379" s="31"/>
      <c r="J379" s="31"/>
    </row>
    <row r="380" spans="1:10" ht="14.25">
      <c r="A380" s="3"/>
      <c r="B380" s="27" t="s">
        <v>131</v>
      </c>
      <c r="C380" s="3"/>
      <c r="D380" s="3"/>
      <c r="E380" s="3"/>
      <c r="F380" s="27" t="s">
        <v>184</v>
      </c>
      <c r="G380" s="154">
        <f>+G382</f>
        <v>-1974.9</v>
      </c>
      <c r="H380" s="31"/>
      <c r="I380" s="31"/>
      <c r="J380" s="31"/>
    </row>
    <row r="381" spans="1:10">
      <c r="A381" s="3"/>
      <c r="B381" s="3"/>
      <c r="C381" s="3"/>
      <c r="D381" s="3"/>
      <c r="E381" s="3"/>
      <c r="F381" s="3" t="s">
        <v>130</v>
      </c>
      <c r="G381" s="155"/>
      <c r="H381" s="31"/>
      <c r="I381" s="31"/>
      <c r="J381" s="31"/>
    </row>
    <row r="382" spans="1:10" ht="14.25">
      <c r="A382" s="3"/>
      <c r="B382" s="3"/>
      <c r="C382" s="27" t="s">
        <v>131</v>
      </c>
      <c r="D382" s="3"/>
      <c r="E382" s="3"/>
      <c r="F382" s="27" t="s">
        <v>184</v>
      </c>
      <c r="G382" s="154">
        <f>+G384</f>
        <v>-1974.9</v>
      </c>
      <c r="H382" s="31"/>
      <c r="I382" s="31"/>
      <c r="J382" s="31"/>
    </row>
    <row r="383" spans="1:10">
      <c r="A383" s="3"/>
      <c r="B383" s="3"/>
      <c r="C383" s="3"/>
      <c r="D383" s="3"/>
      <c r="E383" s="3"/>
      <c r="F383" s="3" t="s">
        <v>130</v>
      </c>
      <c r="G383" s="155"/>
      <c r="H383" s="31"/>
      <c r="I383" s="31"/>
      <c r="J383" s="31"/>
    </row>
    <row r="384" spans="1:10">
      <c r="A384" s="3"/>
      <c r="B384" s="3"/>
      <c r="C384" s="3"/>
      <c r="D384" s="3" t="s">
        <v>185</v>
      </c>
      <c r="E384" s="3"/>
      <c r="F384" s="3" t="s">
        <v>72</v>
      </c>
      <c r="G384" s="155">
        <f>+G386</f>
        <v>-1974.9</v>
      </c>
      <c r="H384" s="31"/>
      <c r="I384" s="31"/>
      <c r="J384" s="31"/>
    </row>
    <row r="385" spans="1:10">
      <c r="A385" s="3"/>
      <c r="B385" s="3"/>
      <c r="C385" s="3"/>
      <c r="D385" s="3"/>
      <c r="E385" s="3"/>
      <c r="F385" s="3" t="s">
        <v>130</v>
      </c>
      <c r="G385" s="155"/>
      <c r="H385" s="31"/>
      <c r="I385" s="31"/>
      <c r="J385" s="31"/>
    </row>
    <row r="386" spans="1:10" ht="40.5">
      <c r="A386" s="3"/>
      <c r="B386" s="3"/>
      <c r="C386" s="3"/>
      <c r="D386" s="3"/>
      <c r="E386" s="3" t="s">
        <v>186</v>
      </c>
      <c r="F386" s="3" t="s">
        <v>75</v>
      </c>
      <c r="G386" s="155">
        <f>+G388</f>
        <v>-1974.9</v>
      </c>
      <c r="H386" s="31"/>
      <c r="I386" s="31"/>
      <c r="J386" s="31"/>
    </row>
    <row r="387" spans="1:10">
      <c r="A387" s="3"/>
      <c r="B387" s="3"/>
      <c r="C387" s="3"/>
      <c r="D387" s="3"/>
      <c r="E387" s="3"/>
      <c r="F387" s="3" t="s">
        <v>196</v>
      </c>
      <c r="G387" s="155"/>
      <c r="H387" s="31"/>
      <c r="I387" s="31"/>
      <c r="J387" s="31"/>
    </row>
    <row r="388" spans="1:10">
      <c r="A388" s="3"/>
      <c r="B388" s="3"/>
      <c r="C388" s="3"/>
      <c r="D388" s="3"/>
      <c r="E388" s="3"/>
      <c r="F388" s="2" t="s">
        <v>14</v>
      </c>
      <c r="G388" s="110">
        <f>+G390</f>
        <v>-1974.9</v>
      </c>
      <c r="H388" s="31"/>
      <c r="I388" s="31"/>
      <c r="J388" s="31"/>
    </row>
    <row r="389" spans="1:10" ht="27">
      <c r="A389" s="3"/>
      <c r="B389" s="3"/>
      <c r="C389" s="3"/>
      <c r="D389" s="3"/>
      <c r="E389" s="3"/>
      <c r="F389" s="3" t="s">
        <v>198</v>
      </c>
      <c r="G389" s="155"/>
      <c r="H389" s="31"/>
      <c r="I389" s="31"/>
      <c r="J389" s="31"/>
    </row>
    <row r="390" spans="1:10">
      <c r="A390" s="3"/>
      <c r="B390" s="3"/>
      <c r="C390" s="3"/>
      <c r="D390" s="3"/>
      <c r="E390" s="3"/>
      <c r="F390" s="3" t="s">
        <v>129</v>
      </c>
      <c r="G390" s="155">
        <f>+G391</f>
        <v>-1974.9</v>
      </c>
      <c r="H390" s="31"/>
      <c r="I390" s="31"/>
      <c r="J390" s="31"/>
    </row>
    <row r="391" spans="1:10">
      <c r="A391" s="3"/>
      <c r="B391" s="3"/>
      <c r="C391" s="3"/>
      <c r="D391" s="3"/>
      <c r="E391" s="3"/>
      <c r="F391" s="3" t="s">
        <v>202</v>
      </c>
      <c r="G391" s="155">
        <f>+G392</f>
        <v>-1974.9</v>
      </c>
      <c r="H391" s="31"/>
      <c r="I391" s="31"/>
      <c r="J391" s="31"/>
    </row>
    <row r="392" spans="1:10">
      <c r="A392" s="3"/>
      <c r="B392" s="3"/>
      <c r="C392" s="3"/>
      <c r="D392" s="3"/>
      <c r="E392" s="3"/>
      <c r="F392" s="3" t="s">
        <v>203</v>
      </c>
      <c r="G392" s="155">
        <f>+G393</f>
        <v>-1974.9</v>
      </c>
      <c r="H392" s="31"/>
      <c r="I392" s="31"/>
      <c r="J392" s="31"/>
    </row>
    <row r="393" spans="1:10">
      <c r="A393" s="3"/>
      <c r="B393" s="3"/>
      <c r="C393" s="3"/>
      <c r="D393" s="3"/>
      <c r="E393" s="3"/>
      <c r="F393" s="3" t="s">
        <v>204</v>
      </c>
      <c r="G393" s="155">
        <f>+G394</f>
        <v>-1974.9</v>
      </c>
      <c r="H393" s="31"/>
      <c r="I393" s="31"/>
      <c r="J393" s="31"/>
    </row>
    <row r="394" spans="1:10">
      <c r="A394" s="3"/>
      <c r="B394" s="3"/>
      <c r="C394" s="3"/>
      <c r="D394" s="3"/>
      <c r="E394" s="3"/>
      <c r="F394" s="3" t="s">
        <v>205</v>
      </c>
      <c r="G394" s="155">
        <v>-1974.9</v>
      </c>
      <c r="H394" s="31"/>
      <c r="I394" s="31"/>
      <c r="J394" s="31"/>
    </row>
    <row r="395" spans="1:10" s="31" customFormat="1" ht="28.5">
      <c r="A395" s="27" t="s">
        <v>151</v>
      </c>
      <c r="B395" s="3"/>
      <c r="C395" s="3"/>
      <c r="D395" s="3"/>
      <c r="E395" s="3"/>
      <c r="F395" s="27" t="s">
        <v>187</v>
      </c>
      <c r="G395" s="154">
        <f>+G397+G429</f>
        <v>-81172.5</v>
      </c>
    </row>
    <row r="396" spans="1:10" s="31" customFormat="1">
      <c r="A396" s="3"/>
      <c r="B396" s="3"/>
      <c r="C396" s="3"/>
      <c r="D396" s="3"/>
      <c r="E396" s="3"/>
      <c r="F396" s="3" t="s">
        <v>130</v>
      </c>
      <c r="G396" s="155"/>
    </row>
    <row r="397" spans="1:10" s="26" customFormat="1" ht="15">
      <c r="A397" s="3"/>
      <c r="B397" s="27" t="s">
        <v>143</v>
      </c>
      <c r="C397" s="3"/>
      <c r="D397" s="3"/>
      <c r="E397" s="3"/>
      <c r="F397" s="27" t="s">
        <v>188</v>
      </c>
      <c r="G397" s="154">
        <f>+G399</f>
        <v>-67944.5</v>
      </c>
      <c r="H397" s="31"/>
      <c r="I397" s="31"/>
      <c r="J397" s="31"/>
    </row>
    <row r="398" spans="1:10" s="26" customFormat="1" ht="15">
      <c r="A398" s="3"/>
      <c r="B398" s="3"/>
      <c r="C398" s="3"/>
      <c r="D398" s="3"/>
      <c r="E398" s="3"/>
      <c r="F398" s="3" t="s">
        <v>130</v>
      </c>
      <c r="G398" s="155"/>
      <c r="H398" s="31"/>
      <c r="I398" s="31"/>
      <c r="J398" s="31"/>
    </row>
    <row r="399" spans="1:10" s="26" customFormat="1" ht="15">
      <c r="A399" s="3"/>
      <c r="B399" s="3"/>
      <c r="C399" s="27" t="s">
        <v>131</v>
      </c>
      <c r="D399" s="3"/>
      <c r="E399" s="3"/>
      <c r="F399" s="27" t="s">
        <v>188</v>
      </c>
      <c r="G399" s="154">
        <f>+G401</f>
        <v>-67944.5</v>
      </c>
      <c r="H399" s="31"/>
      <c r="I399" s="31"/>
      <c r="J399" s="31"/>
    </row>
    <row r="400" spans="1:10" s="26" customFormat="1" ht="15">
      <c r="A400" s="3"/>
      <c r="B400" s="3"/>
      <c r="C400" s="3"/>
      <c r="D400" s="3"/>
      <c r="E400" s="3"/>
      <c r="F400" s="3" t="s">
        <v>130</v>
      </c>
      <c r="G400" s="155"/>
      <c r="H400" s="31"/>
      <c r="I400" s="31"/>
      <c r="J400" s="31"/>
    </row>
    <row r="401" spans="1:10" s="26" customFormat="1" ht="15">
      <c r="A401" s="3"/>
      <c r="B401" s="3"/>
      <c r="C401" s="3"/>
      <c r="D401" s="3" t="s">
        <v>189</v>
      </c>
      <c r="E401" s="3"/>
      <c r="F401" s="3" t="s">
        <v>223</v>
      </c>
      <c r="G401" s="155">
        <f>+G403+G411+G420</f>
        <v>-67944.5</v>
      </c>
      <c r="H401" s="31"/>
      <c r="I401" s="31"/>
      <c r="J401" s="31"/>
    </row>
    <row r="402" spans="1:10" s="26" customFormat="1" ht="15">
      <c r="A402" s="3"/>
      <c r="B402" s="3"/>
      <c r="C402" s="3"/>
      <c r="D402" s="3"/>
      <c r="E402" s="3"/>
      <c r="F402" s="3" t="s">
        <v>130</v>
      </c>
      <c r="G402" s="155"/>
      <c r="H402" s="31"/>
      <c r="I402" s="31"/>
      <c r="J402" s="31"/>
    </row>
    <row r="403" spans="1:10" s="26" customFormat="1" ht="42.75" customHeight="1">
      <c r="A403" s="3"/>
      <c r="B403" s="3"/>
      <c r="C403" s="3"/>
      <c r="D403" s="3"/>
      <c r="E403" s="3">
        <v>11003</v>
      </c>
      <c r="F403" s="3" t="s">
        <v>249</v>
      </c>
      <c r="G403" s="155">
        <f>+G410</f>
        <v>-30000</v>
      </c>
      <c r="H403" s="31"/>
      <c r="I403" s="31"/>
      <c r="J403" s="31"/>
    </row>
    <row r="404" spans="1:10" s="26" customFormat="1" ht="15">
      <c r="A404" s="3"/>
      <c r="B404" s="3"/>
      <c r="C404" s="3"/>
      <c r="D404" s="3"/>
      <c r="E404" s="3"/>
      <c r="F404" s="3" t="s">
        <v>196</v>
      </c>
      <c r="G404" s="155"/>
      <c r="H404" s="31"/>
      <c r="I404" s="31"/>
      <c r="J404" s="31"/>
    </row>
    <row r="405" spans="1:10" s="26" customFormat="1" ht="27">
      <c r="A405" s="3"/>
      <c r="B405" s="3"/>
      <c r="C405" s="3"/>
      <c r="D405" s="3"/>
      <c r="E405" s="3"/>
      <c r="F405" s="3" t="s">
        <v>197</v>
      </c>
      <c r="G405" s="155">
        <f>+G407</f>
        <v>-30000</v>
      </c>
      <c r="H405" s="31"/>
      <c r="I405" s="31"/>
      <c r="J405" s="31"/>
    </row>
    <row r="406" spans="1:10" s="26" customFormat="1" ht="27">
      <c r="A406" s="3"/>
      <c r="B406" s="3"/>
      <c r="C406" s="3"/>
      <c r="D406" s="3"/>
      <c r="E406" s="3"/>
      <c r="F406" s="3" t="s">
        <v>198</v>
      </c>
      <c r="G406" s="155"/>
      <c r="H406" s="31"/>
      <c r="I406" s="31"/>
      <c r="J406" s="31"/>
    </row>
    <row r="407" spans="1:10" s="26" customFormat="1" ht="15">
      <c r="A407" s="3"/>
      <c r="B407" s="3"/>
      <c r="C407" s="3"/>
      <c r="D407" s="3"/>
      <c r="E407" s="3"/>
      <c r="F407" s="3" t="s">
        <v>129</v>
      </c>
      <c r="G407" s="155">
        <f>+G408</f>
        <v>-30000</v>
      </c>
      <c r="H407" s="31"/>
      <c r="I407" s="31"/>
      <c r="J407" s="31"/>
    </row>
    <row r="408" spans="1:10" s="26" customFormat="1" ht="15">
      <c r="A408" s="3"/>
      <c r="B408" s="3"/>
      <c r="C408" s="3"/>
      <c r="D408" s="3"/>
      <c r="E408" s="3"/>
      <c r="F408" s="3" t="s">
        <v>199</v>
      </c>
      <c r="G408" s="155">
        <f>+G409</f>
        <v>-30000</v>
      </c>
      <c r="H408" s="31"/>
      <c r="I408" s="31"/>
      <c r="J408" s="31"/>
    </row>
    <row r="409" spans="1:10" s="26" customFormat="1" ht="15">
      <c r="A409" s="3"/>
      <c r="B409" s="3"/>
      <c r="C409" s="3"/>
      <c r="D409" s="3"/>
      <c r="E409" s="3"/>
      <c r="F409" s="3" t="s">
        <v>200</v>
      </c>
      <c r="G409" s="155">
        <f>+G410</f>
        <v>-30000</v>
      </c>
      <c r="H409" s="31"/>
      <c r="I409" s="31"/>
      <c r="J409" s="31"/>
    </row>
    <row r="410" spans="1:10" s="26" customFormat="1" ht="15">
      <c r="A410" s="3"/>
      <c r="B410" s="3"/>
      <c r="C410" s="3"/>
      <c r="D410" s="3"/>
      <c r="E410" s="3"/>
      <c r="F410" s="3" t="s">
        <v>201</v>
      </c>
      <c r="G410" s="155">
        <v>-30000</v>
      </c>
      <c r="H410" s="31"/>
      <c r="I410" s="31"/>
      <c r="J410" s="31"/>
    </row>
    <row r="411" spans="1:10" s="26" customFormat="1" ht="40.5">
      <c r="A411" s="3"/>
      <c r="B411" s="3"/>
      <c r="C411" s="3"/>
      <c r="D411" s="3"/>
      <c r="E411" s="3" t="s">
        <v>139</v>
      </c>
      <c r="F411" s="3" t="s">
        <v>106</v>
      </c>
      <c r="G411" s="155">
        <f>+G413</f>
        <v>-3944</v>
      </c>
      <c r="H411" s="31"/>
      <c r="I411" s="31"/>
      <c r="J411" s="31"/>
    </row>
    <row r="412" spans="1:10" s="26" customFormat="1" ht="15">
      <c r="A412" s="3"/>
      <c r="B412" s="3"/>
      <c r="C412" s="3"/>
      <c r="D412" s="3"/>
      <c r="E412" s="3"/>
      <c r="F412" s="3" t="s">
        <v>196</v>
      </c>
      <c r="G412" s="155"/>
      <c r="H412" s="31"/>
      <c r="I412" s="31"/>
      <c r="J412" s="31"/>
    </row>
    <row r="413" spans="1:10" s="26" customFormat="1" ht="27">
      <c r="A413" s="3"/>
      <c r="B413" s="3"/>
      <c r="C413" s="3"/>
      <c r="D413" s="3"/>
      <c r="E413" s="3"/>
      <c r="F413" s="2" t="s">
        <v>197</v>
      </c>
      <c r="G413" s="110">
        <f>+G415</f>
        <v>-3944</v>
      </c>
      <c r="H413" s="31"/>
      <c r="I413" s="31"/>
      <c r="J413" s="31"/>
    </row>
    <row r="414" spans="1:10" s="26" customFormat="1" ht="27">
      <c r="A414" s="3"/>
      <c r="B414" s="3"/>
      <c r="C414" s="3"/>
      <c r="D414" s="3"/>
      <c r="E414" s="3"/>
      <c r="F414" s="3" t="s">
        <v>198</v>
      </c>
      <c r="G414" s="155"/>
      <c r="H414" s="31"/>
      <c r="I414" s="31"/>
      <c r="J414" s="31"/>
    </row>
    <row r="415" spans="1:10" s="26" customFormat="1" ht="15">
      <c r="A415" s="3"/>
      <c r="B415" s="3"/>
      <c r="C415" s="3"/>
      <c r="D415" s="3"/>
      <c r="E415" s="3"/>
      <c r="F415" s="3" t="s">
        <v>129</v>
      </c>
      <c r="G415" s="155">
        <f>+G416</f>
        <v>-3944</v>
      </c>
      <c r="H415" s="31"/>
      <c r="I415" s="31"/>
      <c r="J415" s="31"/>
    </row>
    <row r="416" spans="1:10" s="26" customFormat="1" ht="15">
      <c r="A416" s="3"/>
      <c r="B416" s="3"/>
      <c r="C416" s="3"/>
      <c r="D416" s="3"/>
      <c r="E416" s="3"/>
      <c r="F416" s="3" t="s">
        <v>202</v>
      </c>
      <c r="G416" s="155">
        <f t="shared" ref="G416" si="0">+G417</f>
        <v>-3944</v>
      </c>
      <c r="H416" s="31"/>
      <c r="I416" s="31"/>
      <c r="J416" s="31"/>
    </row>
    <row r="417" spans="1:10" s="26" customFormat="1" ht="15">
      <c r="A417" s="3"/>
      <c r="B417" s="3"/>
      <c r="C417" s="3"/>
      <c r="D417" s="3"/>
      <c r="E417" s="3"/>
      <c r="F417" s="3" t="s">
        <v>203</v>
      </c>
      <c r="G417" s="155">
        <f>+G418</f>
        <v>-3944</v>
      </c>
      <c r="H417" s="31"/>
      <c r="I417" s="31"/>
      <c r="J417" s="31"/>
    </row>
    <row r="418" spans="1:10" s="26" customFormat="1" ht="15">
      <c r="A418" s="3"/>
      <c r="B418" s="3"/>
      <c r="C418" s="3"/>
      <c r="D418" s="3"/>
      <c r="E418" s="3"/>
      <c r="F418" s="3" t="s">
        <v>220</v>
      </c>
      <c r="G418" s="155">
        <f>+G419</f>
        <v>-3944</v>
      </c>
      <c r="H418" s="31"/>
      <c r="I418" s="31"/>
      <c r="J418" s="31"/>
    </row>
    <row r="419" spans="1:10" s="26" customFormat="1" ht="15">
      <c r="A419" s="3"/>
      <c r="B419" s="3"/>
      <c r="C419" s="3"/>
      <c r="D419" s="3"/>
      <c r="E419" s="3"/>
      <c r="F419" s="3" t="s">
        <v>221</v>
      </c>
      <c r="G419" s="155">
        <v>-3944</v>
      </c>
      <c r="H419" s="31"/>
      <c r="I419" s="31"/>
      <c r="J419" s="31"/>
    </row>
    <row r="420" spans="1:10" s="26" customFormat="1" ht="54">
      <c r="A420" s="3"/>
      <c r="B420" s="3"/>
      <c r="C420" s="3"/>
      <c r="D420" s="3"/>
      <c r="E420" s="3" t="s">
        <v>137</v>
      </c>
      <c r="F420" s="3" t="s">
        <v>108</v>
      </c>
      <c r="G420" s="155">
        <f>+G422</f>
        <v>-34000.5</v>
      </c>
      <c r="H420" s="31"/>
      <c r="I420" s="31"/>
      <c r="J420" s="31"/>
    </row>
    <row r="421" spans="1:10" s="26" customFormat="1" ht="15">
      <c r="A421" s="3"/>
      <c r="B421" s="3"/>
      <c r="C421" s="3"/>
      <c r="D421" s="3"/>
      <c r="E421" s="3"/>
      <c r="F421" s="3" t="s">
        <v>196</v>
      </c>
      <c r="G421" s="155"/>
      <c r="H421" s="31"/>
      <c r="I421" s="31"/>
      <c r="J421" s="31"/>
    </row>
    <row r="422" spans="1:10" s="26" customFormat="1" ht="27">
      <c r="A422" s="3"/>
      <c r="B422" s="3"/>
      <c r="C422" s="3"/>
      <c r="D422" s="3"/>
      <c r="E422" s="3"/>
      <c r="F422" s="3" t="s">
        <v>197</v>
      </c>
      <c r="G422" s="155">
        <f>+G424</f>
        <v>-34000.5</v>
      </c>
      <c r="H422" s="31"/>
      <c r="I422" s="31"/>
      <c r="J422" s="31"/>
    </row>
    <row r="423" spans="1:10" s="26" customFormat="1" ht="27">
      <c r="A423" s="3"/>
      <c r="B423" s="3"/>
      <c r="C423" s="3"/>
      <c r="D423" s="3"/>
      <c r="E423" s="3"/>
      <c r="F423" s="3" t="s">
        <v>198</v>
      </c>
      <c r="G423" s="155"/>
      <c r="H423" s="31"/>
      <c r="I423" s="31"/>
      <c r="J423" s="31"/>
    </row>
    <row r="424" spans="1:10" s="26" customFormat="1" ht="15">
      <c r="A424" s="3"/>
      <c r="B424" s="3"/>
      <c r="C424" s="3"/>
      <c r="D424" s="3"/>
      <c r="E424" s="3"/>
      <c r="F424" s="3" t="s">
        <v>129</v>
      </c>
      <c r="G424" s="155">
        <f>+G425</f>
        <v>-34000.5</v>
      </c>
      <c r="H424" s="31"/>
      <c r="I424" s="31"/>
      <c r="J424" s="31"/>
    </row>
    <row r="425" spans="1:10" s="26" customFormat="1" ht="15">
      <c r="A425" s="3"/>
      <c r="B425" s="3"/>
      <c r="C425" s="3"/>
      <c r="D425" s="3"/>
      <c r="E425" s="3"/>
      <c r="F425" s="3" t="s">
        <v>202</v>
      </c>
      <c r="G425" s="155">
        <f t="shared" ref="G425" si="1">+G426</f>
        <v>-34000.5</v>
      </c>
      <c r="H425" s="31"/>
      <c r="I425" s="31"/>
      <c r="J425" s="31"/>
    </row>
    <row r="426" spans="1:10" s="26" customFormat="1" ht="15">
      <c r="A426" s="3"/>
      <c r="B426" s="3"/>
      <c r="C426" s="3"/>
      <c r="D426" s="3"/>
      <c r="E426" s="3"/>
      <c r="F426" s="3" t="s">
        <v>203</v>
      </c>
      <c r="G426" s="155">
        <f>G427</f>
        <v>-34000.5</v>
      </c>
      <c r="H426" s="31"/>
      <c r="I426" s="31"/>
      <c r="J426" s="31"/>
    </row>
    <row r="427" spans="1:10" s="26" customFormat="1" ht="15">
      <c r="A427" s="3"/>
      <c r="B427" s="3"/>
      <c r="C427" s="3"/>
      <c r="D427" s="3"/>
      <c r="E427" s="3"/>
      <c r="F427" s="3" t="s">
        <v>220</v>
      </c>
      <c r="G427" s="155">
        <f>+G428</f>
        <v>-34000.5</v>
      </c>
      <c r="H427" s="31"/>
      <c r="I427" s="31"/>
      <c r="J427" s="31"/>
    </row>
    <row r="428" spans="1:10" s="26" customFormat="1" ht="15">
      <c r="A428" s="3"/>
      <c r="B428" s="3"/>
      <c r="C428" s="3"/>
      <c r="D428" s="3"/>
      <c r="E428" s="3"/>
      <c r="F428" s="3" t="s">
        <v>221</v>
      </c>
      <c r="G428" s="155">
        <v>-34000.5</v>
      </c>
      <c r="H428" s="31"/>
      <c r="I428" s="31"/>
      <c r="J428" s="31"/>
    </row>
    <row r="429" spans="1:10" s="31" customFormat="1" ht="14.25">
      <c r="A429" s="3"/>
      <c r="B429" s="27" t="s">
        <v>148</v>
      </c>
      <c r="C429" s="3"/>
      <c r="D429" s="3"/>
      <c r="E429" s="3"/>
      <c r="F429" s="27" t="s">
        <v>190</v>
      </c>
      <c r="G429" s="154">
        <f>+G431</f>
        <v>-13228</v>
      </c>
    </row>
    <row r="430" spans="1:10" s="31" customFormat="1">
      <c r="A430" s="3"/>
      <c r="B430" s="3"/>
      <c r="C430" s="3"/>
      <c r="D430" s="3"/>
      <c r="E430" s="3"/>
      <c r="F430" s="3" t="s">
        <v>130</v>
      </c>
      <c r="G430" s="155"/>
    </row>
    <row r="431" spans="1:10" s="31" customFormat="1" ht="14.25">
      <c r="A431" s="3"/>
      <c r="B431" s="3"/>
      <c r="C431" s="27" t="s">
        <v>131</v>
      </c>
      <c r="D431" s="3"/>
      <c r="E431" s="3"/>
      <c r="F431" s="27" t="s">
        <v>190</v>
      </c>
      <c r="G431" s="154">
        <f>+G433</f>
        <v>-13228</v>
      </c>
    </row>
    <row r="432" spans="1:10" s="31" customFormat="1">
      <c r="A432" s="3"/>
      <c r="B432" s="3"/>
      <c r="C432" s="3"/>
      <c r="D432" s="3"/>
      <c r="E432" s="3"/>
      <c r="F432" s="3" t="s">
        <v>130</v>
      </c>
      <c r="G432" s="155"/>
    </row>
    <row r="433" spans="1:10" s="31" customFormat="1">
      <c r="A433" s="3"/>
      <c r="B433" s="3"/>
      <c r="C433" s="3"/>
      <c r="D433" s="3" t="s">
        <v>138</v>
      </c>
      <c r="E433" s="3"/>
      <c r="F433" s="3" t="s">
        <v>37</v>
      </c>
      <c r="G433" s="155">
        <f>+G435</f>
        <v>-13228</v>
      </c>
    </row>
    <row r="434" spans="1:10" s="31" customFormat="1">
      <c r="A434" s="3"/>
      <c r="B434" s="3"/>
      <c r="C434" s="3"/>
      <c r="D434" s="3"/>
      <c r="E434" s="3"/>
      <c r="F434" s="3" t="s">
        <v>130</v>
      </c>
      <c r="G434" s="155"/>
    </row>
    <row r="435" spans="1:10" s="31" customFormat="1" ht="40.5">
      <c r="A435" s="3"/>
      <c r="B435" s="3"/>
      <c r="C435" s="3"/>
      <c r="D435" s="3"/>
      <c r="E435" s="3" t="s">
        <v>155</v>
      </c>
      <c r="F435" s="3" t="s">
        <v>50</v>
      </c>
      <c r="G435" s="155">
        <f>+G437</f>
        <v>-13228</v>
      </c>
    </row>
    <row r="436" spans="1:10" s="31" customFormat="1">
      <c r="A436" s="3"/>
      <c r="B436" s="3"/>
      <c r="C436" s="3"/>
      <c r="D436" s="3"/>
      <c r="E436" s="3"/>
      <c r="F436" s="3" t="s">
        <v>196</v>
      </c>
      <c r="G436" s="155"/>
    </row>
    <row r="437" spans="1:10" s="31" customFormat="1">
      <c r="A437" s="3"/>
      <c r="B437" s="3"/>
      <c r="C437" s="3"/>
      <c r="D437" s="3"/>
      <c r="E437" s="3"/>
      <c r="F437" s="2" t="s">
        <v>14</v>
      </c>
      <c r="G437" s="110">
        <f>+G439</f>
        <v>-13228</v>
      </c>
    </row>
    <row r="438" spans="1:10" s="31" customFormat="1" ht="27">
      <c r="A438" s="3"/>
      <c r="B438" s="3"/>
      <c r="C438" s="3"/>
      <c r="D438" s="3"/>
      <c r="E438" s="3"/>
      <c r="F438" s="3" t="s">
        <v>198</v>
      </c>
      <c r="G438" s="155"/>
    </row>
    <row r="439" spans="1:10" s="31" customFormat="1">
      <c r="A439" s="3"/>
      <c r="B439" s="3"/>
      <c r="C439" s="3"/>
      <c r="D439" s="3"/>
      <c r="E439" s="3"/>
      <c r="F439" s="3" t="s">
        <v>129</v>
      </c>
      <c r="G439" s="155">
        <f>+G440</f>
        <v>-13228</v>
      </c>
    </row>
    <row r="440" spans="1:10" s="31" customFormat="1">
      <c r="A440" s="3"/>
      <c r="B440" s="3"/>
      <c r="C440" s="3"/>
      <c r="D440" s="3"/>
      <c r="E440" s="3"/>
      <c r="F440" s="3" t="s">
        <v>202</v>
      </c>
      <c r="G440" s="155">
        <f>+G441</f>
        <v>-13228</v>
      </c>
    </row>
    <row r="441" spans="1:10" s="31" customFormat="1">
      <c r="A441" s="3"/>
      <c r="B441" s="3"/>
      <c r="C441" s="3"/>
      <c r="D441" s="3"/>
      <c r="E441" s="3"/>
      <c r="F441" s="3" t="s">
        <v>203</v>
      </c>
      <c r="G441" s="155">
        <f>+G442</f>
        <v>-13228</v>
      </c>
    </row>
    <row r="442" spans="1:10" s="31" customFormat="1">
      <c r="A442" s="3"/>
      <c r="B442" s="3"/>
      <c r="C442" s="3"/>
      <c r="D442" s="3"/>
      <c r="E442" s="3"/>
      <c r="F442" s="3" t="s">
        <v>204</v>
      </c>
      <c r="G442" s="155">
        <f>+G443</f>
        <v>-13228</v>
      </c>
    </row>
    <row r="443" spans="1:10" s="31" customFormat="1">
      <c r="A443" s="3"/>
      <c r="B443" s="3"/>
      <c r="C443" s="3"/>
      <c r="D443" s="3"/>
      <c r="E443" s="3"/>
      <c r="F443" s="3" t="s">
        <v>205</v>
      </c>
      <c r="G443" s="155">
        <v>-13228</v>
      </c>
    </row>
    <row r="444" spans="1:10" s="26" customFormat="1" ht="15">
      <c r="A444" s="27" t="s">
        <v>182</v>
      </c>
      <c r="B444" s="3"/>
      <c r="C444" s="3"/>
      <c r="D444" s="3"/>
      <c r="E444" s="3"/>
      <c r="F444" s="27" t="s">
        <v>191</v>
      </c>
      <c r="G444" s="154">
        <f>+G446</f>
        <v>-48110.5</v>
      </c>
      <c r="H444" s="31"/>
      <c r="I444" s="31"/>
      <c r="J444" s="31"/>
    </row>
    <row r="445" spans="1:10" s="26" customFormat="1" ht="15">
      <c r="A445" s="3"/>
      <c r="B445" s="3"/>
      <c r="C445" s="3"/>
      <c r="D445" s="3"/>
      <c r="E445" s="3"/>
      <c r="F445" s="3" t="s">
        <v>130</v>
      </c>
      <c r="G445" s="155"/>
      <c r="H445" s="31"/>
      <c r="I445" s="31"/>
      <c r="J445" s="31"/>
    </row>
    <row r="446" spans="1:10" s="26" customFormat="1" ht="15">
      <c r="A446" s="3"/>
      <c r="B446" s="27" t="s">
        <v>151</v>
      </c>
      <c r="C446" s="3"/>
      <c r="D446" s="3"/>
      <c r="E446" s="3"/>
      <c r="F446" s="27" t="s">
        <v>192</v>
      </c>
      <c r="G446" s="154">
        <f>+G448</f>
        <v>-48110.5</v>
      </c>
      <c r="H446" s="31"/>
      <c r="I446" s="31"/>
      <c r="J446" s="31"/>
    </row>
    <row r="447" spans="1:10" s="26" customFormat="1" ht="15">
      <c r="A447" s="3"/>
      <c r="B447" s="3"/>
      <c r="C447" s="3"/>
      <c r="D447" s="3"/>
      <c r="E447" s="3"/>
      <c r="F447" s="3" t="s">
        <v>130</v>
      </c>
      <c r="G447" s="155"/>
      <c r="H447" s="31"/>
      <c r="I447" s="31"/>
      <c r="J447" s="31"/>
    </row>
    <row r="448" spans="1:10" s="26" customFormat="1" ht="15">
      <c r="A448" s="3"/>
      <c r="B448" s="3"/>
      <c r="C448" s="27" t="s">
        <v>131</v>
      </c>
      <c r="D448" s="3"/>
      <c r="E448" s="3"/>
      <c r="F448" s="27" t="s">
        <v>192</v>
      </c>
      <c r="G448" s="154">
        <f>+G450</f>
        <v>-48110.5</v>
      </c>
      <c r="H448" s="31"/>
      <c r="I448" s="31"/>
      <c r="J448" s="31"/>
    </row>
    <row r="449" spans="1:10" s="26" customFormat="1" ht="15">
      <c r="A449" s="3"/>
      <c r="B449" s="3"/>
      <c r="C449" s="3"/>
      <c r="D449" s="3"/>
      <c r="E449" s="3"/>
      <c r="F449" s="3" t="s">
        <v>130</v>
      </c>
      <c r="G449" s="155"/>
      <c r="H449" s="31"/>
      <c r="I449" s="31"/>
      <c r="J449" s="31"/>
    </row>
    <row r="450" spans="1:10" s="26" customFormat="1" ht="15">
      <c r="A450" s="3"/>
      <c r="B450" s="3"/>
      <c r="C450" s="3"/>
      <c r="D450" s="3" t="s">
        <v>193</v>
      </c>
      <c r="E450" s="3"/>
      <c r="F450" s="3" t="s">
        <v>222</v>
      </c>
      <c r="G450" s="155">
        <f>+G452</f>
        <v>-48110.5</v>
      </c>
      <c r="H450" s="31"/>
      <c r="I450" s="31"/>
      <c r="J450" s="31"/>
    </row>
    <row r="451" spans="1:10" s="26" customFormat="1" ht="15">
      <c r="A451" s="3"/>
      <c r="B451" s="3"/>
      <c r="C451" s="3"/>
      <c r="D451" s="3"/>
      <c r="E451" s="3"/>
      <c r="F451" s="3" t="s">
        <v>130</v>
      </c>
      <c r="G451" s="155"/>
      <c r="H451" s="31"/>
      <c r="I451" s="31"/>
      <c r="J451" s="31"/>
    </row>
    <row r="452" spans="1:10" ht="40.5">
      <c r="A452" s="3"/>
      <c r="B452" s="3"/>
      <c r="C452" s="3"/>
      <c r="D452" s="3"/>
      <c r="E452" s="3" t="s">
        <v>139</v>
      </c>
      <c r="F452" s="3" t="s">
        <v>194</v>
      </c>
      <c r="G452" s="155">
        <f>+G454</f>
        <v>-48110.5</v>
      </c>
      <c r="H452" s="31"/>
      <c r="I452" s="31"/>
      <c r="J452" s="31"/>
    </row>
    <row r="453" spans="1:10">
      <c r="A453" s="3"/>
      <c r="B453" s="3"/>
      <c r="C453" s="3"/>
      <c r="D453" s="3"/>
      <c r="E453" s="3"/>
      <c r="F453" s="3" t="s">
        <v>196</v>
      </c>
      <c r="G453" s="155"/>
      <c r="H453" s="31"/>
      <c r="I453" s="31"/>
      <c r="J453" s="31"/>
    </row>
    <row r="454" spans="1:10">
      <c r="A454" s="3"/>
      <c r="B454" s="3"/>
      <c r="C454" s="3"/>
      <c r="D454" s="3"/>
      <c r="E454" s="3"/>
      <c r="F454" s="2" t="s">
        <v>14</v>
      </c>
      <c r="G454" s="110">
        <f>+G456</f>
        <v>-48110.5</v>
      </c>
      <c r="H454" s="31"/>
      <c r="I454" s="31"/>
      <c r="J454" s="31"/>
    </row>
    <row r="455" spans="1:10" ht="27">
      <c r="A455" s="3"/>
      <c r="B455" s="3"/>
      <c r="C455" s="3"/>
      <c r="D455" s="3"/>
      <c r="E455" s="3"/>
      <c r="F455" s="3" t="s">
        <v>198</v>
      </c>
      <c r="G455" s="155"/>
      <c r="H455" s="31"/>
      <c r="I455" s="31"/>
      <c r="J455" s="31"/>
    </row>
    <row r="456" spans="1:10">
      <c r="A456" s="3"/>
      <c r="B456" s="3"/>
      <c r="C456" s="3"/>
      <c r="D456" s="3"/>
      <c r="E456" s="3"/>
      <c r="F456" s="3" t="s">
        <v>129</v>
      </c>
      <c r="G456" s="155">
        <f>+G457</f>
        <v>-48110.5</v>
      </c>
      <c r="H456" s="31"/>
      <c r="I456" s="31"/>
      <c r="J456" s="31"/>
    </row>
    <row r="457" spans="1:10">
      <c r="A457" s="3"/>
      <c r="B457" s="3"/>
      <c r="C457" s="3"/>
      <c r="D457" s="3"/>
      <c r="E457" s="3"/>
      <c r="F457" s="3" t="s">
        <v>202</v>
      </c>
      <c r="G457" s="155">
        <f t="shared" ref="G457" si="2">+G458</f>
        <v>-48110.5</v>
      </c>
      <c r="H457" s="31"/>
      <c r="I457" s="31"/>
      <c r="J457" s="31"/>
    </row>
    <row r="458" spans="1:10">
      <c r="A458" s="3"/>
      <c r="B458" s="3"/>
      <c r="C458" s="3"/>
      <c r="D458" s="3"/>
      <c r="E458" s="3"/>
      <c r="F458" s="3" t="s">
        <v>203</v>
      </c>
      <c r="G458" s="155">
        <f>+G459</f>
        <v>-48110.5</v>
      </c>
      <c r="H458" s="31"/>
      <c r="I458" s="31"/>
      <c r="J458" s="31"/>
    </row>
    <row r="459" spans="1:10">
      <c r="A459" s="3"/>
      <c r="B459" s="3"/>
      <c r="C459" s="3"/>
      <c r="D459" s="3"/>
      <c r="E459" s="3"/>
      <c r="F459" s="3" t="s">
        <v>204</v>
      </c>
      <c r="G459" s="155">
        <f>+G460</f>
        <v>-48110.5</v>
      </c>
      <c r="H459" s="31"/>
      <c r="I459" s="31"/>
      <c r="J459" s="31"/>
    </row>
    <row r="460" spans="1:10">
      <c r="A460" s="3"/>
      <c r="B460" s="3"/>
      <c r="C460" s="3"/>
      <c r="D460" s="3"/>
      <c r="E460" s="3"/>
      <c r="F460" s="3" t="s">
        <v>205</v>
      </c>
      <c r="G460" s="155">
        <f>-49981.6+1871.1</f>
        <v>-48110.5</v>
      </c>
      <c r="H460" s="31"/>
      <c r="I460" s="31"/>
      <c r="J460" s="31"/>
    </row>
    <row r="461" spans="1:10" s="235" customFormat="1" ht="16.5">
      <c r="A461" s="232" t="s">
        <v>705</v>
      </c>
      <c r="B461" s="232"/>
      <c r="C461" s="232"/>
      <c r="D461" s="232"/>
      <c r="E461" s="233"/>
      <c r="F461" s="234" t="s">
        <v>688</v>
      </c>
      <c r="G461" s="292">
        <f>+G462</f>
        <v>-1000000</v>
      </c>
      <c r="H461" s="1"/>
      <c r="I461" s="1"/>
    </row>
    <row r="462" spans="1:10" ht="14.25">
      <c r="A462" s="232"/>
      <c r="B462" s="232"/>
      <c r="C462" s="232"/>
      <c r="D462" s="232"/>
      <c r="E462" s="232"/>
      <c r="F462" s="236" t="s">
        <v>706</v>
      </c>
      <c r="G462" s="292">
        <f t="shared" ref="G462" si="3">+G464</f>
        <v>-1000000</v>
      </c>
    </row>
    <row r="463" spans="1:10" ht="14.25">
      <c r="A463" s="232"/>
      <c r="B463" s="232" t="s">
        <v>131</v>
      </c>
      <c r="C463" s="232"/>
      <c r="D463" s="232"/>
      <c r="E463" s="232"/>
      <c r="F463" s="204" t="s">
        <v>130</v>
      </c>
      <c r="G463" s="293"/>
    </row>
    <row r="464" spans="1:10" ht="18" customHeight="1">
      <c r="A464" s="232"/>
      <c r="B464" s="232"/>
      <c r="C464" s="232"/>
      <c r="D464" s="232"/>
      <c r="E464" s="232"/>
      <c r="F464" s="236" t="s">
        <v>707</v>
      </c>
      <c r="G464" s="294">
        <f t="shared" ref="G464" si="4">+G466</f>
        <v>-1000000</v>
      </c>
    </row>
    <row r="465" spans="1:7" ht="14.25">
      <c r="A465" s="232"/>
      <c r="B465" s="232"/>
      <c r="C465" s="232" t="s">
        <v>131</v>
      </c>
      <c r="D465" s="232"/>
      <c r="E465" s="232"/>
      <c r="F465" s="204" t="s">
        <v>130</v>
      </c>
      <c r="G465" s="293"/>
    </row>
    <row r="466" spans="1:7" ht="14.25">
      <c r="A466" s="232"/>
      <c r="B466" s="232"/>
      <c r="C466" s="232"/>
      <c r="D466" s="232"/>
      <c r="E466" s="232"/>
      <c r="F466" s="203" t="s">
        <v>708</v>
      </c>
      <c r="G466" s="294">
        <f>+G468</f>
        <v>-1000000</v>
      </c>
    </row>
    <row r="467" spans="1:7" ht="14.25" customHeight="1">
      <c r="A467" s="232"/>
      <c r="B467" s="232"/>
      <c r="C467" s="232"/>
      <c r="D467" s="232"/>
      <c r="E467" s="232"/>
      <c r="F467" s="204" t="s">
        <v>130</v>
      </c>
      <c r="G467" s="295"/>
    </row>
    <row r="468" spans="1:7" ht="13.5" customHeight="1">
      <c r="A468" s="232"/>
      <c r="B468" s="232"/>
      <c r="C468" s="232"/>
      <c r="D468" s="232"/>
      <c r="E468" s="232"/>
      <c r="F468" s="204" t="s">
        <v>709</v>
      </c>
      <c r="G468" s="296">
        <f t="shared" ref="G468" si="5">+G470</f>
        <v>-1000000</v>
      </c>
    </row>
    <row r="469" spans="1:7" ht="14.25">
      <c r="A469" s="232"/>
      <c r="B469" s="232"/>
      <c r="C469" s="232"/>
      <c r="D469" s="232"/>
      <c r="E469" s="232"/>
      <c r="F469" s="204" t="s">
        <v>130</v>
      </c>
      <c r="G469" s="297"/>
    </row>
    <row r="470" spans="1:7" ht="14.25" customHeight="1">
      <c r="A470" s="232"/>
      <c r="B470" s="232"/>
      <c r="C470" s="232"/>
      <c r="D470" s="232" t="s">
        <v>710</v>
      </c>
      <c r="E470" s="237"/>
      <c r="F470" s="237" t="s">
        <v>708</v>
      </c>
      <c r="G470" s="294">
        <f>+G472</f>
        <v>-1000000</v>
      </c>
    </row>
    <row r="471" spans="1:7" ht="15" customHeight="1">
      <c r="A471" s="232"/>
      <c r="B471" s="232"/>
      <c r="C471" s="232"/>
      <c r="D471" s="232"/>
      <c r="E471" s="237"/>
      <c r="F471" s="238" t="s">
        <v>130</v>
      </c>
      <c r="G471" s="298"/>
    </row>
    <row r="472" spans="1:7" ht="14.25" customHeight="1">
      <c r="A472" s="232"/>
      <c r="B472" s="232"/>
      <c r="C472" s="232"/>
      <c r="D472" s="232"/>
      <c r="E472" s="239">
        <v>11001</v>
      </c>
      <c r="F472" s="203" t="s">
        <v>708</v>
      </c>
      <c r="G472" s="294">
        <f>+G474</f>
        <v>-1000000</v>
      </c>
    </row>
    <row r="473" spans="1:7" ht="13.5" customHeight="1">
      <c r="A473" s="232"/>
      <c r="B473" s="232"/>
      <c r="C473" s="232"/>
      <c r="D473" s="232"/>
      <c r="E473" s="229"/>
      <c r="F473" s="202" t="s">
        <v>196</v>
      </c>
      <c r="G473" s="299"/>
    </row>
    <row r="474" spans="1:7" ht="13.5" customHeight="1">
      <c r="A474" s="232"/>
      <c r="B474" s="232"/>
      <c r="C474" s="232"/>
      <c r="D474" s="232"/>
      <c r="E474" s="229"/>
      <c r="F474" s="201" t="s">
        <v>709</v>
      </c>
      <c r="G474" s="296">
        <f t="shared" ref="G474" si="6">+G476</f>
        <v>-1000000</v>
      </c>
    </row>
    <row r="475" spans="1:7" ht="27">
      <c r="A475" s="232"/>
      <c r="B475" s="232"/>
      <c r="C475" s="232"/>
      <c r="D475" s="232"/>
      <c r="E475" s="229"/>
      <c r="F475" s="202" t="s">
        <v>198</v>
      </c>
      <c r="G475" s="296"/>
    </row>
    <row r="476" spans="1:7" ht="13.5" customHeight="1">
      <c r="A476" s="232"/>
      <c r="B476" s="232"/>
      <c r="C476" s="232"/>
      <c r="D476" s="232"/>
      <c r="E476" s="229"/>
      <c r="F476" s="202" t="s">
        <v>129</v>
      </c>
      <c r="G476" s="296">
        <f t="shared" ref="G476:G477" si="7">+G477</f>
        <v>-1000000</v>
      </c>
    </row>
    <row r="477" spans="1:7" ht="13.5" customHeight="1">
      <c r="A477" s="232"/>
      <c r="B477" s="232"/>
      <c r="C477" s="232"/>
      <c r="D477" s="232"/>
      <c r="E477" s="229"/>
      <c r="F477" s="202" t="s">
        <v>199</v>
      </c>
      <c r="G477" s="296">
        <f t="shared" si="7"/>
        <v>-1000000</v>
      </c>
    </row>
    <row r="478" spans="1:7" ht="13.5" customHeight="1">
      <c r="A478" s="232"/>
      <c r="B478" s="232"/>
      <c r="C478" s="232"/>
      <c r="D478" s="232"/>
      <c r="E478" s="229"/>
      <c r="F478" s="202" t="s">
        <v>711</v>
      </c>
      <c r="G478" s="296">
        <v>-1000000</v>
      </c>
    </row>
    <row r="479" spans="1:7">
      <c r="E479" s="291"/>
    </row>
    <row r="481" spans="8:10">
      <c r="H481" s="31"/>
      <c r="I481" s="31"/>
      <c r="J481" s="31"/>
    </row>
    <row r="482" spans="8:10">
      <c r="H482" s="31"/>
      <c r="I482" s="31"/>
      <c r="J482" s="31"/>
    </row>
    <row r="483" spans="8:10">
      <c r="H483" s="31"/>
      <c r="I483" s="31"/>
      <c r="J483" s="31"/>
    </row>
    <row r="484" spans="8:10">
      <c r="H484" s="31"/>
      <c r="I484" s="31"/>
      <c r="J484" s="31"/>
    </row>
    <row r="485" spans="8:10">
      <c r="H485" s="31"/>
      <c r="I485" s="31"/>
      <c r="J485" s="31"/>
    </row>
    <row r="486" spans="8:10">
      <c r="H486" s="31"/>
      <c r="I486" s="31"/>
      <c r="J486" s="31"/>
    </row>
    <row r="487" spans="8:10">
      <c r="H487" s="31"/>
      <c r="I487" s="31"/>
      <c r="J487" s="31"/>
    </row>
    <row r="488" spans="8:10">
      <c r="H488" s="31"/>
      <c r="I488" s="31"/>
      <c r="J488" s="31"/>
    </row>
    <row r="489" spans="8:10">
      <c r="H489" s="31"/>
      <c r="I489" s="31"/>
      <c r="J489" s="31"/>
    </row>
    <row r="490" spans="8:10">
      <c r="H490" s="31"/>
      <c r="I490" s="31"/>
      <c r="J490" s="31"/>
    </row>
    <row r="491" spans="8:10">
      <c r="H491" s="31"/>
      <c r="I491" s="31"/>
      <c r="J491" s="31"/>
    </row>
    <row r="492" spans="8:10">
      <c r="H492" s="31"/>
      <c r="I492" s="31"/>
      <c r="J492" s="31"/>
    </row>
    <row r="493" spans="8:10">
      <c r="H493" s="31"/>
      <c r="I493" s="31"/>
      <c r="J493" s="31"/>
    </row>
    <row r="494" spans="8:10">
      <c r="H494" s="31"/>
      <c r="I494" s="31"/>
      <c r="J494" s="31"/>
    </row>
    <row r="496" spans="8:10">
      <c r="H496" s="31"/>
      <c r="I496" s="31"/>
      <c r="J496" s="31"/>
    </row>
    <row r="497" spans="8:10">
      <c r="H497" s="31"/>
      <c r="I497" s="31"/>
      <c r="J497" s="31"/>
    </row>
    <row r="498" spans="8:10">
      <c r="H498" s="31"/>
      <c r="I498" s="31"/>
      <c r="J498" s="31"/>
    </row>
    <row r="499" spans="8:10">
      <c r="H499" s="31"/>
      <c r="I499" s="31"/>
      <c r="J499" s="31"/>
    </row>
    <row r="500" spans="8:10">
      <c r="H500" s="31"/>
      <c r="I500" s="31"/>
      <c r="J500" s="31"/>
    </row>
    <row r="501" spans="8:10">
      <c r="H501" s="31"/>
      <c r="I501" s="31"/>
      <c r="J501" s="31"/>
    </row>
    <row r="502" spans="8:10">
      <c r="H502" s="31"/>
      <c r="I502" s="31"/>
      <c r="J502" s="31"/>
    </row>
    <row r="503" spans="8:10">
      <c r="H503" s="31"/>
      <c r="I503" s="31"/>
      <c r="J503" s="31"/>
    </row>
    <row r="504" spans="8:10">
      <c r="H504" s="31"/>
      <c r="I504" s="31"/>
      <c r="J504" s="31"/>
    </row>
    <row r="505" spans="8:10">
      <c r="H505" s="31"/>
      <c r="I505" s="31"/>
      <c r="J505" s="31"/>
    </row>
    <row r="506" spans="8:10">
      <c r="H506" s="31"/>
      <c r="I506" s="31"/>
      <c r="J506" s="31"/>
    </row>
    <row r="507" spans="8:10">
      <c r="H507" s="31"/>
      <c r="I507" s="31"/>
      <c r="J507" s="31"/>
    </row>
    <row r="508" spans="8:10">
      <c r="H508" s="31"/>
      <c r="I508" s="31"/>
      <c r="J508" s="31"/>
    </row>
    <row r="509" spans="8:10">
      <c r="H509" s="31"/>
      <c r="I509" s="31"/>
      <c r="J509" s="31"/>
    </row>
    <row r="510" spans="8:10">
      <c r="H510" s="31"/>
      <c r="I510" s="31"/>
      <c r="J510" s="31"/>
    </row>
    <row r="511" spans="8:10">
      <c r="H511" s="31"/>
      <c r="I511" s="31"/>
      <c r="J511" s="31"/>
    </row>
    <row r="512" spans="8:10">
      <c r="H512" s="31"/>
      <c r="I512" s="31"/>
      <c r="J512" s="31"/>
    </row>
    <row r="513" spans="8:10">
      <c r="H513" s="31"/>
      <c r="I513" s="31"/>
      <c r="J513" s="31"/>
    </row>
    <row r="514" spans="8:10">
      <c r="H514" s="31"/>
      <c r="I514" s="31"/>
      <c r="J514" s="31"/>
    </row>
    <row r="515" spans="8:10">
      <c r="H515" s="31"/>
      <c r="I515" s="31"/>
      <c r="J515" s="31"/>
    </row>
    <row r="516" spans="8:10">
      <c r="H516" s="31"/>
      <c r="I516" s="31"/>
      <c r="J516" s="31"/>
    </row>
    <row r="517" spans="8:10">
      <c r="H517" s="31"/>
      <c r="I517" s="31"/>
      <c r="J517" s="31"/>
    </row>
    <row r="518" spans="8:10">
      <c r="H518" s="31"/>
      <c r="I518" s="31"/>
      <c r="J518" s="31"/>
    </row>
    <row r="519" spans="8:10">
      <c r="H519" s="31"/>
      <c r="I519" s="31"/>
      <c r="J519" s="31"/>
    </row>
    <row r="520" spans="8:10">
      <c r="H520" s="31"/>
      <c r="I520" s="31"/>
      <c r="J520" s="31"/>
    </row>
    <row r="521" spans="8:10">
      <c r="H521" s="31"/>
      <c r="I521" s="31"/>
      <c r="J521" s="31"/>
    </row>
    <row r="522" spans="8:10">
      <c r="H522" s="31"/>
      <c r="I522" s="31"/>
      <c r="J522" s="31"/>
    </row>
    <row r="523" spans="8:10">
      <c r="H523" s="31"/>
      <c r="I523" s="31"/>
      <c r="J523" s="31"/>
    </row>
    <row r="524" spans="8:10">
      <c r="H524" s="31"/>
      <c r="I524" s="31"/>
      <c r="J524" s="31"/>
    </row>
    <row r="525" spans="8:10">
      <c r="H525" s="31"/>
      <c r="I525" s="31"/>
      <c r="J525" s="31"/>
    </row>
    <row r="526" spans="8:10">
      <c r="H526" s="31"/>
      <c r="I526" s="31"/>
      <c r="J526" s="31"/>
    </row>
    <row r="527" spans="8:10">
      <c r="H527" s="31"/>
      <c r="I527" s="31"/>
      <c r="J527" s="31"/>
    </row>
    <row r="528" spans="8:10">
      <c r="H528" s="31"/>
      <c r="I528" s="31"/>
      <c r="J528" s="31"/>
    </row>
    <row r="529" spans="8:10">
      <c r="H529" s="31"/>
      <c r="I529" s="31"/>
      <c r="J529" s="31"/>
    </row>
    <row r="530" spans="8:10">
      <c r="H530" s="31"/>
      <c r="I530" s="31"/>
      <c r="J530" s="31"/>
    </row>
    <row r="531" spans="8:10">
      <c r="H531" s="31"/>
      <c r="I531" s="31"/>
      <c r="J531" s="31"/>
    </row>
    <row r="532" spans="8:10">
      <c r="H532" s="31"/>
      <c r="I532" s="31"/>
      <c r="J532" s="31"/>
    </row>
    <row r="533" spans="8:10">
      <c r="H533" s="31"/>
      <c r="I533" s="31"/>
      <c r="J533" s="31"/>
    </row>
    <row r="534" spans="8:10">
      <c r="H534" s="31"/>
      <c r="I534" s="31"/>
      <c r="J534" s="31"/>
    </row>
    <row r="535" spans="8:10">
      <c r="H535" s="31"/>
      <c r="I535" s="31"/>
      <c r="J535" s="31"/>
    </row>
  </sheetData>
  <mergeCells count="5">
    <mergeCell ref="G10:G11"/>
    <mergeCell ref="A9:C10"/>
    <mergeCell ref="D9:E10"/>
    <mergeCell ref="F9:F11"/>
    <mergeCell ref="B5:G5"/>
  </mergeCells>
  <pageMargins left="0.7" right="0.7" top="0.75" bottom="0.75" header="0.3" footer="0.3"/>
  <pageSetup orientation="portrait" r:id="rId1"/>
  <ignoredErrors>
    <ignoredError sqref="A429:B432 E429:E435 C493:D528 C429:D443 C481:C492 A444:E454 A150:E158 A1:F4 A317:F402 F150:F151 A12:F23 A29:F38 A403:D403 F153:F158 A220:E220 A28:E28 A173:E174 F174 A307:F308 A283:F298 A281:D282 F282 A310:F314 A315:E316 A404:E410 A159:F171 A175:F211 A245:F262 A309:E309 A411:F420 A109:F149 A39:E39 A40:F45 A25:F27 A24:E24 A221:F241 A263:F280 A6:F11 A5:B5" numberStoredAsText="1"/>
    <ignoredError sqref="G206 G342:G344" formula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2"/>
  </sheetPr>
  <dimension ref="A1:J133"/>
  <sheetViews>
    <sheetView topLeftCell="A127" zoomScaleNormal="100" zoomScaleSheetLayoutView="70" zoomScalePageLayoutView="55" workbookViewId="0">
      <selection activeCell="H10" sqref="H10"/>
    </sheetView>
  </sheetViews>
  <sheetFormatPr defaultColWidth="8" defaultRowHeight="17.25"/>
  <cols>
    <col min="1" max="1" width="8" style="138" customWidth="1"/>
    <col min="2" max="2" width="8.42578125" style="139" customWidth="1"/>
    <col min="3" max="3" width="71" style="140" customWidth="1"/>
    <col min="4" max="4" width="21.140625" style="141" bestFit="1" customWidth="1"/>
    <col min="5" max="6" width="20.7109375" style="141" bestFit="1" customWidth="1"/>
    <col min="7" max="7" width="23.42578125" style="142" customWidth="1"/>
    <col min="8" max="8" width="22.5703125" style="142" customWidth="1"/>
    <col min="9" max="9" width="23.85546875" style="142" customWidth="1"/>
    <col min="10" max="10" width="25.42578125" style="142" customWidth="1"/>
    <col min="11" max="16384" width="8" style="142"/>
  </cols>
  <sheetData>
    <row r="1" spans="1:10">
      <c r="A1" s="1" t="s">
        <v>0</v>
      </c>
      <c r="B1" s="1"/>
      <c r="C1" s="1"/>
      <c r="D1" s="1"/>
      <c r="E1" s="372" t="s">
        <v>648</v>
      </c>
      <c r="F1" s="372"/>
    </row>
    <row r="2" spans="1:10">
      <c r="A2" s="167" t="s">
        <v>3</v>
      </c>
      <c r="B2" s="167"/>
      <c r="C2" s="167"/>
      <c r="D2" s="373" t="s">
        <v>4</v>
      </c>
      <c r="E2" s="373"/>
      <c r="F2" s="373"/>
    </row>
    <row r="3" spans="1:10">
      <c r="A3" s="167"/>
      <c r="B3" s="167"/>
      <c r="C3" s="167"/>
      <c r="D3" s="373" t="s">
        <v>5</v>
      </c>
      <c r="E3" s="373"/>
      <c r="F3" s="373"/>
    </row>
    <row r="4" spans="1:10">
      <c r="A4" s="169"/>
      <c r="B4" s="169"/>
      <c r="C4" s="169"/>
      <c r="D4" s="169"/>
      <c r="E4" s="169"/>
      <c r="F4" s="169"/>
    </row>
    <row r="5" spans="1:10" ht="65.25" customHeight="1">
      <c r="A5" s="371" t="s">
        <v>683</v>
      </c>
      <c r="B5" s="371"/>
      <c r="C5" s="371"/>
      <c r="D5" s="371"/>
      <c r="E5" s="371"/>
      <c r="F5" s="371"/>
    </row>
    <row r="6" spans="1:10" ht="21.75" customHeight="1" thickBot="1">
      <c r="A6" s="143"/>
      <c r="B6" s="144"/>
      <c r="C6" s="145"/>
      <c r="E6" s="146"/>
      <c r="F6" s="251" t="s">
        <v>6</v>
      </c>
    </row>
    <row r="7" spans="1:10" s="138" customFormat="1" ht="64.5" customHeight="1">
      <c r="A7" s="374" t="s">
        <v>585</v>
      </c>
      <c r="B7" s="375"/>
      <c r="C7" s="376" t="s">
        <v>586</v>
      </c>
      <c r="D7" s="378" t="s">
        <v>229</v>
      </c>
      <c r="E7" s="378"/>
      <c r="F7" s="379"/>
    </row>
    <row r="8" spans="1:10" s="138" customFormat="1" ht="28.5" customHeight="1">
      <c r="A8" s="380" t="s">
        <v>10</v>
      </c>
      <c r="B8" s="381" t="s">
        <v>622</v>
      </c>
      <c r="C8" s="377"/>
      <c r="D8" s="382" t="s">
        <v>588</v>
      </c>
      <c r="E8" s="252" t="s">
        <v>589</v>
      </c>
      <c r="F8" s="253"/>
    </row>
    <row r="9" spans="1:10" s="138" customFormat="1" ht="36.75" customHeight="1">
      <c r="A9" s="380"/>
      <c r="B9" s="381"/>
      <c r="C9" s="377"/>
      <c r="D9" s="382"/>
      <c r="E9" s="252" t="s">
        <v>623</v>
      </c>
      <c r="F9" s="253" t="s">
        <v>624</v>
      </c>
    </row>
    <row r="10" spans="1:10" s="138" customFormat="1" ht="37.5" customHeight="1">
      <c r="A10" s="148"/>
      <c r="B10" s="149"/>
      <c r="C10" s="257" t="s">
        <v>592</v>
      </c>
      <c r="D10" s="254">
        <f>E10+F10</f>
        <v>-1622167.7000000002</v>
      </c>
      <c r="E10" s="254">
        <f>E11+E12</f>
        <v>0</v>
      </c>
      <c r="F10" s="255">
        <f>F11+F12</f>
        <v>-1622167.7000000002</v>
      </c>
    </row>
    <row r="11" spans="1:10" s="138" customFormat="1">
      <c r="A11" s="148"/>
      <c r="B11" s="149"/>
      <c r="C11" s="258" t="s">
        <v>593</v>
      </c>
      <c r="D11" s="254">
        <f>E11+F11</f>
        <v>-532418.9</v>
      </c>
      <c r="E11" s="254">
        <f>+E20+E49+E55+E83+E96+E102+E108+E114</f>
        <v>0</v>
      </c>
      <c r="F11" s="255">
        <f>+F20+F49+F55+F83+F96+F102+F108+F114</f>
        <v>-532418.9</v>
      </c>
    </row>
    <row r="12" spans="1:10" s="138" customFormat="1">
      <c r="A12" s="148"/>
      <c r="B12" s="149"/>
      <c r="C12" s="258" t="s">
        <v>594</v>
      </c>
      <c r="D12" s="254">
        <f>E12+F12</f>
        <v>-1089748.8</v>
      </c>
      <c r="E12" s="254">
        <f>E26+E32+E41+E120+E126+E132+E61+E68+E75</f>
        <v>0</v>
      </c>
      <c r="F12" s="255">
        <f>F26+F32+F41+F120+F126+F132+F61+F68+F75</f>
        <v>-1089748.8</v>
      </c>
    </row>
    <row r="13" spans="1:10" s="138" customFormat="1" ht="48" customHeight="1">
      <c r="A13" s="148"/>
      <c r="B13" s="149"/>
      <c r="C13" s="151" t="s">
        <v>595</v>
      </c>
      <c r="D13" s="256">
        <f t="shared" ref="D13" si="0">E13+F13</f>
        <v>-1722167.7000000002</v>
      </c>
      <c r="E13" s="256">
        <f>E35+E43+E69+E77+E14</f>
        <v>0</v>
      </c>
      <c r="F13" s="256">
        <f>F35+F43+F69+F77+F14</f>
        <v>-1722167.7000000002</v>
      </c>
    </row>
    <row r="14" spans="1:10" ht="28.5" customHeight="1">
      <c r="A14" s="262">
        <v>1157</v>
      </c>
      <c r="B14" s="259"/>
      <c r="C14" s="153" t="s">
        <v>611</v>
      </c>
      <c r="D14" s="256">
        <f>E14+F14</f>
        <v>-596595.9</v>
      </c>
      <c r="E14" s="256">
        <f>+E16+E22+E28</f>
        <v>0</v>
      </c>
      <c r="F14" s="256">
        <f>+F16+F22+F28</f>
        <v>-596595.9</v>
      </c>
      <c r="G14" s="138"/>
    </row>
    <row r="15" spans="1:10" ht="28.5" customHeight="1">
      <c r="A15" s="260"/>
      <c r="B15" s="259"/>
      <c r="C15" s="150" t="s">
        <v>234</v>
      </c>
      <c r="D15" s="256"/>
      <c r="E15" s="256"/>
      <c r="F15" s="256"/>
      <c r="G15" s="138"/>
    </row>
    <row r="16" spans="1:10" ht="58.5" customHeight="1">
      <c r="A16" s="260"/>
      <c r="B16" s="261">
        <v>12012</v>
      </c>
      <c r="C16" s="153" t="s">
        <v>625</v>
      </c>
      <c r="D16" s="256">
        <f>+E16+F16</f>
        <v>-962.9</v>
      </c>
      <c r="E16" s="256">
        <f>+E20</f>
        <v>0</v>
      </c>
      <c r="F16" s="256">
        <f>+F20</f>
        <v>-962.9</v>
      </c>
      <c r="G16" s="138"/>
      <c r="H16" s="141"/>
      <c r="I16" s="141"/>
      <c r="J16" s="141"/>
    </row>
    <row r="17" spans="1:10" ht="28.5" customHeight="1">
      <c r="A17" s="260"/>
      <c r="B17" s="259"/>
      <c r="C17" s="150" t="s">
        <v>235</v>
      </c>
      <c r="D17" s="256"/>
      <c r="E17" s="256"/>
      <c r="F17" s="256"/>
      <c r="G17" s="138"/>
    </row>
    <row r="18" spans="1:10" ht="28.5" customHeight="1">
      <c r="A18" s="260"/>
      <c r="B18" s="259"/>
      <c r="C18" s="147" t="s">
        <v>246</v>
      </c>
      <c r="D18" s="256">
        <f>E18+F18</f>
        <v>-962.9</v>
      </c>
      <c r="E18" s="256">
        <f>E16</f>
        <v>0</v>
      </c>
      <c r="F18" s="256">
        <f>F16</f>
        <v>-962.9</v>
      </c>
      <c r="G18" s="138"/>
    </row>
    <row r="19" spans="1:10" ht="28.5" customHeight="1">
      <c r="A19" s="260"/>
      <c r="B19" s="259"/>
      <c r="C19" s="150" t="s">
        <v>597</v>
      </c>
      <c r="D19" s="256"/>
      <c r="E19" s="256"/>
      <c r="F19" s="256"/>
      <c r="G19" s="138"/>
    </row>
    <row r="20" spans="1:10" ht="28.5" customHeight="1">
      <c r="A20" s="260"/>
      <c r="B20" s="259"/>
      <c r="C20" s="150" t="s">
        <v>598</v>
      </c>
      <c r="D20" s="256">
        <f t="shared" ref="D20:D21" si="1">E20+F20</f>
        <v>-962.9</v>
      </c>
      <c r="E20" s="256">
        <f>+E21</f>
        <v>0</v>
      </c>
      <c r="F20" s="256">
        <f>+F21</f>
        <v>-962.9</v>
      </c>
      <c r="G20" s="138"/>
    </row>
    <row r="21" spans="1:10" ht="28.5" customHeight="1">
      <c r="A21" s="260"/>
      <c r="B21" s="259"/>
      <c r="C21" s="152" t="s">
        <v>599</v>
      </c>
      <c r="D21" s="256">
        <f t="shared" si="1"/>
        <v>-962.9</v>
      </c>
      <c r="E21" s="256"/>
      <c r="F21" s="256">
        <f>+Havelvats1!D86</f>
        <v>-962.9</v>
      </c>
      <c r="G21" s="138"/>
    </row>
    <row r="22" spans="1:10" ht="59.25" customHeight="1">
      <c r="A22" s="260"/>
      <c r="B22" s="261">
        <v>12021</v>
      </c>
      <c r="C22" s="153" t="s">
        <v>626</v>
      </c>
      <c r="D22" s="256">
        <f>E22+F22</f>
        <v>-155633</v>
      </c>
      <c r="E22" s="256">
        <f>E26</f>
        <v>0</v>
      </c>
      <c r="F22" s="256">
        <f>F26</f>
        <v>-155633</v>
      </c>
      <c r="G22" s="138"/>
    </row>
    <row r="23" spans="1:10">
      <c r="A23" s="260"/>
      <c r="B23" s="259"/>
      <c r="C23" s="150" t="s">
        <v>235</v>
      </c>
      <c r="D23" s="256"/>
      <c r="E23" s="256"/>
      <c r="F23" s="256"/>
      <c r="G23" s="138"/>
    </row>
    <row r="24" spans="1:10" ht="28.5" customHeight="1">
      <c r="A24" s="260"/>
      <c r="B24" s="259"/>
      <c r="C24" s="147" t="s">
        <v>246</v>
      </c>
      <c r="D24" s="256">
        <f>E24+F24</f>
        <v>-155633</v>
      </c>
      <c r="E24" s="256">
        <f>E22</f>
        <v>0</v>
      </c>
      <c r="F24" s="256">
        <f>F22</f>
        <v>-155633</v>
      </c>
      <c r="G24" s="138"/>
    </row>
    <row r="25" spans="1:10" ht="18.75" customHeight="1">
      <c r="A25" s="260"/>
      <c r="B25" s="259"/>
      <c r="C25" s="150" t="s">
        <v>597</v>
      </c>
      <c r="D25" s="256"/>
      <c r="E25" s="256"/>
      <c r="F25" s="256"/>
      <c r="G25" s="138"/>
    </row>
    <row r="26" spans="1:10" ht="28.5" customHeight="1">
      <c r="A26" s="260"/>
      <c r="B26" s="259"/>
      <c r="C26" s="150" t="s">
        <v>603</v>
      </c>
      <c r="D26" s="256">
        <f>E26+F26</f>
        <v>-155633</v>
      </c>
      <c r="E26" s="256">
        <f t="shared" ref="E26:F26" si="2">E27</f>
        <v>0</v>
      </c>
      <c r="F26" s="256">
        <f t="shared" si="2"/>
        <v>-155633</v>
      </c>
    </row>
    <row r="27" spans="1:10" ht="28.5" customHeight="1">
      <c r="A27" s="260"/>
      <c r="B27" s="259"/>
      <c r="C27" s="152" t="s">
        <v>604</v>
      </c>
      <c r="D27" s="256">
        <f>E27+F27</f>
        <v>-155633</v>
      </c>
      <c r="E27" s="256"/>
      <c r="F27" s="256">
        <f>+Havelvats1!D62</f>
        <v>-155633</v>
      </c>
    </row>
    <row r="28" spans="1:10" ht="53.25" customHeight="1">
      <c r="A28" s="260"/>
      <c r="B28" s="261">
        <v>12017</v>
      </c>
      <c r="C28" s="153" t="s">
        <v>627</v>
      </c>
      <c r="D28" s="256">
        <f>+E28+F28</f>
        <v>-440000</v>
      </c>
      <c r="E28" s="256">
        <f>+E32</f>
        <v>0</v>
      </c>
      <c r="F28" s="256">
        <f>+F32</f>
        <v>-440000</v>
      </c>
      <c r="G28" s="141"/>
      <c r="H28" s="141"/>
      <c r="I28" s="141"/>
      <c r="J28" s="141"/>
    </row>
    <row r="29" spans="1:10">
      <c r="A29" s="260"/>
      <c r="B29" s="259"/>
      <c r="C29" s="150" t="s">
        <v>235</v>
      </c>
      <c r="D29" s="256"/>
      <c r="E29" s="256"/>
      <c r="F29" s="256"/>
      <c r="G29" s="138"/>
    </row>
    <row r="30" spans="1:10" ht="28.5" customHeight="1">
      <c r="A30" s="260"/>
      <c r="B30" s="259"/>
      <c r="C30" s="147" t="s">
        <v>246</v>
      </c>
      <c r="D30" s="256">
        <f>E30+F30</f>
        <v>-440000</v>
      </c>
      <c r="E30" s="256">
        <f>E28</f>
        <v>0</v>
      </c>
      <c r="F30" s="256">
        <f>F28</f>
        <v>-440000</v>
      </c>
    </row>
    <row r="31" spans="1:10" ht="18.75" customHeight="1">
      <c r="A31" s="260"/>
      <c r="B31" s="259"/>
      <c r="C31" s="150" t="s">
        <v>597</v>
      </c>
      <c r="D31" s="256"/>
      <c r="E31" s="256"/>
      <c r="F31" s="256"/>
      <c r="G31" s="138"/>
    </row>
    <row r="32" spans="1:10" ht="28.5" customHeight="1">
      <c r="A32" s="260"/>
      <c r="B32" s="259"/>
      <c r="C32" s="150" t="s">
        <v>603</v>
      </c>
      <c r="D32" s="256">
        <f t="shared" ref="D32:D34" si="3">E32+F32</f>
        <v>-440000</v>
      </c>
      <c r="E32" s="256">
        <f>+E33+E34</f>
        <v>0</v>
      </c>
      <c r="F32" s="256">
        <f>+F33+F34</f>
        <v>-440000</v>
      </c>
    </row>
    <row r="33" spans="1:10" ht="28.5" customHeight="1">
      <c r="A33" s="260"/>
      <c r="B33" s="259"/>
      <c r="C33" s="152" t="s">
        <v>610</v>
      </c>
      <c r="D33" s="256">
        <f t="shared" si="3"/>
        <v>-417464.4</v>
      </c>
      <c r="E33" s="256"/>
      <c r="F33" s="256">
        <f>+Havelvats3!G333</f>
        <v>-417464.4</v>
      </c>
    </row>
    <row r="34" spans="1:10" ht="28.5" customHeight="1">
      <c r="A34" s="260"/>
      <c r="B34" s="259"/>
      <c r="C34" s="152" t="s">
        <v>628</v>
      </c>
      <c r="D34" s="256">
        <f t="shared" si="3"/>
        <v>-22535.599999999999</v>
      </c>
      <c r="E34" s="256"/>
      <c r="F34" s="256">
        <f>+Havelvats3!G334</f>
        <v>-22535.599999999999</v>
      </c>
    </row>
    <row r="35" spans="1:10" ht="28.5" customHeight="1">
      <c r="A35" s="262">
        <v>1189</v>
      </c>
      <c r="B35" s="259"/>
      <c r="C35" s="153" t="s">
        <v>629</v>
      </c>
      <c r="D35" s="256">
        <f>E35+F35</f>
        <v>-48110.5</v>
      </c>
      <c r="E35" s="256">
        <f>+E37</f>
        <v>0</v>
      </c>
      <c r="F35" s="256">
        <f>+F37</f>
        <v>-48110.5</v>
      </c>
    </row>
    <row r="36" spans="1:10" ht="18.75" customHeight="1">
      <c r="A36" s="260"/>
      <c r="B36" s="259"/>
      <c r="C36" s="150" t="s">
        <v>234</v>
      </c>
      <c r="D36" s="256"/>
      <c r="E36" s="256"/>
      <c r="F36" s="256"/>
      <c r="G36" s="138"/>
    </row>
    <row r="37" spans="1:10" ht="56.25" customHeight="1">
      <c r="A37" s="260"/>
      <c r="B37" s="261">
        <v>12001</v>
      </c>
      <c r="C37" s="153" t="s">
        <v>630</v>
      </c>
      <c r="D37" s="256">
        <f>+E37+F37</f>
        <v>-48110.5</v>
      </c>
      <c r="E37" s="256">
        <f>+E41</f>
        <v>0</v>
      </c>
      <c r="F37" s="256">
        <f>+F41</f>
        <v>-48110.5</v>
      </c>
    </row>
    <row r="38" spans="1:10" ht="18.75" customHeight="1">
      <c r="A38" s="260"/>
      <c r="B38" s="259"/>
      <c r="C38" s="150" t="s">
        <v>235</v>
      </c>
      <c r="D38" s="256"/>
      <c r="E38" s="256"/>
      <c r="F38" s="256"/>
      <c r="G38" s="138"/>
    </row>
    <row r="39" spans="1:10" ht="28.5" customHeight="1">
      <c r="A39" s="260"/>
      <c r="B39" s="259"/>
      <c r="C39" s="147" t="s">
        <v>246</v>
      </c>
      <c r="D39" s="256">
        <f>+E39+F39</f>
        <v>-48110.5</v>
      </c>
      <c r="E39" s="256">
        <f>+E37</f>
        <v>0</v>
      </c>
      <c r="F39" s="256">
        <f>+F37</f>
        <v>-48110.5</v>
      </c>
    </row>
    <row r="40" spans="1:10" ht="18.75" customHeight="1">
      <c r="A40" s="260"/>
      <c r="B40" s="259"/>
      <c r="C40" s="150" t="s">
        <v>597</v>
      </c>
      <c r="D40" s="256"/>
      <c r="E40" s="256"/>
      <c r="F40" s="256"/>
      <c r="G40" s="138"/>
    </row>
    <row r="41" spans="1:10" ht="28.5" customHeight="1">
      <c r="A41" s="260"/>
      <c r="B41" s="259"/>
      <c r="C41" s="150" t="s">
        <v>603</v>
      </c>
      <c r="D41" s="256">
        <f>+E41+F41</f>
        <v>-48110.5</v>
      </c>
      <c r="E41" s="256">
        <f>+E42</f>
        <v>0</v>
      </c>
      <c r="F41" s="256">
        <f>+F42</f>
        <v>-48110.5</v>
      </c>
    </row>
    <row r="42" spans="1:10" ht="28.5" customHeight="1">
      <c r="A42" s="260"/>
      <c r="B42" s="259"/>
      <c r="C42" s="152" t="s">
        <v>604</v>
      </c>
      <c r="D42" s="256">
        <f t="shared" ref="D42" si="4">+E42+F42</f>
        <v>-48110.5</v>
      </c>
      <c r="E42" s="256"/>
      <c r="F42" s="256">
        <f>+Havelvats3!G460</f>
        <v>-48110.5</v>
      </c>
    </row>
    <row r="43" spans="1:10" ht="28.5" customHeight="1">
      <c r="A43" s="262">
        <v>1004</v>
      </c>
      <c r="B43" s="259"/>
      <c r="C43" s="153" t="s">
        <v>58</v>
      </c>
      <c r="D43" s="256">
        <f>E43+F43</f>
        <v>-271337</v>
      </c>
      <c r="E43" s="256">
        <f>E45+E51+E57+E63</f>
        <v>0</v>
      </c>
      <c r="F43" s="256">
        <f>F45+F51+F57+F63</f>
        <v>-271337</v>
      </c>
    </row>
    <row r="44" spans="1:10" ht="18.75" customHeight="1">
      <c r="A44" s="260"/>
      <c r="B44" s="259"/>
      <c r="C44" s="150" t="s">
        <v>234</v>
      </c>
      <c r="D44" s="256"/>
      <c r="E44" s="256"/>
      <c r="F44" s="256"/>
      <c r="G44" s="138"/>
    </row>
    <row r="45" spans="1:10" ht="41.25" customHeight="1">
      <c r="A45" s="260"/>
      <c r="B45" s="261">
        <v>11005</v>
      </c>
      <c r="C45" s="151" t="s">
        <v>631</v>
      </c>
      <c r="D45" s="256">
        <f>+E45+F45</f>
        <v>-10000</v>
      </c>
      <c r="E45" s="256">
        <f>+E49</f>
        <v>0</v>
      </c>
      <c r="F45" s="256">
        <f>+F49</f>
        <v>-10000</v>
      </c>
      <c r="G45" s="141"/>
      <c r="H45" s="141"/>
      <c r="I45" s="141"/>
      <c r="J45" s="141"/>
    </row>
    <row r="46" spans="1:10" ht="18.75" customHeight="1">
      <c r="A46" s="260"/>
      <c r="B46" s="259"/>
      <c r="C46" s="150" t="s">
        <v>235</v>
      </c>
      <c r="D46" s="256"/>
      <c r="E46" s="256"/>
      <c r="F46" s="256"/>
      <c r="G46" s="138"/>
    </row>
    <row r="47" spans="1:10" ht="28.5" customHeight="1">
      <c r="A47" s="260"/>
      <c r="B47" s="259"/>
      <c r="C47" s="147" t="s">
        <v>596</v>
      </c>
      <c r="D47" s="256">
        <f>E47+F47</f>
        <v>-10000</v>
      </c>
      <c r="E47" s="256">
        <f>E45</f>
        <v>0</v>
      </c>
      <c r="F47" s="256">
        <f>F45</f>
        <v>-10000</v>
      </c>
    </row>
    <row r="48" spans="1:10" ht="18.75" customHeight="1">
      <c r="A48" s="260"/>
      <c r="B48" s="259"/>
      <c r="C48" s="150" t="s">
        <v>597</v>
      </c>
      <c r="D48" s="256"/>
      <c r="E48" s="256"/>
      <c r="F48" s="256"/>
      <c r="G48" s="138"/>
    </row>
    <row r="49" spans="1:10" ht="28.5" customHeight="1">
      <c r="A49" s="260"/>
      <c r="B49" s="259"/>
      <c r="C49" s="150" t="s">
        <v>598</v>
      </c>
      <c r="D49" s="256">
        <f t="shared" ref="D49:D50" si="5">E49+F49</f>
        <v>-10000</v>
      </c>
      <c r="E49" s="256">
        <f>SUM(E50:E50)</f>
        <v>0</v>
      </c>
      <c r="F49" s="256">
        <f>SUM(F50:F50)</f>
        <v>-10000</v>
      </c>
    </row>
    <row r="50" spans="1:10" ht="28.5" customHeight="1">
      <c r="A50" s="260"/>
      <c r="B50" s="259"/>
      <c r="C50" s="150" t="s">
        <v>599</v>
      </c>
      <c r="D50" s="256">
        <f t="shared" si="5"/>
        <v>-10000</v>
      </c>
      <c r="E50" s="256"/>
      <c r="F50" s="256">
        <f>+Havelvats1!D118</f>
        <v>-10000</v>
      </c>
    </row>
    <row r="51" spans="1:10" ht="48.75" customHeight="1">
      <c r="A51" s="260"/>
      <c r="B51" s="261">
        <v>11007</v>
      </c>
      <c r="C51" s="153" t="s">
        <v>632</v>
      </c>
      <c r="D51" s="256">
        <f>+E51+F51</f>
        <v>-80000</v>
      </c>
      <c r="E51" s="256">
        <f>+E55</f>
        <v>0</v>
      </c>
      <c r="F51" s="256">
        <f>+F55</f>
        <v>-80000</v>
      </c>
      <c r="G51" s="141"/>
      <c r="H51" s="141"/>
      <c r="I51" s="141"/>
      <c r="J51" s="141"/>
    </row>
    <row r="52" spans="1:10" ht="18.75" customHeight="1">
      <c r="A52" s="260"/>
      <c r="B52" s="259"/>
      <c r="C52" s="150" t="s">
        <v>235</v>
      </c>
      <c r="D52" s="256"/>
      <c r="E52" s="256"/>
      <c r="F52" s="256"/>
      <c r="G52" s="138"/>
    </row>
    <row r="53" spans="1:10" ht="28.5" customHeight="1">
      <c r="A53" s="260"/>
      <c r="B53" s="259"/>
      <c r="C53" s="147" t="s">
        <v>596</v>
      </c>
      <c r="D53" s="256">
        <f>E53+F53</f>
        <v>-80000</v>
      </c>
      <c r="E53" s="256">
        <f>E51</f>
        <v>0</v>
      </c>
      <c r="F53" s="256">
        <f>F51</f>
        <v>-80000</v>
      </c>
    </row>
    <row r="54" spans="1:10" ht="18.75" customHeight="1">
      <c r="A54" s="260"/>
      <c r="B54" s="259"/>
      <c r="C54" s="150" t="s">
        <v>597</v>
      </c>
      <c r="D54" s="256"/>
      <c r="E54" s="256"/>
      <c r="F54" s="256"/>
      <c r="G54" s="138"/>
    </row>
    <row r="55" spans="1:10" ht="28.5" customHeight="1">
      <c r="A55" s="260"/>
      <c r="B55" s="259"/>
      <c r="C55" s="150" t="s">
        <v>598</v>
      </c>
      <c r="D55" s="256">
        <f t="shared" ref="D55:D56" si="6">E55+F55</f>
        <v>-80000</v>
      </c>
      <c r="E55" s="256">
        <f>E56</f>
        <v>0</v>
      </c>
      <c r="F55" s="256">
        <f>F56</f>
        <v>-80000</v>
      </c>
    </row>
    <row r="56" spans="1:10" ht="28.5" customHeight="1">
      <c r="A56" s="260"/>
      <c r="B56" s="259"/>
      <c r="C56" s="150" t="s">
        <v>599</v>
      </c>
      <c r="D56" s="256">
        <f t="shared" si="6"/>
        <v>-80000</v>
      </c>
      <c r="E56" s="256"/>
      <c r="F56" s="256">
        <f>+Havelvats1!D124</f>
        <v>-80000</v>
      </c>
    </row>
    <row r="57" spans="1:10" ht="49.5" customHeight="1">
      <c r="A57" s="260"/>
      <c r="B57" s="261">
        <v>31005</v>
      </c>
      <c r="C57" s="153" t="s">
        <v>633</v>
      </c>
      <c r="D57" s="256">
        <f>+E57+F57</f>
        <v>-178000</v>
      </c>
      <c r="E57" s="256">
        <f>+E61</f>
        <v>0</v>
      </c>
      <c r="F57" s="256">
        <f>+F61</f>
        <v>-178000</v>
      </c>
    </row>
    <row r="58" spans="1:10" ht="18.75" customHeight="1">
      <c r="A58" s="260"/>
      <c r="B58" s="259"/>
      <c r="C58" s="150" t="s">
        <v>235</v>
      </c>
      <c r="D58" s="256"/>
      <c r="E58" s="256"/>
      <c r="F58" s="256"/>
      <c r="G58" s="138"/>
    </row>
    <row r="59" spans="1:10" ht="28.5" customHeight="1">
      <c r="A59" s="260"/>
      <c r="B59" s="259"/>
      <c r="C59" s="147" t="s">
        <v>596</v>
      </c>
      <c r="D59" s="256">
        <f>E59+F59</f>
        <v>-178000</v>
      </c>
      <c r="E59" s="256">
        <f>E57</f>
        <v>0</v>
      </c>
      <c r="F59" s="256">
        <f>F57</f>
        <v>-178000</v>
      </c>
    </row>
    <row r="60" spans="1:10" ht="18.75" customHeight="1">
      <c r="A60" s="260"/>
      <c r="B60" s="259"/>
      <c r="C60" s="150" t="s">
        <v>597</v>
      </c>
      <c r="D60" s="256"/>
      <c r="E60" s="256"/>
      <c r="F60" s="256"/>
      <c r="G60" s="138"/>
    </row>
    <row r="61" spans="1:10" ht="28.5" customHeight="1">
      <c r="A61" s="260"/>
      <c r="B61" s="259"/>
      <c r="C61" s="150" t="s">
        <v>603</v>
      </c>
      <c r="D61" s="256">
        <f t="shared" ref="D61:D62" si="7">E61+F61</f>
        <v>-178000</v>
      </c>
      <c r="E61" s="256">
        <f>+E62</f>
        <v>0</v>
      </c>
      <c r="F61" s="256">
        <f>+F62</f>
        <v>-178000</v>
      </c>
    </row>
    <row r="62" spans="1:10" ht="28.5" customHeight="1">
      <c r="A62" s="260"/>
      <c r="B62" s="259"/>
      <c r="C62" s="152" t="s">
        <v>604</v>
      </c>
      <c r="D62" s="256">
        <f t="shared" si="7"/>
        <v>-178000</v>
      </c>
      <c r="E62" s="256"/>
      <c r="F62" s="256">
        <f>+Havelvats3!G158</f>
        <v>-178000</v>
      </c>
    </row>
    <row r="63" spans="1:10" ht="63" customHeight="1">
      <c r="A63" s="260"/>
      <c r="B63" s="263">
        <v>12002</v>
      </c>
      <c r="C63" s="151" t="s">
        <v>634</v>
      </c>
      <c r="D63" s="256">
        <f>E63+F63</f>
        <v>-3337</v>
      </c>
      <c r="E63" s="256">
        <f>E67</f>
        <v>0</v>
      </c>
      <c r="F63" s="256">
        <f>F67</f>
        <v>-3337</v>
      </c>
    </row>
    <row r="64" spans="1:10" ht="18.75" customHeight="1">
      <c r="A64" s="260"/>
      <c r="B64" s="259"/>
      <c r="C64" s="150" t="s">
        <v>235</v>
      </c>
      <c r="D64" s="256"/>
      <c r="E64" s="256"/>
      <c r="F64" s="256"/>
      <c r="G64" s="138"/>
    </row>
    <row r="65" spans="1:10" ht="28.5" customHeight="1">
      <c r="A65" s="260"/>
      <c r="B65" s="259"/>
      <c r="C65" s="147" t="s">
        <v>596</v>
      </c>
      <c r="D65" s="256">
        <f>E65+F65</f>
        <v>-3337</v>
      </c>
      <c r="E65" s="256">
        <f>E63</f>
        <v>0</v>
      </c>
      <c r="F65" s="256">
        <f>F63</f>
        <v>-3337</v>
      </c>
    </row>
    <row r="66" spans="1:10" ht="18.75" customHeight="1">
      <c r="A66" s="260"/>
      <c r="B66" s="259"/>
      <c r="C66" s="150" t="s">
        <v>597</v>
      </c>
      <c r="D66" s="256"/>
      <c r="E66" s="256"/>
      <c r="F66" s="256"/>
      <c r="G66" s="138"/>
    </row>
    <row r="67" spans="1:10" ht="28.5" customHeight="1">
      <c r="A67" s="260"/>
      <c r="B67" s="259"/>
      <c r="C67" s="150" t="s">
        <v>603</v>
      </c>
      <c r="D67" s="256">
        <f>+E67+F67</f>
        <v>-3337</v>
      </c>
      <c r="E67" s="256">
        <f>+E68</f>
        <v>0</v>
      </c>
      <c r="F67" s="256">
        <f>+F68</f>
        <v>-3337</v>
      </c>
    </row>
    <row r="68" spans="1:10" ht="28.5" customHeight="1">
      <c r="A68" s="260"/>
      <c r="B68" s="259"/>
      <c r="C68" s="152" t="s">
        <v>604</v>
      </c>
      <c r="D68" s="256">
        <f>+E68+F68</f>
        <v>-3337</v>
      </c>
      <c r="E68" s="256">
        <v>0</v>
      </c>
      <c r="F68" s="256">
        <f>+Havelvats1!D136</f>
        <v>-3337</v>
      </c>
    </row>
    <row r="69" spans="1:10" ht="28.5" customHeight="1">
      <c r="A69" s="262">
        <v>1072</v>
      </c>
      <c r="B69" s="259"/>
      <c r="C69" s="153" t="s">
        <v>607</v>
      </c>
      <c r="D69" s="256">
        <f>E69+F69</f>
        <v>-34000.5</v>
      </c>
      <c r="E69" s="256">
        <f>+E71</f>
        <v>0</v>
      </c>
      <c r="F69" s="256">
        <f>+F71</f>
        <v>-34000.5</v>
      </c>
    </row>
    <row r="70" spans="1:10" ht="18.75" customHeight="1">
      <c r="A70" s="260"/>
      <c r="B70" s="259"/>
      <c r="C70" s="150" t="s">
        <v>234</v>
      </c>
      <c r="D70" s="256"/>
      <c r="E70" s="256"/>
      <c r="F70" s="256"/>
      <c r="G70" s="138"/>
    </row>
    <row r="71" spans="1:10" ht="82.5" customHeight="1">
      <c r="A71" s="260"/>
      <c r="B71" s="261">
        <v>31002</v>
      </c>
      <c r="C71" s="153" t="s">
        <v>635</v>
      </c>
      <c r="D71" s="256">
        <f>+E71+F71</f>
        <v>-34000.5</v>
      </c>
      <c r="E71" s="256">
        <f>+E75</f>
        <v>0</v>
      </c>
      <c r="F71" s="256">
        <f>+F75</f>
        <v>-34000.5</v>
      </c>
      <c r="G71" s="141"/>
      <c r="H71" s="141"/>
      <c r="I71" s="141"/>
      <c r="J71" s="141"/>
    </row>
    <row r="72" spans="1:10" ht="18.75" customHeight="1">
      <c r="A72" s="260"/>
      <c r="B72" s="259"/>
      <c r="C72" s="150" t="s">
        <v>235</v>
      </c>
      <c r="D72" s="256"/>
      <c r="E72" s="256"/>
      <c r="F72" s="256"/>
      <c r="G72" s="138"/>
    </row>
    <row r="73" spans="1:10" ht="28.5" customHeight="1">
      <c r="A73" s="260"/>
      <c r="B73" s="259"/>
      <c r="C73" s="147" t="s">
        <v>596</v>
      </c>
      <c r="D73" s="256">
        <f>E73+F73</f>
        <v>-34000.5</v>
      </c>
      <c r="E73" s="256">
        <f>E71</f>
        <v>0</v>
      </c>
      <c r="F73" s="256">
        <f>F71</f>
        <v>-34000.5</v>
      </c>
    </row>
    <row r="74" spans="1:10" ht="18.75" customHeight="1">
      <c r="A74" s="260"/>
      <c r="B74" s="259"/>
      <c r="C74" s="150" t="s">
        <v>597</v>
      </c>
      <c r="D74" s="256"/>
      <c r="E74" s="256"/>
      <c r="F74" s="256"/>
      <c r="G74" s="138"/>
    </row>
    <row r="75" spans="1:10" ht="28.5" customHeight="1">
      <c r="A75" s="260"/>
      <c r="B75" s="259"/>
      <c r="C75" s="150" t="s">
        <v>603</v>
      </c>
      <c r="D75" s="256">
        <f t="shared" ref="D75:D76" si="8">E75+F75</f>
        <v>-34000.5</v>
      </c>
      <c r="E75" s="256">
        <f>+E76</f>
        <v>0</v>
      </c>
      <c r="F75" s="256">
        <f>+F76</f>
        <v>-34000.5</v>
      </c>
    </row>
    <row r="76" spans="1:10" ht="28.5" customHeight="1">
      <c r="A76" s="260"/>
      <c r="B76" s="259"/>
      <c r="C76" s="152" t="s">
        <v>609</v>
      </c>
      <c r="D76" s="256">
        <f t="shared" si="8"/>
        <v>-34000.5</v>
      </c>
      <c r="E76" s="256"/>
      <c r="F76" s="256">
        <f>+Havelvats3!G428</f>
        <v>-34000.5</v>
      </c>
    </row>
    <row r="77" spans="1:10" ht="28.5" customHeight="1">
      <c r="A77" s="262">
        <v>1049</v>
      </c>
      <c r="B77" s="259"/>
      <c r="C77" s="153" t="s">
        <v>77</v>
      </c>
      <c r="D77" s="254">
        <f>+E77+F77</f>
        <v>-772123.8</v>
      </c>
      <c r="E77" s="254">
        <f>E79+E92+E98+E104+E116+E122+E128+E110+E86</f>
        <v>0</v>
      </c>
      <c r="F77" s="254">
        <f>F79+F92+F98+F104+F116+F122+F128+F110+F86</f>
        <v>-772123.8</v>
      </c>
    </row>
    <row r="78" spans="1:10" ht="18.75" customHeight="1">
      <c r="A78" s="260"/>
      <c r="B78" s="259"/>
      <c r="C78" s="150" t="s">
        <v>234</v>
      </c>
      <c r="D78" s="256"/>
      <c r="E78" s="256"/>
      <c r="F78" s="256"/>
      <c r="G78" s="138"/>
    </row>
    <row r="79" spans="1:10" ht="54" customHeight="1">
      <c r="A79" s="260"/>
      <c r="B79" s="261">
        <v>11007</v>
      </c>
      <c r="C79" s="153" t="s">
        <v>636</v>
      </c>
      <c r="D79" s="256">
        <f>E79+F79</f>
        <v>-59000</v>
      </c>
      <c r="E79" s="256">
        <f>E83</f>
        <v>0</v>
      </c>
      <c r="F79" s="256">
        <f>F83</f>
        <v>-59000</v>
      </c>
      <c r="G79" s="141"/>
      <c r="H79" s="141"/>
      <c r="I79" s="141"/>
      <c r="J79" s="141"/>
    </row>
    <row r="80" spans="1:10" ht="18.75" customHeight="1">
      <c r="A80" s="260"/>
      <c r="B80" s="259"/>
      <c r="C80" s="150" t="s">
        <v>235</v>
      </c>
      <c r="D80" s="256"/>
      <c r="E80" s="256"/>
      <c r="F80" s="256"/>
      <c r="G80" s="138"/>
    </row>
    <row r="81" spans="1:10" ht="28.5" customHeight="1">
      <c r="A81" s="260"/>
      <c r="B81" s="259"/>
      <c r="C81" s="147" t="s">
        <v>246</v>
      </c>
      <c r="D81" s="256">
        <f>E81+F81</f>
        <v>-59000</v>
      </c>
      <c r="E81" s="256">
        <f>E79</f>
        <v>0</v>
      </c>
      <c r="F81" s="256">
        <f>F79</f>
        <v>-59000</v>
      </c>
    </row>
    <row r="82" spans="1:10" ht="18.75" customHeight="1">
      <c r="A82" s="260"/>
      <c r="B82" s="259"/>
      <c r="C82" s="150" t="s">
        <v>597</v>
      </c>
      <c r="D82" s="256"/>
      <c r="E82" s="256"/>
      <c r="F82" s="256"/>
      <c r="G82" s="138"/>
    </row>
    <row r="83" spans="1:10" ht="28.5" customHeight="1">
      <c r="A83" s="260"/>
      <c r="B83" s="259"/>
      <c r="C83" s="150" t="s">
        <v>598</v>
      </c>
      <c r="D83" s="256">
        <f>+E83+F83</f>
        <v>-59000</v>
      </c>
      <c r="E83" s="256">
        <f>+E84+E85</f>
        <v>0</v>
      </c>
      <c r="F83" s="256">
        <f>+F84+F85</f>
        <v>-59000</v>
      </c>
    </row>
    <row r="84" spans="1:10" ht="28.5" customHeight="1">
      <c r="A84" s="260"/>
      <c r="B84" s="259"/>
      <c r="C84" s="152" t="s">
        <v>637</v>
      </c>
      <c r="D84" s="256">
        <f t="shared" ref="D84:D85" si="9">+E84+F84</f>
        <v>-17000</v>
      </c>
      <c r="E84" s="256"/>
      <c r="F84" s="256">
        <f>+Havelvats3!G209</f>
        <v>-17000</v>
      </c>
    </row>
    <row r="85" spans="1:10" ht="28.5" customHeight="1">
      <c r="A85" s="260"/>
      <c r="B85" s="259"/>
      <c r="C85" s="150" t="s">
        <v>599</v>
      </c>
      <c r="D85" s="256">
        <f t="shared" si="9"/>
        <v>-42000</v>
      </c>
      <c r="E85" s="256"/>
      <c r="F85" s="256">
        <f>+Havelvats3!G210</f>
        <v>-42000</v>
      </c>
    </row>
    <row r="86" spans="1:10" ht="63.75" customHeight="1">
      <c r="A86" s="260"/>
      <c r="B86" s="261">
        <v>11009</v>
      </c>
      <c r="C86" s="153" t="s">
        <v>678</v>
      </c>
      <c r="D86" s="256">
        <f>E86+F86</f>
        <v>-100000</v>
      </c>
      <c r="E86" s="256">
        <f>E90</f>
        <v>0</v>
      </c>
      <c r="F86" s="256">
        <f>F90</f>
        <v>-100000</v>
      </c>
      <c r="G86" s="141"/>
      <c r="H86" s="141"/>
      <c r="I86" s="141"/>
      <c r="J86" s="141"/>
    </row>
    <row r="87" spans="1:10" ht="18.75" customHeight="1">
      <c r="A87" s="260"/>
      <c r="B87" s="259"/>
      <c r="C87" s="150" t="s">
        <v>235</v>
      </c>
      <c r="D87" s="256"/>
      <c r="E87" s="256"/>
      <c r="F87" s="256"/>
      <c r="G87" s="138"/>
    </row>
    <row r="88" spans="1:10" ht="28.5" customHeight="1">
      <c r="A88" s="260"/>
      <c r="B88" s="259"/>
      <c r="C88" s="147" t="s">
        <v>246</v>
      </c>
      <c r="D88" s="256">
        <f>E88+F88</f>
        <v>-100000</v>
      </c>
      <c r="E88" s="256">
        <f>E86</f>
        <v>0</v>
      </c>
      <c r="F88" s="256">
        <f>F86</f>
        <v>-100000</v>
      </c>
    </row>
    <row r="89" spans="1:10" ht="18.75" customHeight="1">
      <c r="A89" s="260"/>
      <c r="B89" s="259"/>
      <c r="C89" s="150" t="s">
        <v>597</v>
      </c>
      <c r="D89" s="256"/>
      <c r="E89" s="256"/>
      <c r="F89" s="256"/>
      <c r="G89" s="138"/>
    </row>
    <row r="90" spans="1:10" ht="28.5" customHeight="1">
      <c r="A90" s="260"/>
      <c r="B90" s="259"/>
      <c r="C90" s="150" t="s">
        <v>598</v>
      </c>
      <c r="D90" s="256">
        <f>+E90+F90</f>
        <v>-100000</v>
      </c>
      <c r="E90" s="256">
        <f>SUM(E91:E91)</f>
        <v>0</v>
      </c>
      <c r="F90" s="256">
        <f>SUM(F91:F91)</f>
        <v>-100000</v>
      </c>
    </row>
    <row r="91" spans="1:10" ht="28.5" customHeight="1">
      <c r="A91" s="260"/>
      <c r="B91" s="259"/>
      <c r="C91" s="150" t="s">
        <v>679</v>
      </c>
      <c r="D91" s="256">
        <f t="shared" ref="D91" si="10">+E91+F91</f>
        <v>-100000</v>
      </c>
      <c r="E91" s="256"/>
      <c r="F91" s="256">
        <v>-100000</v>
      </c>
    </row>
    <row r="92" spans="1:10" ht="63.75" customHeight="1">
      <c r="A92" s="260"/>
      <c r="B92" s="261">
        <v>11010</v>
      </c>
      <c r="C92" s="153" t="s">
        <v>638</v>
      </c>
      <c r="D92" s="256">
        <f>E92+F92</f>
        <v>-25456</v>
      </c>
      <c r="E92" s="256">
        <f>E96</f>
        <v>0</v>
      </c>
      <c r="F92" s="256">
        <f>F96</f>
        <v>-25456</v>
      </c>
      <c r="G92" s="141"/>
      <c r="H92" s="141"/>
      <c r="I92" s="141"/>
      <c r="J92" s="141"/>
    </row>
    <row r="93" spans="1:10" ht="18.75" customHeight="1">
      <c r="A93" s="260"/>
      <c r="B93" s="259"/>
      <c r="C93" s="150" t="s">
        <v>235</v>
      </c>
      <c r="D93" s="256"/>
      <c r="E93" s="256"/>
      <c r="F93" s="256"/>
      <c r="G93" s="138"/>
    </row>
    <row r="94" spans="1:10" ht="28.5" customHeight="1">
      <c r="A94" s="260"/>
      <c r="B94" s="259"/>
      <c r="C94" s="147" t="s">
        <v>246</v>
      </c>
      <c r="D94" s="256">
        <f>E94+F94</f>
        <v>-25456</v>
      </c>
      <c r="E94" s="256">
        <f>E92</f>
        <v>0</v>
      </c>
      <c r="F94" s="256">
        <f>F92</f>
        <v>-25456</v>
      </c>
    </row>
    <row r="95" spans="1:10" ht="18.75" customHeight="1">
      <c r="A95" s="260"/>
      <c r="B95" s="259"/>
      <c r="C95" s="150" t="s">
        <v>597</v>
      </c>
      <c r="D95" s="256"/>
      <c r="E95" s="256"/>
      <c r="F95" s="256"/>
      <c r="G95" s="138"/>
    </row>
    <row r="96" spans="1:10" ht="28.5" customHeight="1">
      <c r="A96" s="260"/>
      <c r="B96" s="259"/>
      <c r="C96" s="150" t="s">
        <v>598</v>
      </c>
      <c r="D96" s="256">
        <f>+E96+F96</f>
        <v>-25456</v>
      </c>
      <c r="E96" s="256">
        <f>SUM(E97:E97)</f>
        <v>0</v>
      </c>
      <c r="F96" s="256">
        <f>SUM(F97:F97)</f>
        <v>-25456</v>
      </c>
    </row>
    <row r="97" spans="1:10" ht="28.5" customHeight="1">
      <c r="A97" s="260"/>
      <c r="B97" s="259"/>
      <c r="C97" s="150" t="s">
        <v>599</v>
      </c>
      <c r="D97" s="256">
        <f t="shared" ref="D97" si="11">+E97+F97</f>
        <v>-25456</v>
      </c>
      <c r="E97" s="256"/>
      <c r="F97" s="256">
        <f>+Havelvats3!G227</f>
        <v>-25456</v>
      </c>
    </row>
    <row r="98" spans="1:10" ht="45.75" customHeight="1">
      <c r="A98" s="260"/>
      <c r="B98" s="261">
        <v>11011</v>
      </c>
      <c r="C98" s="151" t="s">
        <v>639</v>
      </c>
      <c r="D98" s="256">
        <f>E98+F98</f>
        <v>-100000</v>
      </c>
      <c r="E98" s="256">
        <f>E102</f>
        <v>0</v>
      </c>
      <c r="F98" s="256">
        <f>F102</f>
        <v>-100000</v>
      </c>
      <c r="G98" s="141"/>
      <c r="H98" s="141"/>
      <c r="I98" s="141"/>
      <c r="J98" s="141"/>
    </row>
    <row r="99" spans="1:10" ht="18.75" customHeight="1">
      <c r="A99" s="260"/>
      <c r="B99" s="259"/>
      <c r="C99" s="150" t="s">
        <v>235</v>
      </c>
      <c r="D99" s="256"/>
      <c r="E99" s="256"/>
      <c r="F99" s="256"/>
      <c r="G99" s="138"/>
    </row>
    <row r="100" spans="1:10" ht="28.5" customHeight="1">
      <c r="A100" s="260"/>
      <c r="B100" s="259"/>
      <c r="C100" s="147" t="s">
        <v>246</v>
      </c>
      <c r="D100" s="256">
        <f>E100+F100</f>
        <v>-100000</v>
      </c>
      <c r="E100" s="256">
        <f>E98</f>
        <v>0</v>
      </c>
      <c r="F100" s="256">
        <f>F98</f>
        <v>-100000</v>
      </c>
    </row>
    <row r="101" spans="1:10" ht="18.75" customHeight="1">
      <c r="A101" s="260"/>
      <c r="B101" s="259"/>
      <c r="C101" s="150" t="s">
        <v>597</v>
      </c>
      <c r="D101" s="256"/>
      <c r="E101" s="256"/>
      <c r="F101" s="256"/>
      <c r="G101" s="138"/>
    </row>
    <row r="102" spans="1:10" ht="28.5" customHeight="1">
      <c r="A102" s="260"/>
      <c r="B102" s="259"/>
      <c r="C102" s="150" t="s">
        <v>598</v>
      </c>
      <c r="D102" s="256">
        <f>+E102+F102</f>
        <v>-100000</v>
      </c>
      <c r="E102" s="256">
        <f>SUM(E103:E103)</f>
        <v>0</v>
      </c>
      <c r="F102" s="256">
        <f>SUM(F103:F103)</f>
        <v>-100000</v>
      </c>
    </row>
    <row r="103" spans="1:10" ht="28.5" customHeight="1">
      <c r="A103" s="260"/>
      <c r="B103" s="259"/>
      <c r="C103" s="150" t="s">
        <v>599</v>
      </c>
      <c r="D103" s="256">
        <f t="shared" ref="D103" si="12">+E103+F103</f>
        <v>-100000</v>
      </c>
      <c r="E103" s="256"/>
      <c r="F103" s="256">
        <f>+Havelvats3!G235</f>
        <v>-100000</v>
      </c>
    </row>
    <row r="104" spans="1:10" ht="43.5" customHeight="1">
      <c r="A104" s="260"/>
      <c r="B104" s="261">
        <v>11012</v>
      </c>
      <c r="C104" s="151" t="s">
        <v>640</v>
      </c>
      <c r="D104" s="256">
        <f>E104+F104</f>
        <v>-60000</v>
      </c>
      <c r="E104" s="256">
        <f>E108</f>
        <v>0</v>
      </c>
      <c r="F104" s="256">
        <f>F108</f>
        <v>-60000</v>
      </c>
      <c r="G104" s="141"/>
      <c r="H104" s="141"/>
      <c r="I104" s="141"/>
      <c r="J104" s="141"/>
    </row>
    <row r="105" spans="1:10" ht="18.75" customHeight="1">
      <c r="A105" s="260"/>
      <c r="B105" s="259"/>
      <c r="C105" s="150" t="s">
        <v>235</v>
      </c>
      <c r="D105" s="256"/>
      <c r="E105" s="256"/>
      <c r="F105" s="256"/>
      <c r="G105" s="138"/>
    </row>
    <row r="106" spans="1:10" ht="28.5" customHeight="1">
      <c r="A106" s="260"/>
      <c r="B106" s="259"/>
      <c r="C106" s="147" t="s">
        <v>246</v>
      </c>
      <c r="D106" s="256">
        <f>E106+F106</f>
        <v>-60000</v>
      </c>
      <c r="E106" s="256">
        <f>E104</f>
        <v>0</v>
      </c>
      <c r="F106" s="256">
        <f>F104</f>
        <v>-60000</v>
      </c>
    </row>
    <row r="107" spans="1:10" ht="18.75" customHeight="1">
      <c r="A107" s="260"/>
      <c r="B107" s="259"/>
      <c r="C107" s="150" t="s">
        <v>597</v>
      </c>
      <c r="D107" s="256"/>
      <c r="E107" s="256"/>
      <c r="F107" s="256"/>
      <c r="G107" s="138"/>
    </row>
    <row r="108" spans="1:10" ht="28.5" customHeight="1">
      <c r="A108" s="260"/>
      <c r="B108" s="259"/>
      <c r="C108" s="150" t="s">
        <v>598</v>
      </c>
      <c r="D108" s="256">
        <f t="shared" ref="D108:D109" si="13">E108+F108</f>
        <v>-60000</v>
      </c>
      <c r="E108" s="256">
        <f>SUM(E109:E109)</f>
        <v>0</v>
      </c>
      <c r="F108" s="256">
        <f>SUM(F109:F109)</f>
        <v>-60000</v>
      </c>
    </row>
    <row r="109" spans="1:10" ht="28.5" customHeight="1">
      <c r="A109" s="260"/>
      <c r="B109" s="259"/>
      <c r="C109" s="150" t="s">
        <v>599</v>
      </c>
      <c r="D109" s="256">
        <f t="shared" si="13"/>
        <v>-60000</v>
      </c>
      <c r="E109" s="256"/>
      <c r="F109" s="256">
        <f>+Havelvats3!G246</f>
        <v>-60000</v>
      </c>
    </row>
    <row r="110" spans="1:10" ht="54" customHeight="1">
      <c r="A110" s="260"/>
      <c r="B110" s="261">
        <v>11015</v>
      </c>
      <c r="C110" s="153" t="s">
        <v>641</v>
      </c>
      <c r="D110" s="256">
        <f t="shared" ref="D110" si="14">E110+F110</f>
        <v>-197000</v>
      </c>
      <c r="E110" s="256">
        <f>E114</f>
        <v>0</v>
      </c>
      <c r="F110" s="256">
        <f>F114</f>
        <v>-197000</v>
      </c>
    </row>
    <row r="111" spans="1:10" ht="18.75" customHeight="1">
      <c r="A111" s="260"/>
      <c r="B111" s="259"/>
      <c r="C111" s="150" t="s">
        <v>235</v>
      </c>
      <c r="D111" s="256"/>
      <c r="E111" s="256"/>
      <c r="F111" s="256"/>
      <c r="G111" s="138"/>
    </row>
    <row r="112" spans="1:10" ht="28.5" customHeight="1">
      <c r="A112" s="260"/>
      <c r="B112" s="259"/>
      <c r="C112" s="147" t="s">
        <v>246</v>
      </c>
      <c r="D112" s="256">
        <f>E112+F112</f>
        <v>-197000</v>
      </c>
      <c r="E112" s="256">
        <f>E110</f>
        <v>0</v>
      </c>
      <c r="F112" s="256">
        <f>F110</f>
        <v>-197000</v>
      </c>
    </row>
    <row r="113" spans="1:7" ht="18.75" customHeight="1">
      <c r="A113" s="260"/>
      <c r="B113" s="259"/>
      <c r="C113" s="150" t="s">
        <v>597</v>
      </c>
      <c r="D113" s="256"/>
      <c r="E113" s="256"/>
      <c r="F113" s="256"/>
      <c r="G113" s="138"/>
    </row>
    <row r="114" spans="1:7" ht="28.5" customHeight="1">
      <c r="A114" s="260"/>
      <c r="B114" s="259"/>
      <c r="C114" s="150" t="s">
        <v>598</v>
      </c>
      <c r="D114" s="256">
        <f>E114+F114</f>
        <v>-197000</v>
      </c>
      <c r="E114" s="256">
        <f>+E115</f>
        <v>0</v>
      </c>
      <c r="F114" s="256">
        <f>+F115</f>
        <v>-197000</v>
      </c>
    </row>
    <row r="115" spans="1:7" ht="28.5" customHeight="1">
      <c r="A115" s="260"/>
      <c r="B115" s="259"/>
      <c r="C115" s="150" t="s">
        <v>599</v>
      </c>
      <c r="D115" s="256">
        <f>E115+F115</f>
        <v>-197000</v>
      </c>
      <c r="E115" s="256">
        <v>0</v>
      </c>
      <c r="F115" s="256">
        <f>+Havelvats3!G262</f>
        <v>-197000</v>
      </c>
    </row>
    <row r="116" spans="1:7" ht="61.5" customHeight="1">
      <c r="A116" s="260"/>
      <c r="B116" s="261">
        <v>21004</v>
      </c>
      <c r="C116" s="153" t="s">
        <v>642</v>
      </c>
      <c r="D116" s="256">
        <f>E116+F116</f>
        <v>-177667.8</v>
      </c>
      <c r="E116" s="256">
        <f>E120</f>
        <v>0</v>
      </c>
      <c r="F116" s="256">
        <f>F120</f>
        <v>-177667.8</v>
      </c>
    </row>
    <row r="117" spans="1:7" ht="18.75" customHeight="1">
      <c r="A117" s="260"/>
      <c r="B117" s="259"/>
      <c r="C117" s="150" t="s">
        <v>235</v>
      </c>
      <c r="D117" s="256"/>
      <c r="E117" s="256"/>
      <c r="F117" s="256"/>
      <c r="G117" s="138"/>
    </row>
    <row r="118" spans="1:7" ht="28.5" customHeight="1">
      <c r="A118" s="260"/>
      <c r="B118" s="259"/>
      <c r="C118" s="147" t="s">
        <v>246</v>
      </c>
      <c r="D118" s="256">
        <f>E118+F118</f>
        <v>-177667.8</v>
      </c>
      <c r="E118" s="256">
        <f>E116</f>
        <v>0</v>
      </c>
      <c r="F118" s="256">
        <f>F116</f>
        <v>-177667.8</v>
      </c>
    </row>
    <row r="119" spans="1:7" ht="18.75" customHeight="1">
      <c r="A119" s="260"/>
      <c r="B119" s="259"/>
      <c r="C119" s="150" t="s">
        <v>597</v>
      </c>
      <c r="D119" s="256"/>
      <c r="E119" s="256"/>
      <c r="F119" s="256"/>
      <c r="G119" s="138"/>
    </row>
    <row r="120" spans="1:7" ht="28.5" customHeight="1">
      <c r="A120" s="260"/>
      <c r="B120" s="259"/>
      <c r="C120" s="150" t="s">
        <v>603</v>
      </c>
      <c r="D120" s="256">
        <f>E120+F120</f>
        <v>-177667.8</v>
      </c>
      <c r="E120" s="256">
        <f t="shared" ref="E120:F120" si="15">E121</f>
        <v>0</v>
      </c>
      <c r="F120" s="256">
        <f t="shared" si="15"/>
        <v>-177667.8</v>
      </c>
    </row>
    <row r="121" spans="1:7" ht="28.5" customHeight="1">
      <c r="A121" s="260"/>
      <c r="B121" s="259"/>
      <c r="C121" s="152" t="s">
        <v>610</v>
      </c>
      <c r="D121" s="256">
        <f>E121+F121</f>
        <v>-177667.8</v>
      </c>
      <c r="E121" s="256"/>
      <c r="F121" s="256">
        <f>+Havelvats1!D186</f>
        <v>-177667.8</v>
      </c>
    </row>
    <row r="122" spans="1:7" ht="58.5" customHeight="1">
      <c r="A122" s="260"/>
      <c r="B122" s="261">
        <v>21008</v>
      </c>
      <c r="C122" s="153" t="s">
        <v>643</v>
      </c>
      <c r="D122" s="256">
        <f>E122+F122</f>
        <v>-8000</v>
      </c>
      <c r="E122" s="256">
        <f>E126</f>
        <v>0</v>
      </c>
      <c r="F122" s="256">
        <f>F126</f>
        <v>-8000</v>
      </c>
    </row>
    <row r="123" spans="1:7" ht="18.75" customHeight="1">
      <c r="A123" s="260"/>
      <c r="B123" s="259"/>
      <c r="C123" s="150" t="s">
        <v>235</v>
      </c>
      <c r="D123" s="256"/>
      <c r="E123" s="256"/>
      <c r="F123" s="256"/>
      <c r="G123" s="138"/>
    </row>
    <row r="124" spans="1:7" ht="28.5" customHeight="1">
      <c r="A124" s="260"/>
      <c r="B124" s="259"/>
      <c r="C124" s="147" t="s">
        <v>246</v>
      </c>
      <c r="D124" s="256">
        <f>E124+F124</f>
        <v>-8000</v>
      </c>
      <c r="E124" s="256">
        <f>E122</f>
        <v>0</v>
      </c>
      <c r="F124" s="256">
        <f>F122</f>
        <v>-8000</v>
      </c>
    </row>
    <row r="125" spans="1:7" ht="18.75" customHeight="1">
      <c r="A125" s="260"/>
      <c r="B125" s="259"/>
      <c r="C125" s="150" t="s">
        <v>597</v>
      </c>
      <c r="D125" s="256"/>
      <c r="E125" s="256"/>
      <c r="F125" s="256"/>
      <c r="G125" s="138"/>
    </row>
    <row r="126" spans="1:7" ht="28.5" customHeight="1">
      <c r="A126" s="260"/>
      <c r="B126" s="259"/>
      <c r="C126" s="150" t="s">
        <v>603</v>
      </c>
      <c r="D126" s="256">
        <f>E126+F126</f>
        <v>-8000</v>
      </c>
      <c r="E126" s="256">
        <f t="shared" ref="E126:F126" si="16">E127</f>
        <v>0</v>
      </c>
      <c r="F126" s="256">
        <f t="shared" si="16"/>
        <v>-8000</v>
      </c>
    </row>
    <row r="127" spans="1:7" ht="28.5" customHeight="1">
      <c r="A127" s="260"/>
      <c r="B127" s="259"/>
      <c r="C127" s="152" t="s">
        <v>604</v>
      </c>
      <c r="D127" s="256">
        <f>E127+F127</f>
        <v>-8000</v>
      </c>
      <c r="E127" s="256"/>
      <c r="F127" s="256">
        <f>+Havelvats1!D180</f>
        <v>-8000</v>
      </c>
    </row>
    <row r="128" spans="1:7" ht="45.75" customHeight="1">
      <c r="A128" s="260"/>
      <c r="B128" s="261">
        <v>21011</v>
      </c>
      <c r="C128" s="151" t="s">
        <v>644</v>
      </c>
      <c r="D128" s="256">
        <f>+E128+F128</f>
        <v>-45000</v>
      </c>
      <c r="E128" s="256">
        <f>+E132</f>
        <v>0</v>
      </c>
      <c r="F128" s="256">
        <f>+F132</f>
        <v>-45000</v>
      </c>
    </row>
    <row r="129" spans="1:7" ht="18.75" customHeight="1">
      <c r="A129" s="260"/>
      <c r="B129" s="259"/>
      <c r="C129" s="150" t="s">
        <v>235</v>
      </c>
      <c r="D129" s="256"/>
      <c r="E129" s="256"/>
      <c r="F129" s="256"/>
      <c r="G129" s="138"/>
    </row>
    <row r="130" spans="1:7" ht="28.5" customHeight="1">
      <c r="A130" s="260"/>
      <c r="B130" s="259"/>
      <c r="C130" s="147" t="s">
        <v>246</v>
      </c>
      <c r="D130" s="256">
        <f>+E130+F130</f>
        <v>-45000</v>
      </c>
      <c r="E130" s="256">
        <f>+E128</f>
        <v>0</v>
      </c>
      <c r="F130" s="256">
        <f>+F128</f>
        <v>-45000</v>
      </c>
    </row>
    <row r="131" spans="1:7" ht="18.75" customHeight="1">
      <c r="A131" s="260"/>
      <c r="B131" s="259"/>
      <c r="C131" s="150" t="s">
        <v>597</v>
      </c>
      <c r="D131" s="256"/>
      <c r="E131" s="256"/>
      <c r="F131" s="256"/>
      <c r="G131" s="138"/>
    </row>
    <row r="132" spans="1:7" ht="28.5" customHeight="1">
      <c r="A132" s="260"/>
      <c r="B132" s="259"/>
      <c r="C132" s="150" t="s">
        <v>603</v>
      </c>
      <c r="D132" s="256">
        <f>+E132+F132</f>
        <v>-45000</v>
      </c>
      <c r="E132" s="256">
        <f>+E133</f>
        <v>0</v>
      </c>
      <c r="F132" s="256">
        <f>+F133</f>
        <v>-45000</v>
      </c>
    </row>
    <row r="133" spans="1:7" ht="28.5" customHeight="1">
      <c r="A133" s="260"/>
      <c r="B133" s="259"/>
      <c r="C133" s="152" t="s">
        <v>604</v>
      </c>
      <c r="D133" s="256">
        <f t="shared" ref="D133" si="17">+E133+F133</f>
        <v>-45000</v>
      </c>
      <c r="E133" s="256"/>
      <c r="F133" s="256">
        <f>+Havelvats3!G298</f>
        <v>-45000</v>
      </c>
    </row>
  </sheetData>
  <mergeCells count="10">
    <mergeCell ref="A5:F5"/>
    <mergeCell ref="E1:F1"/>
    <mergeCell ref="D2:F2"/>
    <mergeCell ref="D3:F3"/>
    <mergeCell ref="A7:B7"/>
    <mergeCell ref="C7:C9"/>
    <mergeCell ref="D7:F7"/>
    <mergeCell ref="A8:A9"/>
    <mergeCell ref="B8:B9"/>
    <mergeCell ref="D8:D9"/>
  </mergeCells>
  <printOptions horizontalCentered="1"/>
  <pageMargins left="0" right="0" top="0" bottom="0.31496062992125984" header="0" footer="0"/>
  <pageSetup paperSize="9" scale="41" firstPageNumber="1017" orientation="landscape" useFirstPageNumber="1" horizontalDpi="4294967294" verticalDpi="4294967294" r:id="rId1"/>
  <headerFooter>
    <oddHeader>&amp;L&amp;D &amp;T</oddHeader>
    <oddFooter>&amp;C&amp;P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92"/>
  <sheetViews>
    <sheetView zoomScaleNormal="100" zoomScaleSheetLayoutView="80" workbookViewId="0">
      <selection activeCell="K9" sqref="K9"/>
    </sheetView>
  </sheetViews>
  <sheetFormatPr defaultColWidth="9.140625" defaultRowHeight="14.25"/>
  <cols>
    <col min="1" max="1" width="8.7109375" style="115" customWidth="1"/>
    <col min="2" max="2" width="9" style="116" customWidth="1"/>
    <col min="3" max="3" width="76.140625" style="117" customWidth="1"/>
    <col min="4" max="4" width="22.85546875" style="118" customWidth="1"/>
    <col min="5" max="5" width="23.5703125" style="118" customWidth="1"/>
    <col min="6" max="6" width="21.85546875" style="118" customWidth="1"/>
    <col min="7" max="7" width="9.140625" style="119"/>
    <col min="8" max="8" width="12.140625" style="119" bestFit="1" customWidth="1"/>
    <col min="9" max="16384" width="9.140625" style="119"/>
  </cols>
  <sheetData>
    <row r="1" spans="1:6" ht="13.5">
      <c r="A1" s="1" t="s">
        <v>0</v>
      </c>
      <c r="B1" s="1"/>
      <c r="C1" s="1"/>
      <c r="D1" s="1"/>
      <c r="E1" s="1" t="s">
        <v>649</v>
      </c>
      <c r="F1" s="1"/>
    </row>
    <row r="2" spans="1:6" ht="16.5">
      <c r="A2" s="170" t="s">
        <v>650</v>
      </c>
      <c r="B2" s="170"/>
      <c r="C2" s="170"/>
      <c r="D2" s="170"/>
      <c r="E2" s="168" t="s">
        <v>4</v>
      </c>
      <c r="F2" s="1"/>
    </row>
    <row r="3" spans="1:6" ht="16.5">
      <c r="A3" s="170"/>
      <c r="B3" s="170"/>
      <c r="C3" s="170"/>
      <c r="D3" s="170"/>
      <c r="E3" s="168" t="s">
        <v>5</v>
      </c>
      <c r="F3" s="1"/>
    </row>
    <row r="4" spans="1:6" ht="20.25" customHeight="1">
      <c r="A4" s="171"/>
      <c r="B4" s="171"/>
      <c r="C4" s="171"/>
      <c r="D4" s="171"/>
      <c r="E4" s="171"/>
      <c r="F4" s="171"/>
    </row>
    <row r="5" spans="1:6" ht="60" customHeight="1">
      <c r="A5" s="371" t="s">
        <v>685</v>
      </c>
      <c r="B5" s="371"/>
      <c r="C5" s="371"/>
      <c r="D5" s="371"/>
      <c r="E5" s="371"/>
      <c r="F5" s="371"/>
    </row>
    <row r="6" spans="1:6" ht="18" customHeight="1">
      <c r="A6" s="120"/>
      <c r="B6" s="121"/>
      <c r="C6" s="122"/>
      <c r="D6" s="123"/>
      <c r="E6" s="385" t="s">
        <v>6</v>
      </c>
      <c r="F6" s="385"/>
    </row>
    <row r="7" spans="1:6" s="124" customFormat="1" ht="60" customHeight="1">
      <c r="A7" s="386" t="s">
        <v>585</v>
      </c>
      <c r="B7" s="386"/>
      <c r="C7" s="387" t="s">
        <v>586</v>
      </c>
      <c r="D7" s="388" t="s">
        <v>229</v>
      </c>
      <c r="E7" s="388"/>
      <c r="F7" s="388"/>
    </row>
    <row r="8" spans="1:6" s="124" customFormat="1" ht="19.5" customHeight="1">
      <c r="A8" s="386" t="s">
        <v>10</v>
      </c>
      <c r="B8" s="389" t="s">
        <v>587</v>
      </c>
      <c r="C8" s="387"/>
      <c r="D8" s="383" t="s">
        <v>588</v>
      </c>
      <c r="E8" s="383" t="s">
        <v>589</v>
      </c>
      <c r="F8" s="383"/>
    </row>
    <row r="9" spans="1:6" s="124" customFormat="1" ht="61.5" customHeight="1">
      <c r="A9" s="386"/>
      <c r="B9" s="389"/>
      <c r="C9" s="387"/>
      <c r="D9" s="390"/>
      <c r="E9" s="264" t="s">
        <v>590</v>
      </c>
      <c r="F9" s="264" t="s">
        <v>591</v>
      </c>
    </row>
    <row r="10" spans="1:6" s="124" customFormat="1" ht="34.5" customHeight="1">
      <c r="A10" s="384"/>
      <c r="B10" s="384"/>
      <c r="C10" s="125" t="s">
        <v>592</v>
      </c>
      <c r="D10" s="265">
        <f>E10+F10</f>
        <v>-625159.80000000005</v>
      </c>
      <c r="E10" s="265">
        <f>E11+E12</f>
        <v>0</v>
      </c>
      <c r="F10" s="265">
        <f>F11+F12</f>
        <v>-625159.80000000005</v>
      </c>
    </row>
    <row r="11" spans="1:6" s="124" customFormat="1" ht="16.5">
      <c r="A11" s="384"/>
      <c r="B11" s="384"/>
      <c r="C11" s="126" t="s">
        <v>593</v>
      </c>
      <c r="D11" s="265">
        <f t="shared" ref="D11:D18" si="0">E11+F11</f>
        <v>-282378.5</v>
      </c>
      <c r="E11" s="265">
        <f>+E58+E91+E79+E36+E20</f>
        <v>0</v>
      </c>
      <c r="F11" s="265">
        <f>+F58+F91+F79+F36+F20</f>
        <v>-282378.5</v>
      </c>
    </row>
    <row r="12" spans="1:6" s="124" customFormat="1" ht="16.5">
      <c r="A12" s="384"/>
      <c r="B12" s="384"/>
      <c r="C12" s="126" t="s">
        <v>594</v>
      </c>
      <c r="D12" s="265">
        <f t="shared" si="0"/>
        <v>-342781.3</v>
      </c>
      <c r="E12" s="265">
        <f>E28+E52+E64+E70+E44+E85</f>
        <v>0</v>
      </c>
      <c r="F12" s="265">
        <f>F28+F52+F64+F70+F44+F85</f>
        <v>-342781.3</v>
      </c>
    </row>
    <row r="13" spans="1:6" s="124" customFormat="1" ht="45.75" customHeight="1">
      <c r="A13" s="127"/>
      <c r="B13" s="128"/>
      <c r="C13" s="129" t="s">
        <v>595</v>
      </c>
      <c r="D13" s="265">
        <f t="shared" si="0"/>
        <v>-625159.79999999993</v>
      </c>
      <c r="E13" s="265">
        <f>E14+E22+E30+E38+E46+E73</f>
        <v>0</v>
      </c>
      <c r="F13" s="265">
        <f>F14+F22+F30+F38+F46+F73</f>
        <v>-625159.79999999993</v>
      </c>
    </row>
    <row r="14" spans="1:6" ht="20.25" customHeight="1">
      <c r="A14" s="130">
        <v>1004</v>
      </c>
      <c r="B14" s="128"/>
      <c r="C14" s="131" t="s">
        <v>58</v>
      </c>
      <c r="D14" s="265">
        <f t="shared" si="0"/>
        <v>-110000</v>
      </c>
      <c r="E14" s="265">
        <f>+E16</f>
        <v>0</v>
      </c>
      <c r="F14" s="265">
        <f>+F16</f>
        <v>-110000</v>
      </c>
    </row>
    <row r="15" spans="1:6" ht="20.25" customHeight="1">
      <c r="A15" s="132"/>
      <c r="B15" s="128"/>
      <c r="C15" s="133" t="s">
        <v>234</v>
      </c>
      <c r="D15" s="266"/>
      <c r="E15" s="266"/>
      <c r="F15" s="266"/>
    </row>
    <row r="16" spans="1:6" ht="65.25" customHeight="1">
      <c r="A16" s="132"/>
      <c r="B16" s="130">
        <v>11011</v>
      </c>
      <c r="C16" s="129" t="s">
        <v>600</v>
      </c>
      <c r="D16" s="265">
        <f t="shared" si="0"/>
        <v>-110000</v>
      </c>
      <c r="E16" s="265">
        <f>E18</f>
        <v>0</v>
      </c>
      <c r="F16" s="265">
        <f>F18</f>
        <v>-110000</v>
      </c>
    </row>
    <row r="17" spans="1:6" ht="20.25" customHeight="1">
      <c r="A17" s="132"/>
      <c r="B17" s="128"/>
      <c r="C17" s="133" t="s">
        <v>235</v>
      </c>
      <c r="D17" s="266"/>
      <c r="E17" s="266"/>
      <c r="F17" s="266"/>
    </row>
    <row r="18" spans="1:6" ht="36" customHeight="1">
      <c r="A18" s="132"/>
      <c r="B18" s="128"/>
      <c r="C18" s="134" t="s">
        <v>596</v>
      </c>
      <c r="D18" s="267">
        <f t="shared" si="0"/>
        <v>-110000</v>
      </c>
      <c r="E18" s="267">
        <f>E20</f>
        <v>0</v>
      </c>
      <c r="F18" s="267">
        <f>F20</f>
        <v>-110000</v>
      </c>
    </row>
    <row r="19" spans="1:6" ht="20.25" customHeight="1">
      <c r="A19" s="132"/>
      <c r="B19" s="128"/>
      <c r="C19" s="133" t="s">
        <v>597</v>
      </c>
      <c r="D19" s="266"/>
      <c r="E19" s="266"/>
      <c r="F19" s="266"/>
    </row>
    <row r="20" spans="1:6" ht="20.25" customHeight="1">
      <c r="A20" s="132"/>
      <c r="B20" s="128"/>
      <c r="C20" s="133" t="s">
        <v>598</v>
      </c>
      <c r="D20" s="268">
        <f>E20+F20</f>
        <v>-110000</v>
      </c>
      <c r="E20" s="268">
        <f>E21</f>
        <v>0</v>
      </c>
      <c r="F20" s="268">
        <f>F21</f>
        <v>-110000</v>
      </c>
    </row>
    <row r="21" spans="1:6" ht="20.25" customHeight="1">
      <c r="A21" s="132"/>
      <c r="B21" s="128"/>
      <c r="C21" s="133" t="s">
        <v>599</v>
      </c>
      <c r="D21" s="268">
        <f>E21+F21</f>
        <v>-110000</v>
      </c>
      <c r="E21" s="268"/>
      <c r="F21" s="268">
        <f>+Havelvats1!D130</f>
        <v>-110000</v>
      </c>
    </row>
    <row r="22" spans="1:6" ht="20.25" customHeight="1">
      <c r="A22" s="130">
        <v>1040</v>
      </c>
      <c r="B22" s="128"/>
      <c r="C22" s="131" t="s">
        <v>601</v>
      </c>
      <c r="D22" s="265">
        <f>+E22+F22</f>
        <v>-1974.9</v>
      </c>
      <c r="E22" s="265">
        <f>+E24</f>
        <v>0</v>
      </c>
      <c r="F22" s="265">
        <f>+F24</f>
        <v>-1974.9</v>
      </c>
    </row>
    <row r="23" spans="1:6" ht="20.25" customHeight="1">
      <c r="A23" s="132"/>
      <c r="B23" s="128"/>
      <c r="C23" s="133" t="s">
        <v>234</v>
      </c>
      <c r="D23" s="266"/>
      <c r="E23" s="266"/>
      <c r="F23" s="266"/>
    </row>
    <row r="24" spans="1:6" ht="46.5" customHeight="1">
      <c r="A24" s="132"/>
      <c r="B24" s="130">
        <v>32006</v>
      </c>
      <c r="C24" s="129" t="s">
        <v>605</v>
      </c>
      <c r="D24" s="265">
        <f>E24+F24</f>
        <v>-1974.9</v>
      </c>
      <c r="E24" s="265">
        <f t="shared" ref="E24:F24" si="1">E26</f>
        <v>0</v>
      </c>
      <c r="F24" s="265">
        <f t="shared" si="1"/>
        <v>-1974.9</v>
      </c>
    </row>
    <row r="25" spans="1:6" ht="20.25" customHeight="1">
      <c r="A25" s="132"/>
      <c r="B25" s="128"/>
      <c r="C25" s="133" t="s">
        <v>235</v>
      </c>
      <c r="D25" s="266"/>
      <c r="E25" s="266"/>
      <c r="F25" s="266"/>
    </row>
    <row r="26" spans="1:6" ht="20.25" customHeight="1">
      <c r="A26" s="132"/>
      <c r="B26" s="128"/>
      <c r="C26" s="134" t="s">
        <v>602</v>
      </c>
      <c r="D26" s="267">
        <f>E26+F26</f>
        <v>-1974.9</v>
      </c>
      <c r="E26" s="267">
        <f t="shared" ref="E26:F26" si="2">E28</f>
        <v>0</v>
      </c>
      <c r="F26" s="267">
        <f t="shared" si="2"/>
        <v>-1974.9</v>
      </c>
    </row>
    <row r="27" spans="1:6" ht="20.25" customHeight="1">
      <c r="A27" s="132"/>
      <c r="B27" s="128"/>
      <c r="C27" s="133" t="s">
        <v>597</v>
      </c>
      <c r="D27" s="266"/>
      <c r="E27" s="266"/>
      <c r="F27" s="266"/>
    </row>
    <row r="28" spans="1:6" ht="20.25" customHeight="1">
      <c r="A28" s="132"/>
      <c r="B28" s="128"/>
      <c r="C28" s="133" t="s">
        <v>603</v>
      </c>
      <c r="D28" s="268">
        <f>D29</f>
        <v>-1974.9</v>
      </c>
      <c r="E28" s="268">
        <f t="shared" ref="E28:F28" si="3">E29</f>
        <v>0</v>
      </c>
      <c r="F28" s="268">
        <f t="shared" si="3"/>
        <v>-1974.9</v>
      </c>
    </row>
    <row r="29" spans="1:6" ht="20.25" customHeight="1">
      <c r="A29" s="132"/>
      <c r="B29" s="128"/>
      <c r="C29" s="135" t="s">
        <v>604</v>
      </c>
      <c r="D29" s="268">
        <f>E29+F29</f>
        <v>-1974.9</v>
      </c>
      <c r="E29" s="268"/>
      <c r="F29" s="268">
        <f>+Havelvats1!D155</f>
        <v>-1974.9</v>
      </c>
    </row>
    <row r="30" spans="1:6" ht="20.25" customHeight="1">
      <c r="A30" s="130">
        <v>1049</v>
      </c>
      <c r="B30" s="128"/>
      <c r="C30" s="131" t="s">
        <v>77</v>
      </c>
      <c r="D30" s="265">
        <f>E30+F30</f>
        <v>-131160</v>
      </c>
      <c r="E30" s="265">
        <f>E32</f>
        <v>0</v>
      </c>
      <c r="F30" s="265">
        <f>F32</f>
        <v>-131160</v>
      </c>
    </row>
    <row r="31" spans="1:6" ht="20.25" customHeight="1">
      <c r="A31" s="132"/>
      <c r="B31" s="128"/>
      <c r="C31" s="133" t="s">
        <v>234</v>
      </c>
      <c r="D31" s="266"/>
      <c r="E31" s="266"/>
      <c r="F31" s="266"/>
    </row>
    <row r="32" spans="1:6" ht="49.5" customHeight="1">
      <c r="A32" s="132"/>
      <c r="B32" s="130">
        <v>11013</v>
      </c>
      <c r="C32" s="129" t="s">
        <v>606</v>
      </c>
      <c r="D32" s="265">
        <f>E32+F32</f>
        <v>-131160</v>
      </c>
      <c r="E32" s="265">
        <f t="shared" ref="E32:F32" si="4">E34</f>
        <v>0</v>
      </c>
      <c r="F32" s="265">
        <f t="shared" si="4"/>
        <v>-131160</v>
      </c>
    </row>
    <row r="33" spans="1:6" ht="20.25" customHeight="1">
      <c r="A33" s="132"/>
      <c r="B33" s="128"/>
      <c r="C33" s="133" t="s">
        <v>235</v>
      </c>
      <c r="D33" s="266"/>
      <c r="E33" s="266"/>
      <c r="F33" s="266"/>
    </row>
    <row r="34" spans="1:6" ht="20.25" customHeight="1">
      <c r="A34" s="132"/>
      <c r="B34" s="128"/>
      <c r="C34" s="134" t="s">
        <v>602</v>
      </c>
      <c r="D34" s="267">
        <f>E34+F34</f>
        <v>-131160</v>
      </c>
      <c r="E34" s="267">
        <f t="shared" ref="E34:F34" si="5">E36</f>
        <v>0</v>
      </c>
      <c r="F34" s="267">
        <f t="shared" si="5"/>
        <v>-131160</v>
      </c>
    </row>
    <row r="35" spans="1:6" ht="20.25" customHeight="1">
      <c r="A35" s="132"/>
      <c r="B35" s="128"/>
      <c r="C35" s="133" t="s">
        <v>597</v>
      </c>
      <c r="D35" s="266"/>
      <c r="E35" s="266"/>
      <c r="F35" s="266"/>
    </row>
    <row r="36" spans="1:6" ht="20.25" customHeight="1">
      <c r="A36" s="132"/>
      <c r="B36" s="128"/>
      <c r="C36" s="133" t="s">
        <v>598</v>
      </c>
      <c r="D36" s="268">
        <f>E36+F36</f>
        <v>-131160</v>
      </c>
      <c r="E36" s="268">
        <f t="shared" ref="E36:F36" si="6">E37</f>
        <v>0</v>
      </c>
      <c r="F36" s="268">
        <f t="shared" si="6"/>
        <v>-131160</v>
      </c>
    </row>
    <row r="37" spans="1:6" ht="20.25" customHeight="1">
      <c r="A37" s="132"/>
      <c r="B37" s="128"/>
      <c r="C37" s="133" t="s">
        <v>599</v>
      </c>
      <c r="D37" s="268">
        <f>E37+F37</f>
        <v>-131160</v>
      </c>
      <c r="E37" s="268"/>
      <c r="F37" s="268">
        <f>+Havelvats1!D204</f>
        <v>-131160</v>
      </c>
    </row>
    <row r="38" spans="1:6" ht="20.25" customHeight="1">
      <c r="A38" s="130">
        <v>1072</v>
      </c>
      <c r="B38" s="128"/>
      <c r="C38" s="131" t="s">
        <v>607</v>
      </c>
      <c r="D38" s="265">
        <f>+E38+F38</f>
        <v>-3944</v>
      </c>
      <c r="E38" s="265">
        <f>+E40</f>
        <v>0</v>
      </c>
      <c r="F38" s="265">
        <f>+F40</f>
        <v>-3944</v>
      </c>
    </row>
    <row r="39" spans="1:6" ht="20.25" customHeight="1">
      <c r="A39" s="132"/>
      <c r="B39" s="128"/>
      <c r="C39" s="133" t="s">
        <v>234</v>
      </c>
      <c r="D39" s="266"/>
      <c r="E39" s="266"/>
      <c r="F39" s="266"/>
    </row>
    <row r="40" spans="1:6" ht="55.5" customHeight="1">
      <c r="A40" s="132"/>
      <c r="B40" s="130">
        <v>12001</v>
      </c>
      <c r="C40" s="129" t="s">
        <v>608</v>
      </c>
      <c r="D40" s="265">
        <f t="shared" ref="D40" si="7">E40+F40</f>
        <v>-3944</v>
      </c>
      <c r="E40" s="265">
        <f>E44</f>
        <v>0</v>
      </c>
      <c r="F40" s="265">
        <f>F44</f>
        <v>-3944</v>
      </c>
    </row>
    <row r="41" spans="1:6" ht="20.25" customHeight="1">
      <c r="A41" s="132"/>
      <c r="B41" s="128"/>
      <c r="C41" s="133" t="s">
        <v>235</v>
      </c>
      <c r="D41" s="266"/>
      <c r="E41" s="266"/>
      <c r="F41" s="266"/>
    </row>
    <row r="42" spans="1:6" ht="36" customHeight="1">
      <c r="A42" s="132"/>
      <c r="B42" s="128"/>
      <c r="C42" s="134" t="s">
        <v>596</v>
      </c>
      <c r="D42" s="267">
        <f>E42+F42</f>
        <v>-3944</v>
      </c>
      <c r="E42" s="267">
        <f>E40</f>
        <v>0</v>
      </c>
      <c r="F42" s="267">
        <f>F40</f>
        <v>-3944</v>
      </c>
    </row>
    <row r="43" spans="1:6" ht="20.25" customHeight="1">
      <c r="A43" s="132"/>
      <c r="B43" s="128"/>
      <c r="C43" s="133" t="s">
        <v>597</v>
      </c>
      <c r="D43" s="266"/>
      <c r="E43" s="266"/>
      <c r="F43" s="266"/>
    </row>
    <row r="44" spans="1:6" ht="20.25" customHeight="1">
      <c r="A44" s="132"/>
      <c r="B44" s="128"/>
      <c r="C44" s="133" t="s">
        <v>603</v>
      </c>
      <c r="D44" s="268">
        <f>E44+F44</f>
        <v>-3944</v>
      </c>
      <c r="E44" s="268">
        <f>+E45</f>
        <v>0</v>
      </c>
      <c r="F44" s="268">
        <f>+F45</f>
        <v>-3944</v>
      </c>
    </row>
    <row r="45" spans="1:6" ht="20.25" customHeight="1">
      <c r="A45" s="132"/>
      <c r="B45" s="128"/>
      <c r="C45" s="135" t="s">
        <v>609</v>
      </c>
      <c r="D45" s="268">
        <f>E45+F45</f>
        <v>-3944</v>
      </c>
      <c r="E45" s="268"/>
      <c r="F45" s="268">
        <f>+Havelvats3!G419</f>
        <v>-3944</v>
      </c>
    </row>
    <row r="46" spans="1:6" ht="20.25" customHeight="1">
      <c r="A46" s="130">
        <v>1157</v>
      </c>
      <c r="B46" s="128"/>
      <c r="C46" s="131" t="s">
        <v>611</v>
      </c>
      <c r="D46" s="265">
        <f t="shared" ref="D46" si="8">E46+F46</f>
        <v>-273841.7</v>
      </c>
      <c r="E46" s="265">
        <f>E48+E54+E66+E60</f>
        <v>0</v>
      </c>
      <c r="F46" s="265">
        <f>F48+F54+F66+F60</f>
        <v>-273841.7</v>
      </c>
    </row>
    <row r="47" spans="1:6" ht="20.25" customHeight="1">
      <c r="A47" s="132"/>
      <c r="B47" s="128"/>
      <c r="C47" s="133" t="s">
        <v>234</v>
      </c>
      <c r="D47" s="266"/>
      <c r="E47" s="266"/>
      <c r="F47" s="266"/>
    </row>
    <row r="48" spans="1:6" ht="45.75" customHeight="1">
      <c r="A48" s="132"/>
      <c r="B48" s="130">
        <v>12003</v>
      </c>
      <c r="C48" s="129" t="s">
        <v>612</v>
      </c>
      <c r="D48" s="265">
        <f>E48+F48</f>
        <v>-13228</v>
      </c>
      <c r="E48" s="265">
        <f t="shared" ref="E48:F48" si="9">E50</f>
        <v>0</v>
      </c>
      <c r="F48" s="265">
        <f t="shared" si="9"/>
        <v>-13228</v>
      </c>
    </row>
    <row r="49" spans="1:8" ht="20.25" customHeight="1">
      <c r="A49" s="132"/>
      <c r="B49" s="128"/>
      <c r="C49" s="133" t="s">
        <v>235</v>
      </c>
      <c r="D49" s="266"/>
      <c r="E49" s="266"/>
      <c r="F49" s="266"/>
    </row>
    <row r="50" spans="1:8" ht="21" customHeight="1">
      <c r="A50" s="132"/>
      <c r="B50" s="128"/>
      <c r="C50" s="134" t="s">
        <v>602</v>
      </c>
      <c r="D50" s="267">
        <f>E50+F50</f>
        <v>-13228</v>
      </c>
      <c r="E50" s="267">
        <f t="shared" ref="E50:F50" si="10">E52</f>
        <v>0</v>
      </c>
      <c r="F50" s="267">
        <f t="shared" si="10"/>
        <v>-13228</v>
      </c>
    </row>
    <row r="51" spans="1:8" ht="20.25" customHeight="1">
      <c r="A51" s="132"/>
      <c r="B51" s="128"/>
      <c r="C51" s="133" t="s">
        <v>597</v>
      </c>
      <c r="D51" s="266"/>
      <c r="E51" s="266"/>
      <c r="F51" s="266"/>
    </row>
    <row r="52" spans="1:8" ht="20.25" customHeight="1">
      <c r="A52" s="132"/>
      <c r="B52" s="128"/>
      <c r="C52" s="133" t="s">
        <v>603</v>
      </c>
      <c r="D52" s="268">
        <f>D53</f>
        <v>-13228</v>
      </c>
      <c r="E52" s="268">
        <f t="shared" ref="E52:F52" si="11">E53</f>
        <v>0</v>
      </c>
      <c r="F52" s="268">
        <f t="shared" si="11"/>
        <v>-13228</v>
      </c>
    </row>
    <row r="53" spans="1:8" ht="20.25" customHeight="1">
      <c r="A53" s="132"/>
      <c r="B53" s="128"/>
      <c r="C53" s="135" t="s">
        <v>604</v>
      </c>
      <c r="D53" s="268">
        <f>E53+F53</f>
        <v>-13228</v>
      </c>
      <c r="E53" s="268"/>
      <c r="F53" s="268">
        <f>+Havelvats1!D92</f>
        <v>-13228</v>
      </c>
    </row>
    <row r="54" spans="1:8" ht="49.5" customHeight="1">
      <c r="A54" s="132"/>
      <c r="B54" s="130">
        <v>12016</v>
      </c>
      <c r="C54" s="131" t="s">
        <v>613</v>
      </c>
      <c r="D54" s="265">
        <f>E54+F54</f>
        <v>-10000</v>
      </c>
      <c r="E54" s="265">
        <f>+E58</f>
        <v>0</v>
      </c>
      <c r="F54" s="265">
        <f>+F58</f>
        <v>-10000</v>
      </c>
    </row>
    <row r="55" spans="1:8" ht="20.25" customHeight="1">
      <c r="A55" s="132"/>
      <c r="B55" s="128"/>
      <c r="C55" s="133" t="s">
        <v>235</v>
      </c>
      <c r="D55" s="266"/>
      <c r="E55" s="266"/>
      <c r="F55" s="266"/>
      <c r="H55" s="136"/>
    </row>
    <row r="56" spans="1:8" ht="20.25" customHeight="1">
      <c r="A56" s="132"/>
      <c r="B56" s="128"/>
      <c r="C56" s="134" t="s">
        <v>602</v>
      </c>
      <c r="D56" s="267">
        <f>E56+F56</f>
        <v>-10000</v>
      </c>
      <c r="E56" s="267">
        <f>+E54</f>
        <v>0</v>
      </c>
      <c r="F56" s="267">
        <f>+F54</f>
        <v>-10000</v>
      </c>
    </row>
    <row r="57" spans="1:8" ht="20.25" customHeight="1">
      <c r="A57" s="132"/>
      <c r="B57" s="128"/>
      <c r="C57" s="133" t="s">
        <v>597</v>
      </c>
      <c r="D57" s="266"/>
      <c r="E57" s="266"/>
      <c r="F57" s="266"/>
    </row>
    <row r="58" spans="1:8" ht="20.25" customHeight="1">
      <c r="A58" s="132"/>
      <c r="B58" s="128"/>
      <c r="C58" s="133" t="s">
        <v>598</v>
      </c>
      <c r="D58" s="268">
        <f>D59</f>
        <v>-10000</v>
      </c>
      <c r="E58" s="268">
        <f t="shared" ref="E58:F58" si="12">E59</f>
        <v>0</v>
      </c>
      <c r="F58" s="268">
        <f t="shared" si="12"/>
        <v>-10000</v>
      </c>
    </row>
    <row r="59" spans="1:8" ht="20.25" customHeight="1">
      <c r="A59" s="132"/>
      <c r="B59" s="128"/>
      <c r="C59" s="133" t="s">
        <v>599</v>
      </c>
      <c r="D59" s="268">
        <f>E59+F59</f>
        <v>-10000</v>
      </c>
      <c r="E59" s="268"/>
      <c r="F59" s="268">
        <f>+Havelvats1!D80</f>
        <v>-10000</v>
      </c>
    </row>
    <row r="60" spans="1:8" ht="49.5" customHeight="1">
      <c r="A60" s="132"/>
      <c r="B60" s="130">
        <v>12022</v>
      </c>
      <c r="C60" s="131" t="s">
        <v>614</v>
      </c>
      <c r="D60" s="265">
        <f>E60+F60</f>
        <v>-10613.7</v>
      </c>
      <c r="E60" s="265">
        <f>+E64</f>
        <v>0</v>
      </c>
      <c r="F60" s="265">
        <f>+F64</f>
        <v>-10613.7</v>
      </c>
    </row>
    <row r="61" spans="1:8" ht="20.25" customHeight="1">
      <c r="A61" s="132"/>
      <c r="B61" s="128"/>
      <c r="C61" s="133" t="s">
        <v>235</v>
      </c>
      <c r="D61" s="266"/>
      <c r="E61" s="266"/>
      <c r="F61" s="266"/>
    </row>
    <row r="62" spans="1:8" ht="20.25" customHeight="1">
      <c r="A62" s="132"/>
      <c r="B62" s="128"/>
      <c r="C62" s="134" t="s">
        <v>602</v>
      </c>
      <c r="D62" s="267">
        <f>E62+F62</f>
        <v>-10613.7</v>
      </c>
      <c r="E62" s="267">
        <f>+E60</f>
        <v>0</v>
      </c>
      <c r="F62" s="267">
        <f>+F60</f>
        <v>-10613.7</v>
      </c>
    </row>
    <row r="63" spans="1:8" ht="20.25" customHeight="1">
      <c r="A63" s="132"/>
      <c r="B63" s="128"/>
      <c r="C63" s="133" t="s">
        <v>597</v>
      </c>
      <c r="D63" s="266"/>
      <c r="E63" s="266"/>
      <c r="F63" s="266"/>
    </row>
    <row r="64" spans="1:8" ht="20.25" customHeight="1">
      <c r="A64" s="132"/>
      <c r="B64" s="128"/>
      <c r="C64" s="133" t="s">
        <v>603</v>
      </c>
      <c r="D64" s="268">
        <f t="shared" ref="D64:F64" si="13">D65</f>
        <v>-10613.7</v>
      </c>
      <c r="E64" s="268">
        <f t="shared" si="13"/>
        <v>0</v>
      </c>
      <c r="F64" s="268">
        <f t="shared" si="13"/>
        <v>-10613.7</v>
      </c>
    </row>
    <row r="65" spans="1:6" ht="20.25" customHeight="1">
      <c r="A65" s="132"/>
      <c r="B65" s="128"/>
      <c r="C65" s="133" t="s">
        <v>615</v>
      </c>
      <c r="D65" s="268">
        <f>E65+F65</f>
        <v>-10613.7</v>
      </c>
      <c r="E65" s="268"/>
      <c r="F65" s="268">
        <f>+Havelvats1!D56</f>
        <v>-10613.7</v>
      </c>
    </row>
    <row r="66" spans="1:6" ht="48.75" customHeight="1">
      <c r="A66" s="132"/>
      <c r="B66" s="130">
        <v>12018</v>
      </c>
      <c r="C66" s="131" t="s">
        <v>616</v>
      </c>
      <c r="D66" s="265">
        <f>E66+F66</f>
        <v>-240000</v>
      </c>
      <c r="E66" s="265">
        <f t="shared" ref="E66:F66" si="14">E68</f>
        <v>0</v>
      </c>
      <c r="F66" s="265">
        <f t="shared" si="14"/>
        <v>-240000</v>
      </c>
    </row>
    <row r="67" spans="1:6" ht="20.25" customHeight="1">
      <c r="A67" s="132"/>
      <c r="B67" s="128"/>
      <c r="C67" s="133" t="s">
        <v>235</v>
      </c>
      <c r="D67" s="266"/>
      <c r="E67" s="266"/>
      <c r="F67" s="266"/>
    </row>
    <row r="68" spans="1:6" ht="20.25" customHeight="1">
      <c r="A68" s="132"/>
      <c r="B68" s="128"/>
      <c r="C68" s="134" t="s">
        <v>602</v>
      </c>
      <c r="D68" s="267">
        <f>E68+F68</f>
        <v>-240000</v>
      </c>
      <c r="E68" s="267">
        <f t="shared" ref="E68:F68" si="15">E70</f>
        <v>0</v>
      </c>
      <c r="F68" s="267">
        <f t="shared" si="15"/>
        <v>-240000</v>
      </c>
    </row>
    <row r="69" spans="1:6" ht="20.25" customHeight="1">
      <c r="A69" s="132"/>
      <c r="B69" s="128"/>
      <c r="C69" s="133" t="s">
        <v>597</v>
      </c>
      <c r="D69" s="266"/>
      <c r="E69" s="266"/>
      <c r="F69" s="266"/>
    </row>
    <row r="70" spans="1:6" ht="20.25" customHeight="1">
      <c r="A70" s="132"/>
      <c r="B70" s="128"/>
      <c r="C70" s="133" t="s">
        <v>603</v>
      </c>
      <c r="D70" s="268">
        <f>E70+F70</f>
        <v>-240000</v>
      </c>
      <c r="E70" s="268">
        <f>E71+E72</f>
        <v>0</v>
      </c>
      <c r="F70" s="268">
        <f>F71+F72</f>
        <v>-240000</v>
      </c>
    </row>
    <row r="71" spans="1:6" ht="20.25" customHeight="1">
      <c r="A71" s="132"/>
      <c r="B71" s="128"/>
      <c r="C71" s="135" t="s">
        <v>604</v>
      </c>
      <c r="D71" s="268">
        <f>E71+F71</f>
        <v>-94869</v>
      </c>
      <c r="E71" s="268"/>
      <c r="F71" s="268">
        <f>+Havelvats3!G344</f>
        <v>-94869</v>
      </c>
    </row>
    <row r="72" spans="1:6" ht="20.25" customHeight="1">
      <c r="A72" s="132"/>
      <c r="B72" s="128"/>
      <c r="C72" s="135" t="s">
        <v>617</v>
      </c>
      <c r="D72" s="268">
        <f>E72+F72</f>
        <v>-145131</v>
      </c>
      <c r="E72" s="268"/>
      <c r="F72" s="268">
        <f>+Havelvats3!G345</f>
        <v>-145131</v>
      </c>
    </row>
    <row r="73" spans="1:6" ht="20.25" customHeight="1">
      <c r="A73" s="130">
        <v>1167</v>
      </c>
      <c r="B73" s="128"/>
      <c r="C73" s="131" t="s">
        <v>618</v>
      </c>
      <c r="D73" s="265">
        <f>E73+F73</f>
        <v>-104239.2</v>
      </c>
      <c r="E73" s="265">
        <f>+E75+E81+E87</f>
        <v>0</v>
      </c>
      <c r="F73" s="265">
        <f>+F75+F81+F87</f>
        <v>-104239.2</v>
      </c>
    </row>
    <row r="74" spans="1:6" ht="20.25" customHeight="1">
      <c r="A74" s="132"/>
      <c r="B74" s="128"/>
      <c r="C74" s="133" t="s">
        <v>234</v>
      </c>
      <c r="D74" s="266"/>
      <c r="E74" s="266"/>
      <c r="F74" s="266"/>
    </row>
    <row r="75" spans="1:6" ht="58.5" customHeight="1">
      <c r="A75" s="132"/>
      <c r="B75" s="130">
        <v>11005</v>
      </c>
      <c r="C75" s="131" t="s">
        <v>619</v>
      </c>
      <c r="D75" s="269">
        <f>E75+F75</f>
        <v>-14846.4</v>
      </c>
      <c r="E75" s="269">
        <f>+E79</f>
        <v>0</v>
      </c>
      <c r="F75" s="269">
        <f>+F79</f>
        <v>-14846.4</v>
      </c>
    </row>
    <row r="76" spans="1:6" ht="20.25" customHeight="1">
      <c r="A76" s="132"/>
      <c r="B76" s="128"/>
      <c r="C76" s="133" t="s">
        <v>235</v>
      </c>
      <c r="D76" s="266"/>
      <c r="E76" s="266"/>
      <c r="F76" s="266"/>
    </row>
    <row r="77" spans="1:6" ht="20.25" customHeight="1">
      <c r="A77" s="132"/>
      <c r="B77" s="128"/>
      <c r="C77" s="134" t="s">
        <v>602</v>
      </c>
      <c r="D77" s="267">
        <f>E77+F77</f>
        <v>-14846.4</v>
      </c>
      <c r="E77" s="267">
        <f>E75</f>
        <v>0</v>
      </c>
      <c r="F77" s="267">
        <f>F75</f>
        <v>-14846.4</v>
      </c>
    </row>
    <row r="78" spans="1:6" ht="20.25" customHeight="1">
      <c r="A78" s="132"/>
      <c r="B78" s="128"/>
      <c r="C78" s="133" t="s">
        <v>597</v>
      </c>
      <c r="D78" s="266"/>
      <c r="E78" s="266"/>
      <c r="F78" s="266"/>
    </row>
    <row r="79" spans="1:6" ht="20.25" customHeight="1">
      <c r="A79" s="132"/>
      <c r="B79" s="128"/>
      <c r="C79" s="133" t="s">
        <v>598</v>
      </c>
      <c r="D79" s="268">
        <f t="shared" ref="D79" si="16">E79+F79</f>
        <v>-14846.4</v>
      </c>
      <c r="E79" s="268">
        <f>E80</f>
        <v>0</v>
      </c>
      <c r="F79" s="268">
        <f>F80</f>
        <v>-14846.4</v>
      </c>
    </row>
    <row r="80" spans="1:6" ht="20.25" customHeight="1">
      <c r="A80" s="132"/>
      <c r="B80" s="128"/>
      <c r="C80" s="133" t="s">
        <v>599</v>
      </c>
      <c r="D80" s="268">
        <f>E80+F80</f>
        <v>-14846.4</v>
      </c>
      <c r="E80" s="268"/>
      <c r="F80" s="268">
        <f>+Havelvats1!D43</f>
        <v>-14846.4</v>
      </c>
    </row>
    <row r="81" spans="1:6" ht="58.5" customHeight="1">
      <c r="A81" s="132"/>
      <c r="B81" s="130">
        <v>32005</v>
      </c>
      <c r="C81" s="131" t="s">
        <v>620</v>
      </c>
      <c r="D81" s="269">
        <f>E81+F81</f>
        <v>-73020.7</v>
      </c>
      <c r="E81" s="269">
        <f>+E85</f>
        <v>0</v>
      </c>
      <c r="F81" s="269">
        <f>+F85</f>
        <v>-73020.7</v>
      </c>
    </row>
    <row r="82" spans="1:6" ht="20.25" customHeight="1">
      <c r="A82" s="132"/>
      <c r="B82" s="128"/>
      <c r="C82" s="133" t="s">
        <v>235</v>
      </c>
      <c r="D82" s="266"/>
      <c r="E82" s="266"/>
      <c r="F82" s="266"/>
    </row>
    <row r="83" spans="1:6" ht="20.25" customHeight="1">
      <c r="A83" s="132"/>
      <c r="B83" s="128"/>
      <c r="C83" s="134" t="s">
        <v>602</v>
      </c>
      <c r="D83" s="267">
        <f>E83+F83</f>
        <v>-73020.7</v>
      </c>
      <c r="E83" s="267">
        <f>E81</f>
        <v>0</v>
      </c>
      <c r="F83" s="267">
        <f>F81</f>
        <v>-73020.7</v>
      </c>
    </row>
    <row r="84" spans="1:6" ht="20.25" customHeight="1">
      <c r="A84" s="132"/>
      <c r="B84" s="128"/>
      <c r="C84" s="133" t="s">
        <v>597</v>
      </c>
      <c r="D84" s="266"/>
      <c r="E84" s="266"/>
      <c r="F84" s="266"/>
    </row>
    <row r="85" spans="1:6" ht="20.25" customHeight="1">
      <c r="A85" s="132"/>
      <c r="B85" s="128"/>
      <c r="C85" s="133" t="s">
        <v>603</v>
      </c>
      <c r="D85" s="268">
        <f t="shared" ref="D85" si="17">E85+F85</f>
        <v>-73020.7</v>
      </c>
      <c r="E85" s="268">
        <f>+E86</f>
        <v>0</v>
      </c>
      <c r="F85" s="268">
        <f>+F86</f>
        <v>-73020.7</v>
      </c>
    </row>
    <row r="86" spans="1:6" ht="20.25" customHeight="1">
      <c r="A86" s="132"/>
      <c r="B86" s="128"/>
      <c r="C86" s="135" t="s">
        <v>610</v>
      </c>
      <c r="D86" s="268">
        <f>E86+F86</f>
        <v>-73020.7</v>
      </c>
      <c r="E86" s="268"/>
      <c r="F86" s="268">
        <f>+Havelvats3!G182</f>
        <v>-73020.7</v>
      </c>
    </row>
    <row r="87" spans="1:6" ht="53.25" customHeight="1">
      <c r="A87" s="132"/>
      <c r="B87" s="130">
        <v>11006</v>
      </c>
      <c r="C87" s="137" t="s">
        <v>621</v>
      </c>
      <c r="D87" s="269">
        <f>E87+F87</f>
        <v>-16372.1</v>
      </c>
      <c r="E87" s="269">
        <f>+E91</f>
        <v>0</v>
      </c>
      <c r="F87" s="269">
        <f>+F91</f>
        <v>-16372.1</v>
      </c>
    </row>
    <row r="88" spans="1:6" ht="20.25" customHeight="1">
      <c r="A88" s="132"/>
      <c r="B88" s="128"/>
      <c r="C88" s="133" t="s">
        <v>235</v>
      </c>
      <c r="D88" s="266"/>
      <c r="E88" s="266"/>
      <c r="F88" s="266"/>
    </row>
    <row r="89" spans="1:6" ht="20.25" customHeight="1">
      <c r="A89" s="132"/>
      <c r="B89" s="128"/>
      <c r="C89" s="134" t="s">
        <v>602</v>
      </c>
      <c r="D89" s="267">
        <f>E89+F89</f>
        <v>-16372.1</v>
      </c>
      <c r="E89" s="267">
        <f>E87</f>
        <v>0</v>
      </c>
      <c r="F89" s="267">
        <f>F87</f>
        <v>-16372.1</v>
      </c>
    </row>
    <row r="90" spans="1:6" ht="20.25" customHeight="1">
      <c r="A90" s="132"/>
      <c r="B90" s="128"/>
      <c r="C90" s="133" t="s">
        <v>597</v>
      </c>
      <c r="D90" s="266"/>
      <c r="E90" s="266"/>
      <c r="F90" s="266"/>
    </row>
    <row r="91" spans="1:6" ht="20.25" customHeight="1">
      <c r="A91" s="132"/>
      <c r="B91" s="128"/>
      <c r="C91" s="133" t="s">
        <v>598</v>
      </c>
      <c r="D91" s="268">
        <f t="shared" ref="D91" si="18">E91+F91</f>
        <v>-16372.1</v>
      </c>
      <c r="E91" s="268">
        <f>E92</f>
        <v>0</v>
      </c>
      <c r="F91" s="268">
        <f>F92</f>
        <v>-16372.1</v>
      </c>
    </row>
    <row r="92" spans="1:6" ht="21" customHeight="1">
      <c r="A92" s="132"/>
      <c r="B92" s="128"/>
      <c r="C92" s="133" t="s">
        <v>599</v>
      </c>
      <c r="D92" s="268">
        <f>E92+F92</f>
        <v>-16372.1</v>
      </c>
      <c r="E92" s="268"/>
      <c r="F92" s="268">
        <f>+Havelvats1!D37</f>
        <v>-16372.1</v>
      </c>
    </row>
  </sheetData>
  <mergeCells count="11">
    <mergeCell ref="A5:F5"/>
    <mergeCell ref="E8:F8"/>
    <mergeCell ref="A10:A12"/>
    <mergeCell ref="B10:B12"/>
    <mergeCell ref="E6:F6"/>
    <mergeCell ref="A7:B7"/>
    <mergeCell ref="C7:C9"/>
    <mergeCell ref="D7:F7"/>
    <mergeCell ref="A8:A9"/>
    <mergeCell ref="B8:B9"/>
    <mergeCell ref="D8:D9"/>
  </mergeCells>
  <printOptions horizontalCentered="1"/>
  <pageMargins left="0" right="0" top="0" bottom="0.35433070866141736" header="0" footer="0"/>
  <pageSetup scale="37" firstPageNumber="1034" orientation="landscape" useFirstPageNumber="1" horizontalDpi="4294967294" verticalDpi="4294967294" r:id="rId1"/>
  <headerFooter>
    <oddFooter>&amp;C&amp;P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73"/>
  <sheetViews>
    <sheetView topLeftCell="A452" workbookViewId="0">
      <selection activeCell="C466" sqref="C466"/>
    </sheetView>
  </sheetViews>
  <sheetFormatPr defaultRowHeight="16.5"/>
  <cols>
    <col min="1" max="1" width="29.85546875" style="30" customWidth="1"/>
    <col min="2" max="2" width="66.42578125" style="30" customWidth="1"/>
    <col min="3" max="3" width="25.42578125" style="30" customWidth="1"/>
    <col min="4" max="5" width="9.140625" style="30"/>
    <col min="6" max="8" width="8.7109375" style="30" customWidth="1"/>
    <col min="9" max="253" width="9.140625" style="30"/>
    <col min="254" max="254" width="28.5703125" style="30" customWidth="1"/>
    <col min="255" max="255" width="47.5703125" style="30" customWidth="1"/>
    <col min="256" max="259" width="15.28515625" style="30" customWidth="1"/>
    <col min="260" max="509" width="9.140625" style="30"/>
    <col min="510" max="510" width="28.5703125" style="30" customWidth="1"/>
    <col min="511" max="511" width="47.5703125" style="30" customWidth="1"/>
    <col min="512" max="515" width="15.28515625" style="30" customWidth="1"/>
    <col min="516" max="765" width="9.140625" style="30"/>
    <col min="766" max="766" width="28.5703125" style="30" customWidth="1"/>
    <col min="767" max="767" width="47.5703125" style="30" customWidth="1"/>
    <col min="768" max="771" width="15.28515625" style="30" customWidth="1"/>
    <col min="772" max="1021" width="9.140625" style="30"/>
    <col min="1022" max="1022" width="28.5703125" style="30" customWidth="1"/>
    <col min="1023" max="1023" width="47.5703125" style="30" customWidth="1"/>
    <col min="1024" max="1027" width="15.28515625" style="30" customWidth="1"/>
    <col min="1028" max="1277" width="9.140625" style="30"/>
    <col min="1278" max="1278" width="28.5703125" style="30" customWidth="1"/>
    <col min="1279" max="1279" width="47.5703125" style="30" customWidth="1"/>
    <col min="1280" max="1283" width="15.28515625" style="30" customWidth="1"/>
    <col min="1284" max="1533" width="9.140625" style="30"/>
    <col min="1534" max="1534" width="28.5703125" style="30" customWidth="1"/>
    <col min="1535" max="1535" width="47.5703125" style="30" customWidth="1"/>
    <col min="1536" max="1539" width="15.28515625" style="30" customWidth="1"/>
    <col min="1540" max="1789" width="9.140625" style="30"/>
    <col min="1790" max="1790" width="28.5703125" style="30" customWidth="1"/>
    <col min="1791" max="1791" width="47.5703125" style="30" customWidth="1"/>
    <col min="1792" max="1795" width="15.28515625" style="30" customWidth="1"/>
    <col min="1796" max="2045" width="9.140625" style="30"/>
    <col min="2046" max="2046" width="28.5703125" style="30" customWidth="1"/>
    <col min="2047" max="2047" width="47.5703125" style="30" customWidth="1"/>
    <col min="2048" max="2051" width="15.28515625" style="30" customWidth="1"/>
    <col min="2052" max="2301" width="9.140625" style="30"/>
    <col min="2302" max="2302" width="28.5703125" style="30" customWidth="1"/>
    <col min="2303" max="2303" width="47.5703125" style="30" customWidth="1"/>
    <col min="2304" max="2307" width="15.28515625" style="30" customWidth="1"/>
    <col min="2308" max="2557" width="9.140625" style="30"/>
    <col min="2558" max="2558" width="28.5703125" style="30" customWidth="1"/>
    <col min="2559" max="2559" width="47.5703125" style="30" customWidth="1"/>
    <col min="2560" max="2563" width="15.28515625" style="30" customWidth="1"/>
    <col min="2564" max="2813" width="9.140625" style="30"/>
    <col min="2814" max="2814" width="28.5703125" style="30" customWidth="1"/>
    <col min="2815" max="2815" width="47.5703125" style="30" customWidth="1"/>
    <col min="2816" max="2819" width="15.28515625" style="30" customWidth="1"/>
    <col min="2820" max="3069" width="9.140625" style="30"/>
    <col min="3070" max="3070" width="28.5703125" style="30" customWidth="1"/>
    <col min="3071" max="3071" width="47.5703125" style="30" customWidth="1"/>
    <col min="3072" max="3075" width="15.28515625" style="30" customWidth="1"/>
    <col min="3076" max="3325" width="9.140625" style="30"/>
    <col min="3326" max="3326" width="28.5703125" style="30" customWidth="1"/>
    <col min="3327" max="3327" width="47.5703125" style="30" customWidth="1"/>
    <col min="3328" max="3331" width="15.28515625" style="30" customWidth="1"/>
    <col min="3332" max="3581" width="9.140625" style="30"/>
    <col min="3582" max="3582" width="28.5703125" style="30" customWidth="1"/>
    <col min="3583" max="3583" width="47.5703125" style="30" customWidth="1"/>
    <col min="3584" max="3587" width="15.28515625" style="30" customWidth="1"/>
    <col min="3588" max="3837" width="9.140625" style="30"/>
    <col min="3838" max="3838" width="28.5703125" style="30" customWidth="1"/>
    <col min="3839" max="3839" width="47.5703125" style="30" customWidth="1"/>
    <col min="3840" max="3843" width="15.28515625" style="30" customWidth="1"/>
    <col min="3844" max="4093" width="9.140625" style="30"/>
    <col min="4094" max="4094" width="28.5703125" style="30" customWidth="1"/>
    <col min="4095" max="4095" width="47.5703125" style="30" customWidth="1"/>
    <col min="4096" max="4099" width="15.28515625" style="30" customWidth="1"/>
    <col min="4100" max="4349" width="9.140625" style="30"/>
    <col min="4350" max="4350" width="28.5703125" style="30" customWidth="1"/>
    <col min="4351" max="4351" width="47.5703125" style="30" customWidth="1"/>
    <col min="4352" max="4355" width="15.28515625" style="30" customWidth="1"/>
    <col min="4356" max="4605" width="9.140625" style="30"/>
    <col min="4606" max="4606" width="28.5703125" style="30" customWidth="1"/>
    <col min="4607" max="4607" width="47.5703125" style="30" customWidth="1"/>
    <col min="4608" max="4611" width="15.28515625" style="30" customWidth="1"/>
    <col min="4612" max="4861" width="9.140625" style="30"/>
    <col min="4862" max="4862" width="28.5703125" style="30" customWidth="1"/>
    <col min="4863" max="4863" width="47.5703125" style="30" customWidth="1"/>
    <col min="4864" max="4867" width="15.28515625" style="30" customWidth="1"/>
    <col min="4868" max="5117" width="9.140625" style="30"/>
    <col min="5118" max="5118" width="28.5703125" style="30" customWidth="1"/>
    <col min="5119" max="5119" width="47.5703125" style="30" customWidth="1"/>
    <col min="5120" max="5123" width="15.28515625" style="30" customWidth="1"/>
    <col min="5124" max="5373" width="9.140625" style="30"/>
    <col min="5374" max="5374" width="28.5703125" style="30" customWidth="1"/>
    <col min="5375" max="5375" width="47.5703125" style="30" customWidth="1"/>
    <col min="5376" max="5379" width="15.28515625" style="30" customWidth="1"/>
    <col min="5380" max="5629" width="9.140625" style="30"/>
    <col min="5630" max="5630" width="28.5703125" style="30" customWidth="1"/>
    <col min="5631" max="5631" width="47.5703125" style="30" customWidth="1"/>
    <col min="5632" max="5635" width="15.28515625" style="30" customWidth="1"/>
    <col min="5636" max="5885" width="9.140625" style="30"/>
    <col min="5886" max="5886" width="28.5703125" style="30" customWidth="1"/>
    <col min="5887" max="5887" width="47.5703125" style="30" customWidth="1"/>
    <col min="5888" max="5891" width="15.28515625" style="30" customWidth="1"/>
    <col min="5892" max="6141" width="9.140625" style="30"/>
    <col min="6142" max="6142" width="28.5703125" style="30" customWidth="1"/>
    <col min="6143" max="6143" width="47.5703125" style="30" customWidth="1"/>
    <col min="6144" max="6147" width="15.28515625" style="30" customWidth="1"/>
    <col min="6148" max="6397" width="9.140625" style="30"/>
    <col min="6398" max="6398" width="28.5703125" style="30" customWidth="1"/>
    <col min="6399" max="6399" width="47.5703125" style="30" customWidth="1"/>
    <col min="6400" max="6403" width="15.28515625" style="30" customWidth="1"/>
    <col min="6404" max="6653" width="9.140625" style="30"/>
    <col min="6654" max="6654" width="28.5703125" style="30" customWidth="1"/>
    <col min="6655" max="6655" width="47.5703125" style="30" customWidth="1"/>
    <col min="6656" max="6659" width="15.28515625" style="30" customWidth="1"/>
    <col min="6660" max="6909" width="9.140625" style="30"/>
    <col min="6910" max="6910" width="28.5703125" style="30" customWidth="1"/>
    <col min="6911" max="6911" width="47.5703125" style="30" customWidth="1"/>
    <col min="6912" max="6915" width="15.28515625" style="30" customWidth="1"/>
    <col min="6916" max="7165" width="9.140625" style="30"/>
    <col min="7166" max="7166" width="28.5703125" style="30" customWidth="1"/>
    <col min="7167" max="7167" width="47.5703125" style="30" customWidth="1"/>
    <col min="7168" max="7171" width="15.28515625" style="30" customWidth="1"/>
    <col min="7172" max="7421" width="9.140625" style="30"/>
    <col min="7422" max="7422" width="28.5703125" style="30" customWidth="1"/>
    <col min="7423" max="7423" width="47.5703125" style="30" customWidth="1"/>
    <col min="7424" max="7427" width="15.28515625" style="30" customWidth="1"/>
    <col min="7428" max="7677" width="9.140625" style="30"/>
    <col min="7678" max="7678" width="28.5703125" style="30" customWidth="1"/>
    <col min="7679" max="7679" width="47.5703125" style="30" customWidth="1"/>
    <col min="7680" max="7683" width="15.28515625" style="30" customWidth="1"/>
    <col min="7684" max="7933" width="9.140625" style="30"/>
    <col min="7934" max="7934" width="28.5703125" style="30" customWidth="1"/>
    <col min="7935" max="7935" width="47.5703125" style="30" customWidth="1"/>
    <col min="7936" max="7939" width="15.28515625" style="30" customWidth="1"/>
    <col min="7940" max="8189" width="9.140625" style="30"/>
    <col min="8190" max="8190" width="28.5703125" style="30" customWidth="1"/>
    <col min="8191" max="8191" width="47.5703125" style="30" customWidth="1"/>
    <col min="8192" max="8195" width="15.28515625" style="30" customWidth="1"/>
    <col min="8196" max="8445" width="9.140625" style="30"/>
    <col min="8446" max="8446" width="28.5703125" style="30" customWidth="1"/>
    <col min="8447" max="8447" width="47.5703125" style="30" customWidth="1"/>
    <col min="8448" max="8451" width="15.28515625" style="30" customWidth="1"/>
    <col min="8452" max="8701" width="9.140625" style="30"/>
    <col min="8702" max="8702" width="28.5703125" style="30" customWidth="1"/>
    <col min="8703" max="8703" width="47.5703125" style="30" customWidth="1"/>
    <col min="8704" max="8707" width="15.28515625" style="30" customWidth="1"/>
    <col min="8708" max="8957" width="9.140625" style="30"/>
    <col min="8958" max="8958" width="28.5703125" style="30" customWidth="1"/>
    <col min="8959" max="8959" width="47.5703125" style="30" customWidth="1"/>
    <col min="8960" max="8963" width="15.28515625" style="30" customWidth="1"/>
    <col min="8964" max="9213" width="9.140625" style="30"/>
    <col min="9214" max="9214" width="28.5703125" style="30" customWidth="1"/>
    <col min="9215" max="9215" width="47.5703125" style="30" customWidth="1"/>
    <col min="9216" max="9219" width="15.28515625" style="30" customWidth="1"/>
    <col min="9220" max="9469" width="9.140625" style="30"/>
    <col min="9470" max="9470" width="28.5703125" style="30" customWidth="1"/>
    <col min="9471" max="9471" width="47.5703125" style="30" customWidth="1"/>
    <col min="9472" max="9475" width="15.28515625" style="30" customWidth="1"/>
    <col min="9476" max="9725" width="9.140625" style="30"/>
    <col min="9726" max="9726" width="28.5703125" style="30" customWidth="1"/>
    <col min="9727" max="9727" width="47.5703125" style="30" customWidth="1"/>
    <col min="9728" max="9731" width="15.28515625" style="30" customWidth="1"/>
    <col min="9732" max="9981" width="9.140625" style="30"/>
    <col min="9982" max="9982" width="28.5703125" style="30" customWidth="1"/>
    <col min="9983" max="9983" width="47.5703125" style="30" customWidth="1"/>
    <col min="9984" max="9987" width="15.28515625" style="30" customWidth="1"/>
    <col min="9988" max="10237" width="9.140625" style="30"/>
    <col min="10238" max="10238" width="28.5703125" style="30" customWidth="1"/>
    <col min="10239" max="10239" width="47.5703125" style="30" customWidth="1"/>
    <col min="10240" max="10243" width="15.28515625" style="30" customWidth="1"/>
    <col min="10244" max="10493" width="9.140625" style="30"/>
    <col min="10494" max="10494" width="28.5703125" style="30" customWidth="1"/>
    <col min="10495" max="10495" width="47.5703125" style="30" customWidth="1"/>
    <col min="10496" max="10499" width="15.28515625" style="30" customWidth="1"/>
    <col min="10500" max="10749" width="9.140625" style="30"/>
    <col min="10750" max="10750" width="28.5703125" style="30" customWidth="1"/>
    <col min="10751" max="10751" width="47.5703125" style="30" customWidth="1"/>
    <col min="10752" max="10755" width="15.28515625" style="30" customWidth="1"/>
    <col min="10756" max="11005" width="9.140625" style="30"/>
    <col min="11006" max="11006" width="28.5703125" style="30" customWidth="1"/>
    <col min="11007" max="11007" width="47.5703125" style="30" customWidth="1"/>
    <col min="11008" max="11011" width="15.28515625" style="30" customWidth="1"/>
    <col min="11012" max="11261" width="9.140625" style="30"/>
    <col min="11262" max="11262" width="28.5703125" style="30" customWidth="1"/>
    <col min="11263" max="11263" width="47.5703125" style="30" customWidth="1"/>
    <col min="11264" max="11267" width="15.28515625" style="30" customWidth="1"/>
    <col min="11268" max="11517" width="9.140625" style="30"/>
    <col min="11518" max="11518" width="28.5703125" style="30" customWidth="1"/>
    <col min="11519" max="11519" width="47.5703125" style="30" customWidth="1"/>
    <col min="11520" max="11523" width="15.28515625" style="30" customWidth="1"/>
    <col min="11524" max="11773" width="9.140625" style="30"/>
    <col min="11774" max="11774" width="28.5703125" style="30" customWidth="1"/>
    <col min="11775" max="11775" width="47.5703125" style="30" customWidth="1"/>
    <col min="11776" max="11779" width="15.28515625" style="30" customWidth="1"/>
    <col min="11780" max="12029" width="9.140625" style="30"/>
    <col min="12030" max="12030" width="28.5703125" style="30" customWidth="1"/>
    <col min="12031" max="12031" width="47.5703125" style="30" customWidth="1"/>
    <col min="12032" max="12035" width="15.28515625" style="30" customWidth="1"/>
    <col min="12036" max="12285" width="9.140625" style="30"/>
    <col min="12286" max="12286" width="28.5703125" style="30" customWidth="1"/>
    <col min="12287" max="12287" width="47.5703125" style="30" customWidth="1"/>
    <col min="12288" max="12291" width="15.28515625" style="30" customWidth="1"/>
    <col min="12292" max="12541" width="9.140625" style="30"/>
    <col min="12542" max="12542" width="28.5703125" style="30" customWidth="1"/>
    <col min="12543" max="12543" width="47.5703125" style="30" customWidth="1"/>
    <col min="12544" max="12547" width="15.28515625" style="30" customWidth="1"/>
    <col min="12548" max="12797" width="9.140625" style="30"/>
    <col min="12798" max="12798" width="28.5703125" style="30" customWidth="1"/>
    <col min="12799" max="12799" width="47.5703125" style="30" customWidth="1"/>
    <col min="12800" max="12803" width="15.28515625" style="30" customWidth="1"/>
    <col min="12804" max="13053" width="9.140625" style="30"/>
    <col min="13054" max="13054" width="28.5703125" style="30" customWidth="1"/>
    <col min="13055" max="13055" width="47.5703125" style="30" customWidth="1"/>
    <col min="13056" max="13059" width="15.28515625" style="30" customWidth="1"/>
    <col min="13060" max="13309" width="9.140625" style="30"/>
    <col min="13310" max="13310" width="28.5703125" style="30" customWidth="1"/>
    <col min="13311" max="13311" width="47.5703125" style="30" customWidth="1"/>
    <col min="13312" max="13315" width="15.28515625" style="30" customWidth="1"/>
    <col min="13316" max="13565" width="9.140625" style="30"/>
    <col min="13566" max="13566" width="28.5703125" style="30" customWidth="1"/>
    <col min="13567" max="13567" width="47.5703125" style="30" customWidth="1"/>
    <col min="13568" max="13571" width="15.28515625" style="30" customWidth="1"/>
    <col min="13572" max="13821" width="9.140625" style="30"/>
    <col min="13822" max="13822" width="28.5703125" style="30" customWidth="1"/>
    <col min="13823" max="13823" width="47.5703125" style="30" customWidth="1"/>
    <col min="13824" max="13827" width="15.28515625" style="30" customWidth="1"/>
    <col min="13828" max="14077" width="9.140625" style="30"/>
    <col min="14078" max="14078" width="28.5703125" style="30" customWidth="1"/>
    <col min="14079" max="14079" width="47.5703125" style="30" customWidth="1"/>
    <col min="14080" max="14083" width="15.28515625" style="30" customWidth="1"/>
    <col min="14084" max="14333" width="9.140625" style="30"/>
    <col min="14334" max="14334" width="28.5703125" style="30" customWidth="1"/>
    <col min="14335" max="14335" width="47.5703125" style="30" customWidth="1"/>
    <col min="14336" max="14339" width="15.28515625" style="30" customWidth="1"/>
    <col min="14340" max="14589" width="9.140625" style="30"/>
    <col min="14590" max="14590" width="28.5703125" style="30" customWidth="1"/>
    <col min="14591" max="14591" width="47.5703125" style="30" customWidth="1"/>
    <col min="14592" max="14595" width="15.28515625" style="30" customWidth="1"/>
    <col min="14596" max="14845" width="9.140625" style="30"/>
    <col min="14846" max="14846" width="28.5703125" style="30" customWidth="1"/>
    <col min="14847" max="14847" width="47.5703125" style="30" customWidth="1"/>
    <col min="14848" max="14851" width="15.28515625" style="30" customWidth="1"/>
    <col min="14852" max="15101" width="9.140625" style="30"/>
    <col min="15102" max="15102" width="28.5703125" style="30" customWidth="1"/>
    <col min="15103" max="15103" width="47.5703125" style="30" customWidth="1"/>
    <col min="15104" max="15107" width="15.28515625" style="30" customWidth="1"/>
    <col min="15108" max="15357" width="9.140625" style="30"/>
    <col min="15358" max="15358" width="28.5703125" style="30" customWidth="1"/>
    <col min="15359" max="15359" width="47.5703125" style="30" customWidth="1"/>
    <col min="15360" max="15363" width="15.28515625" style="30" customWidth="1"/>
    <col min="15364" max="15613" width="9.140625" style="30"/>
    <col min="15614" max="15614" width="28.5703125" style="30" customWidth="1"/>
    <col min="15615" max="15615" width="47.5703125" style="30" customWidth="1"/>
    <col min="15616" max="15619" width="15.28515625" style="30" customWidth="1"/>
    <col min="15620" max="15869" width="9.140625" style="30"/>
    <col min="15870" max="15870" width="28.5703125" style="30" customWidth="1"/>
    <col min="15871" max="15871" width="47.5703125" style="30" customWidth="1"/>
    <col min="15872" max="15875" width="15.28515625" style="30" customWidth="1"/>
    <col min="15876" max="16125" width="9.140625" style="30"/>
    <col min="16126" max="16126" width="28.5703125" style="30" customWidth="1"/>
    <col min="16127" max="16127" width="47.5703125" style="30" customWidth="1"/>
    <col min="16128" max="16131" width="15.28515625" style="30" customWidth="1"/>
    <col min="16132" max="16384" width="9.140625" style="30"/>
  </cols>
  <sheetData>
    <row r="1" spans="1:9">
      <c r="C1" s="106" t="s">
        <v>771</v>
      </c>
      <c r="E1" s="105"/>
      <c r="F1" s="105"/>
      <c r="G1" s="105"/>
    </row>
    <row r="2" spans="1:9" s="42" customFormat="1">
      <c r="B2" s="105"/>
      <c r="C2" s="106" t="s">
        <v>4</v>
      </c>
      <c r="E2" s="43"/>
      <c r="F2" s="43"/>
      <c r="G2" s="43"/>
      <c r="H2" s="44"/>
      <c r="I2" s="44"/>
    </row>
    <row r="3" spans="1:9" s="42" customFormat="1">
      <c r="B3" s="105"/>
      <c r="C3" s="106" t="s">
        <v>233</v>
      </c>
      <c r="E3" s="43"/>
      <c r="F3" s="43"/>
      <c r="G3" s="43"/>
      <c r="H3" s="44"/>
      <c r="I3" s="44"/>
    </row>
    <row r="4" spans="1:9">
      <c r="C4" s="104"/>
      <c r="D4" s="104"/>
      <c r="E4" s="104"/>
      <c r="F4" s="104"/>
    </row>
    <row r="5" spans="1:9" ht="48" customHeight="1">
      <c r="A5" s="403" t="s">
        <v>686</v>
      </c>
      <c r="B5" s="403"/>
      <c r="C5" s="403"/>
    </row>
    <row r="7" spans="1:9" ht="33" customHeight="1">
      <c r="A7" s="402" t="s">
        <v>429</v>
      </c>
      <c r="B7" s="402"/>
      <c r="C7" s="402"/>
    </row>
    <row r="8" spans="1:9">
      <c r="A8" s="397" t="s">
        <v>390</v>
      </c>
      <c r="B8" s="397"/>
      <c r="C8" s="397"/>
    </row>
    <row r="9" spans="1:9">
      <c r="A9" s="31"/>
      <c r="B9" s="31"/>
      <c r="C9" s="31"/>
    </row>
    <row r="10" spans="1:9">
      <c r="A10" s="27" t="s">
        <v>391</v>
      </c>
      <c r="B10" s="342" t="s">
        <v>392</v>
      </c>
      <c r="C10" s="342"/>
    </row>
    <row r="11" spans="1:9">
      <c r="A11" s="2" t="s">
        <v>430</v>
      </c>
      <c r="B11" s="395" t="s">
        <v>431</v>
      </c>
      <c r="C11" s="395"/>
    </row>
    <row r="12" spans="1:9">
      <c r="A12" s="31"/>
      <c r="B12" s="31"/>
      <c r="C12" s="31"/>
    </row>
    <row r="13" spans="1:9">
      <c r="A13" s="397" t="s">
        <v>393</v>
      </c>
      <c r="B13" s="397"/>
      <c r="C13" s="397"/>
    </row>
    <row r="14" spans="1:9">
      <c r="A14" s="31"/>
      <c r="B14" s="31"/>
      <c r="C14" s="31"/>
    </row>
    <row r="15" spans="1:9" ht="54">
      <c r="A15" s="3" t="s">
        <v>394</v>
      </c>
      <c r="B15" s="2" t="s">
        <v>430</v>
      </c>
      <c r="C15" s="331" t="s">
        <v>775</v>
      </c>
      <c r="F15" s="290"/>
      <c r="G15" s="290"/>
    </row>
    <row r="16" spans="1:9">
      <c r="A16" s="3" t="s">
        <v>395</v>
      </c>
      <c r="B16" s="2" t="s">
        <v>416</v>
      </c>
      <c r="C16" s="107" t="s">
        <v>229</v>
      </c>
    </row>
    <row r="17" spans="1:3" ht="40.5">
      <c r="A17" s="3" t="s">
        <v>397</v>
      </c>
      <c r="B17" s="2" t="s">
        <v>432</v>
      </c>
      <c r="C17" s="3"/>
    </row>
    <row r="18" spans="1:3" ht="40.5">
      <c r="A18" s="3" t="s">
        <v>398</v>
      </c>
      <c r="B18" s="2" t="s">
        <v>433</v>
      </c>
      <c r="C18" s="3"/>
    </row>
    <row r="19" spans="1:3">
      <c r="A19" s="3" t="s">
        <v>399</v>
      </c>
      <c r="B19" s="2" t="s">
        <v>400</v>
      </c>
      <c r="C19" s="3"/>
    </row>
    <row r="20" spans="1:3" ht="27">
      <c r="A20" s="3" t="s">
        <v>401</v>
      </c>
      <c r="B20" s="2" t="s">
        <v>434</v>
      </c>
      <c r="C20" s="3"/>
    </row>
    <row r="21" spans="1:3">
      <c r="A21" s="394" t="s">
        <v>402</v>
      </c>
      <c r="B21" s="394"/>
      <c r="C21" s="3"/>
    </row>
    <row r="22" spans="1:3">
      <c r="A22" s="395" t="s">
        <v>435</v>
      </c>
      <c r="B22" s="395"/>
      <c r="C22" s="108"/>
    </row>
    <row r="23" spans="1:3">
      <c r="A23" s="396" t="s">
        <v>403</v>
      </c>
      <c r="B23" s="396"/>
      <c r="C23" s="110">
        <f>+Havelvats1!D118</f>
        <v>-10000</v>
      </c>
    </row>
    <row r="24" spans="1:3">
      <c r="A24" s="31"/>
      <c r="B24" s="31"/>
      <c r="C24" s="31"/>
    </row>
    <row r="25" spans="1:3" ht="54">
      <c r="A25" s="3" t="s">
        <v>394</v>
      </c>
      <c r="B25" s="2" t="s">
        <v>430</v>
      </c>
      <c r="C25" s="331" t="s">
        <v>775</v>
      </c>
    </row>
    <row r="26" spans="1:3">
      <c r="A26" s="3" t="s">
        <v>395</v>
      </c>
      <c r="B26" s="2" t="s">
        <v>421</v>
      </c>
      <c r="C26" s="107" t="s">
        <v>229</v>
      </c>
    </row>
    <row r="27" spans="1:3" ht="51" customHeight="1">
      <c r="A27" s="3" t="s">
        <v>397</v>
      </c>
      <c r="B27" s="2" t="s">
        <v>436</v>
      </c>
      <c r="C27" s="3"/>
    </row>
    <row r="28" spans="1:3" ht="51" customHeight="1">
      <c r="A28" s="3" t="s">
        <v>398</v>
      </c>
      <c r="B28" s="2" t="s">
        <v>437</v>
      </c>
      <c r="C28" s="3"/>
    </row>
    <row r="29" spans="1:3">
      <c r="A29" s="3" t="s">
        <v>399</v>
      </c>
      <c r="B29" s="2" t="s">
        <v>400</v>
      </c>
      <c r="C29" s="3"/>
    </row>
    <row r="30" spans="1:3" ht="27">
      <c r="A30" s="3" t="s">
        <v>401</v>
      </c>
      <c r="B30" s="2" t="s">
        <v>434</v>
      </c>
      <c r="C30" s="3"/>
    </row>
    <row r="31" spans="1:3">
      <c r="A31" s="394" t="s">
        <v>402</v>
      </c>
      <c r="B31" s="394"/>
      <c r="C31" s="3"/>
    </row>
    <row r="32" spans="1:3" ht="15" customHeight="1">
      <c r="A32" s="395" t="s">
        <v>435</v>
      </c>
      <c r="B32" s="395"/>
      <c r="C32" s="108"/>
    </row>
    <row r="33" spans="1:3" ht="15" customHeight="1">
      <c r="A33" s="396" t="s">
        <v>403</v>
      </c>
      <c r="B33" s="396"/>
      <c r="C33" s="110">
        <f>+Havelvats1!D124</f>
        <v>-80000</v>
      </c>
    </row>
    <row r="34" spans="1:3">
      <c r="A34" s="31"/>
      <c r="B34" s="31"/>
      <c r="C34" s="31"/>
    </row>
    <row r="35" spans="1:3" ht="54">
      <c r="A35" s="3" t="s">
        <v>394</v>
      </c>
      <c r="B35" s="2" t="s">
        <v>430</v>
      </c>
      <c r="C35" s="331" t="s">
        <v>775</v>
      </c>
    </row>
    <row r="36" spans="1:3">
      <c r="A36" s="3" t="s">
        <v>395</v>
      </c>
      <c r="B36" s="2" t="s">
        <v>418</v>
      </c>
      <c r="C36" s="107" t="s">
        <v>229</v>
      </c>
    </row>
    <row r="37" spans="1:3" ht="67.5">
      <c r="A37" s="3" t="s">
        <v>397</v>
      </c>
      <c r="B37" s="2" t="s">
        <v>438</v>
      </c>
      <c r="C37" s="3"/>
    </row>
    <row r="38" spans="1:3" ht="54">
      <c r="A38" s="3" t="s">
        <v>398</v>
      </c>
      <c r="B38" s="2" t="s">
        <v>439</v>
      </c>
      <c r="C38" s="3"/>
    </row>
    <row r="39" spans="1:3">
      <c r="A39" s="3" t="s">
        <v>399</v>
      </c>
      <c r="B39" s="2" t="s">
        <v>400</v>
      </c>
      <c r="C39" s="3"/>
    </row>
    <row r="40" spans="1:3" ht="27">
      <c r="A40" s="3" t="s">
        <v>401</v>
      </c>
      <c r="B40" s="2" t="s">
        <v>440</v>
      </c>
      <c r="C40" s="3"/>
    </row>
    <row r="41" spans="1:3">
      <c r="A41" s="394" t="s">
        <v>402</v>
      </c>
      <c r="B41" s="394"/>
      <c r="C41" s="3"/>
    </row>
    <row r="42" spans="1:3" ht="15" customHeight="1">
      <c r="A42" s="395" t="s">
        <v>435</v>
      </c>
      <c r="B42" s="395"/>
      <c r="C42" s="108"/>
    </row>
    <row r="43" spans="1:3" ht="15" customHeight="1">
      <c r="A43" s="396" t="s">
        <v>403</v>
      </c>
      <c r="B43" s="396"/>
      <c r="C43" s="110">
        <f>+Havelvats1!D130</f>
        <v>-110000</v>
      </c>
    </row>
    <row r="44" spans="1:3">
      <c r="A44" s="31"/>
      <c r="B44" s="31"/>
      <c r="C44" s="31"/>
    </row>
    <row r="45" spans="1:3" ht="54">
      <c r="A45" s="3" t="s">
        <v>394</v>
      </c>
      <c r="B45" s="2" t="s">
        <v>430</v>
      </c>
      <c r="C45" s="331" t="s">
        <v>775</v>
      </c>
    </row>
    <row r="46" spans="1:3">
      <c r="A46" s="3" t="s">
        <v>395</v>
      </c>
      <c r="B46" s="2" t="s">
        <v>415</v>
      </c>
      <c r="C46" s="107" t="s">
        <v>229</v>
      </c>
    </row>
    <row r="47" spans="1:3" ht="54">
      <c r="A47" s="3" t="s">
        <v>397</v>
      </c>
      <c r="B47" s="2" t="s">
        <v>441</v>
      </c>
      <c r="C47" s="3"/>
    </row>
    <row r="48" spans="1:3" ht="54">
      <c r="A48" s="3" t="s">
        <v>398</v>
      </c>
      <c r="B48" s="2" t="s">
        <v>442</v>
      </c>
      <c r="C48" s="3"/>
    </row>
    <row r="49" spans="1:3">
      <c r="A49" s="3" t="s">
        <v>399</v>
      </c>
      <c r="B49" s="2" t="s">
        <v>408</v>
      </c>
      <c r="C49" s="3"/>
    </row>
    <row r="50" spans="1:3" ht="40.5">
      <c r="A50" s="3" t="s">
        <v>443</v>
      </c>
      <c r="B50" s="2" t="s">
        <v>411</v>
      </c>
      <c r="C50" s="3"/>
    </row>
    <row r="51" spans="1:3">
      <c r="A51" s="394" t="s">
        <v>402</v>
      </c>
      <c r="B51" s="394"/>
      <c r="C51" s="3"/>
    </row>
    <row r="52" spans="1:3">
      <c r="A52" s="395" t="s">
        <v>444</v>
      </c>
      <c r="B52" s="395"/>
      <c r="C52" s="108" t="s">
        <v>405</v>
      </c>
    </row>
    <row r="53" spans="1:3" ht="15" customHeight="1">
      <c r="A53" s="396" t="s">
        <v>403</v>
      </c>
      <c r="B53" s="396"/>
      <c r="C53" s="110">
        <f>+Havelvats1!D136</f>
        <v>-3337</v>
      </c>
    </row>
    <row r="54" spans="1:3">
      <c r="A54" s="31"/>
      <c r="B54" s="31"/>
      <c r="C54" s="31"/>
    </row>
    <row r="55" spans="1:3" ht="54">
      <c r="A55" s="3" t="s">
        <v>394</v>
      </c>
      <c r="B55" s="2" t="s">
        <v>430</v>
      </c>
      <c r="C55" s="331" t="s">
        <v>775</v>
      </c>
    </row>
    <row r="56" spans="1:3">
      <c r="A56" s="3" t="s">
        <v>395</v>
      </c>
      <c r="B56" s="2" t="s">
        <v>423</v>
      </c>
      <c r="C56" s="107" t="s">
        <v>229</v>
      </c>
    </row>
    <row r="57" spans="1:3" ht="40.5">
      <c r="A57" s="3" t="s">
        <v>397</v>
      </c>
      <c r="B57" s="2" t="s">
        <v>445</v>
      </c>
      <c r="C57" s="3"/>
    </row>
    <row r="58" spans="1:3" ht="27">
      <c r="A58" s="3" t="s">
        <v>398</v>
      </c>
      <c r="B58" s="2" t="s">
        <v>446</v>
      </c>
      <c r="C58" s="3"/>
    </row>
    <row r="59" spans="1:3" ht="27">
      <c r="A59" s="3" t="s">
        <v>399</v>
      </c>
      <c r="B59" s="2" t="s">
        <v>404</v>
      </c>
      <c r="C59" s="3"/>
    </row>
    <row r="60" spans="1:3" ht="40.5">
      <c r="A60" s="3" t="s">
        <v>443</v>
      </c>
      <c r="B60" s="2" t="s">
        <v>411</v>
      </c>
      <c r="C60" s="3"/>
    </row>
    <row r="61" spans="1:3">
      <c r="A61" s="394" t="s">
        <v>402</v>
      </c>
      <c r="B61" s="394"/>
      <c r="C61" s="3"/>
    </row>
    <row r="62" spans="1:3">
      <c r="A62" s="395" t="s">
        <v>447</v>
      </c>
      <c r="B62" s="395"/>
      <c r="C62" s="108"/>
    </row>
    <row r="63" spans="1:3">
      <c r="A63" s="395" t="s">
        <v>448</v>
      </c>
      <c r="B63" s="395"/>
      <c r="C63" s="108"/>
    </row>
    <row r="64" spans="1:3">
      <c r="A64" s="396" t="s">
        <v>403</v>
      </c>
      <c r="B64" s="396"/>
      <c r="C64" s="110">
        <f>+Havelvats1!D142</f>
        <v>-178000</v>
      </c>
    </row>
    <row r="65" spans="1:3">
      <c r="A65" s="31"/>
      <c r="B65" s="31"/>
      <c r="C65" s="31"/>
    </row>
    <row r="66" spans="1:3">
      <c r="A66" s="31"/>
      <c r="B66" s="31"/>
      <c r="C66" s="31"/>
    </row>
    <row r="67" spans="1:3">
      <c r="A67" s="27" t="s">
        <v>391</v>
      </c>
      <c r="B67" s="342" t="s">
        <v>392</v>
      </c>
      <c r="C67" s="342"/>
    </row>
    <row r="68" spans="1:3">
      <c r="A68" s="2" t="s">
        <v>450</v>
      </c>
      <c r="B68" s="395" t="s">
        <v>451</v>
      </c>
      <c r="C68" s="395"/>
    </row>
    <row r="69" spans="1:3">
      <c r="A69" s="31"/>
      <c r="B69" s="31"/>
      <c r="C69" s="31"/>
    </row>
    <row r="70" spans="1:3">
      <c r="A70" s="397" t="s">
        <v>393</v>
      </c>
      <c r="B70" s="397"/>
      <c r="C70" s="397"/>
    </row>
    <row r="71" spans="1:3">
      <c r="A71" s="31"/>
      <c r="B71" s="31"/>
      <c r="C71" s="31"/>
    </row>
    <row r="72" spans="1:3" ht="54">
      <c r="A72" s="3" t="s">
        <v>394</v>
      </c>
      <c r="B72" s="2" t="s">
        <v>450</v>
      </c>
      <c r="C72" s="331" t="s">
        <v>775</v>
      </c>
    </row>
    <row r="73" spans="1:3">
      <c r="A73" s="3" t="s">
        <v>395</v>
      </c>
      <c r="B73" s="2" t="s">
        <v>456</v>
      </c>
      <c r="C73" s="107" t="s">
        <v>229</v>
      </c>
    </row>
    <row r="74" spans="1:3" ht="40.5">
      <c r="A74" s="3" t="s">
        <v>397</v>
      </c>
      <c r="B74" s="2" t="s">
        <v>457</v>
      </c>
      <c r="C74" s="3"/>
    </row>
    <row r="75" spans="1:3" ht="54">
      <c r="A75" s="3" t="s">
        <v>398</v>
      </c>
      <c r="B75" s="2" t="s">
        <v>458</v>
      </c>
      <c r="C75" s="3"/>
    </row>
    <row r="76" spans="1:3" ht="27">
      <c r="A76" s="3" t="s">
        <v>399</v>
      </c>
      <c r="B76" s="2" t="s">
        <v>412</v>
      </c>
      <c r="C76" s="3"/>
    </row>
    <row r="77" spans="1:3" ht="27">
      <c r="A77" s="3" t="s">
        <v>409</v>
      </c>
      <c r="B77" s="2" t="s">
        <v>452</v>
      </c>
      <c r="C77" s="3"/>
    </row>
    <row r="78" spans="1:3">
      <c r="A78" s="394" t="s">
        <v>402</v>
      </c>
      <c r="B78" s="394"/>
      <c r="C78" s="3"/>
    </row>
    <row r="79" spans="1:3">
      <c r="A79" s="395" t="s">
        <v>459</v>
      </c>
      <c r="B79" s="395"/>
      <c r="C79" s="108" t="s">
        <v>405</v>
      </c>
    </row>
    <row r="80" spans="1:3">
      <c r="A80" s="395" t="s">
        <v>460</v>
      </c>
      <c r="B80" s="395"/>
      <c r="C80" s="108" t="s">
        <v>405</v>
      </c>
    </row>
    <row r="81" spans="1:3">
      <c r="A81" s="395" t="s">
        <v>461</v>
      </c>
      <c r="B81" s="395"/>
      <c r="C81" s="108" t="s">
        <v>405</v>
      </c>
    </row>
    <row r="82" spans="1:3">
      <c r="A82" s="395" t="s">
        <v>453</v>
      </c>
      <c r="B82" s="395"/>
      <c r="C82" s="108" t="s">
        <v>405</v>
      </c>
    </row>
    <row r="83" spans="1:3">
      <c r="A83" s="395" t="s">
        <v>454</v>
      </c>
      <c r="B83" s="395"/>
      <c r="C83" s="108" t="s">
        <v>405</v>
      </c>
    </row>
    <row r="84" spans="1:3">
      <c r="A84" s="395" t="s">
        <v>455</v>
      </c>
      <c r="B84" s="395"/>
      <c r="C84" s="108" t="s">
        <v>405</v>
      </c>
    </row>
    <row r="85" spans="1:3">
      <c r="A85" s="396" t="s">
        <v>403</v>
      </c>
      <c r="B85" s="396"/>
      <c r="C85" s="110">
        <f>+Havelvats1!D155</f>
        <v>-1974.9</v>
      </c>
    </row>
    <row r="86" spans="1:3">
      <c r="A86" s="31"/>
      <c r="B86" s="31"/>
      <c r="C86" s="31"/>
    </row>
    <row r="87" spans="1:3">
      <c r="A87" s="31"/>
      <c r="B87" s="31"/>
      <c r="C87" s="31"/>
    </row>
    <row r="88" spans="1:3">
      <c r="A88" s="27" t="s">
        <v>391</v>
      </c>
      <c r="B88" s="342" t="s">
        <v>392</v>
      </c>
      <c r="C88" s="342"/>
    </row>
    <row r="89" spans="1:3">
      <c r="A89" s="2" t="s">
        <v>462</v>
      </c>
      <c r="B89" s="395" t="s">
        <v>463</v>
      </c>
      <c r="C89" s="395"/>
    </row>
    <row r="90" spans="1:3">
      <c r="A90" s="31"/>
      <c r="B90" s="31"/>
      <c r="C90" s="31"/>
    </row>
    <row r="91" spans="1:3">
      <c r="A91" s="397" t="s">
        <v>393</v>
      </c>
      <c r="B91" s="397"/>
      <c r="C91" s="397"/>
    </row>
    <row r="92" spans="1:3">
      <c r="A92" s="31"/>
      <c r="B92" s="31"/>
      <c r="C92" s="31"/>
    </row>
    <row r="93" spans="1:3" ht="54">
      <c r="A93" s="3" t="s">
        <v>394</v>
      </c>
      <c r="B93" s="2" t="s">
        <v>462</v>
      </c>
      <c r="C93" s="331" t="s">
        <v>775</v>
      </c>
    </row>
    <row r="94" spans="1:3">
      <c r="A94" s="3" t="s">
        <v>395</v>
      </c>
      <c r="B94" s="2" t="s">
        <v>421</v>
      </c>
      <c r="C94" s="107" t="s">
        <v>229</v>
      </c>
    </row>
    <row r="95" spans="1:3" ht="54">
      <c r="A95" s="3" t="s">
        <v>397</v>
      </c>
      <c r="B95" s="2" t="s">
        <v>466</v>
      </c>
      <c r="C95" s="3"/>
    </row>
    <row r="96" spans="1:3">
      <c r="A96" s="3" t="s">
        <v>398</v>
      </c>
      <c r="B96" s="2" t="s">
        <v>465</v>
      </c>
      <c r="C96" s="3"/>
    </row>
    <row r="97" spans="1:3">
      <c r="A97" s="3" t="s">
        <v>399</v>
      </c>
      <c r="B97" s="2" t="s">
        <v>400</v>
      </c>
      <c r="C97" s="3"/>
    </row>
    <row r="98" spans="1:3" ht="27">
      <c r="A98" s="3" t="s">
        <v>409</v>
      </c>
      <c r="B98" s="2" t="s">
        <v>411</v>
      </c>
      <c r="C98" s="3"/>
    </row>
    <row r="99" spans="1:3">
      <c r="A99" s="394" t="s">
        <v>402</v>
      </c>
      <c r="B99" s="394"/>
      <c r="C99" s="3"/>
    </row>
    <row r="100" spans="1:3">
      <c r="A100" s="395" t="s">
        <v>464</v>
      </c>
      <c r="B100" s="395"/>
      <c r="C100" s="108"/>
    </row>
    <row r="101" spans="1:3">
      <c r="A101" s="396" t="s">
        <v>403</v>
      </c>
      <c r="B101" s="396"/>
      <c r="C101" s="110">
        <f>+Havelvats1!D240</f>
        <v>-59000</v>
      </c>
    </row>
    <row r="102" spans="1:3">
      <c r="A102" s="31"/>
      <c r="B102" s="31"/>
      <c r="C102" s="31"/>
    </row>
    <row r="103" spans="1:3" s="114" customFormat="1" ht="54">
      <c r="A103" s="112" t="s">
        <v>394</v>
      </c>
      <c r="B103" s="2" t="s">
        <v>462</v>
      </c>
      <c r="C103" s="331" t="s">
        <v>775</v>
      </c>
    </row>
    <row r="104" spans="1:3" s="114" customFormat="1">
      <c r="A104" s="112" t="s">
        <v>395</v>
      </c>
      <c r="B104" s="2" t="s">
        <v>680</v>
      </c>
      <c r="C104" s="113" t="s">
        <v>229</v>
      </c>
    </row>
    <row r="105" spans="1:3" s="63" customFormat="1" ht="40.5">
      <c r="A105" s="112" t="s">
        <v>397</v>
      </c>
      <c r="B105" s="161" t="s">
        <v>681</v>
      </c>
      <c r="C105" s="61"/>
    </row>
    <row r="106" spans="1:3" s="63" customFormat="1">
      <c r="A106" s="112" t="s">
        <v>398</v>
      </c>
      <c r="B106" s="161" t="s">
        <v>465</v>
      </c>
      <c r="C106" s="61"/>
    </row>
    <row r="107" spans="1:3" s="63" customFormat="1">
      <c r="A107" s="112" t="s">
        <v>399</v>
      </c>
      <c r="B107" s="161" t="s">
        <v>400</v>
      </c>
      <c r="C107" s="61"/>
    </row>
    <row r="108" spans="1:3" s="63" customFormat="1" ht="29.25" customHeight="1">
      <c r="A108" s="112" t="s">
        <v>409</v>
      </c>
      <c r="B108" s="161" t="s">
        <v>411</v>
      </c>
      <c r="C108" s="61"/>
    </row>
    <row r="109" spans="1:3" s="63" customFormat="1">
      <c r="A109" s="398" t="s">
        <v>402</v>
      </c>
      <c r="B109" s="398"/>
      <c r="C109" s="61"/>
    </row>
    <row r="110" spans="1:3" s="63" customFormat="1">
      <c r="A110" s="395" t="s">
        <v>682</v>
      </c>
      <c r="B110" s="395"/>
      <c r="C110" s="111"/>
    </row>
    <row r="111" spans="1:3" s="114" customFormat="1">
      <c r="A111" s="401" t="s">
        <v>403</v>
      </c>
      <c r="B111" s="401"/>
      <c r="C111" s="110">
        <f>+Havelvats3!G219</f>
        <v>-100000</v>
      </c>
    </row>
    <row r="112" spans="1:3">
      <c r="A112" s="31"/>
      <c r="B112" s="31"/>
      <c r="C112" s="31"/>
    </row>
    <row r="113" spans="1:3" ht="54">
      <c r="A113" s="165" t="s">
        <v>394</v>
      </c>
      <c r="B113" s="164" t="s">
        <v>462</v>
      </c>
      <c r="C113" s="331" t="s">
        <v>775</v>
      </c>
    </row>
    <row r="114" spans="1:3">
      <c r="A114" s="165" t="s">
        <v>395</v>
      </c>
      <c r="B114" s="164" t="s">
        <v>417</v>
      </c>
      <c r="C114" s="163" t="s">
        <v>229</v>
      </c>
    </row>
    <row r="115" spans="1:3" ht="40.5">
      <c r="A115" s="165" t="s">
        <v>397</v>
      </c>
      <c r="B115" s="164" t="s">
        <v>467</v>
      </c>
      <c r="C115" s="165"/>
    </row>
    <row r="116" spans="1:3">
      <c r="A116" s="165" t="s">
        <v>398</v>
      </c>
      <c r="B116" s="164" t="s">
        <v>465</v>
      </c>
      <c r="C116" s="165"/>
    </row>
    <row r="117" spans="1:3">
      <c r="A117" s="165" t="s">
        <v>399</v>
      </c>
      <c r="B117" s="164" t="s">
        <v>400</v>
      </c>
      <c r="C117" s="165"/>
    </row>
    <row r="118" spans="1:3" ht="27">
      <c r="A118" s="165" t="s">
        <v>409</v>
      </c>
      <c r="B118" s="164" t="s">
        <v>411</v>
      </c>
      <c r="C118" s="165"/>
    </row>
    <row r="119" spans="1:3">
      <c r="A119" s="394" t="s">
        <v>402</v>
      </c>
      <c r="B119" s="394"/>
      <c r="C119" s="165"/>
    </row>
    <row r="120" spans="1:3">
      <c r="A120" s="395" t="s">
        <v>468</v>
      </c>
      <c r="B120" s="395"/>
      <c r="C120" s="108"/>
    </row>
    <row r="121" spans="1:3">
      <c r="A121" s="396" t="s">
        <v>403</v>
      </c>
      <c r="B121" s="396"/>
      <c r="C121" s="110">
        <v>-3000</v>
      </c>
    </row>
    <row r="122" spans="1:3">
      <c r="A122" s="31"/>
      <c r="B122" s="31"/>
      <c r="C122" s="31"/>
    </row>
    <row r="123" spans="1:3" ht="54">
      <c r="A123" s="3" t="s">
        <v>394</v>
      </c>
      <c r="B123" s="2" t="s">
        <v>462</v>
      </c>
      <c r="C123" s="331" t="s">
        <v>775</v>
      </c>
    </row>
    <row r="124" spans="1:3">
      <c r="A124" s="3" t="s">
        <v>395</v>
      </c>
      <c r="B124" s="2" t="s">
        <v>417</v>
      </c>
      <c r="C124" s="107" t="s">
        <v>229</v>
      </c>
    </row>
    <row r="125" spans="1:3" ht="40.5">
      <c r="A125" s="3" t="s">
        <v>397</v>
      </c>
      <c r="B125" s="2" t="s">
        <v>467</v>
      </c>
      <c r="C125" s="3"/>
    </row>
    <row r="126" spans="1:3">
      <c r="A126" s="3" t="s">
        <v>398</v>
      </c>
      <c r="B126" s="2" t="s">
        <v>465</v>
      </c>
      <c r="C126" s="3"/>
    </row>
    <row r="127" spans="1:3">
      <c r="A127" s="3" t="s">
        <v>399</v>
      </c>
      <c r="B127" s="2" t="s">
        <v>400</v>
      </c>
      <c r="C127" s="3"/>
    </row>
    <row r="128" spans="1:3" ht="27">
      <c r="A128" s="3" t="s">
        <v>409</v>
      </c>
      <c r="B128" s="2" t="s">
        <v>411</v>
      </c>
      <c r="C128" s="3"/>
    </row>
    <row r="129" spans="1:3">
      <c r="A129" s="394" t="s">
        <v>402</v>
      </c>
      <c r="B129" s="394"/>
      <c r="C129" s="3"/>
    </row>
    <row r="130" spans="1:3">
      <c r="A130" s="395" t="s">
        <v>468</v>
      </c>
      <c r="B130" s="395"/>
      <c r="C130" s="108"/>
    </row>
    <row r="131" spans="1:3">
      <c r="A131" s="396" t="s">
        <v>403</v>
      </c>
      <c r="B131" s="396"/>
      <c r="C131" s="110">
        <f>+Havelvats1!D222</f>
        <v>-25456</v>
      </c>
    </row>
    <row r="132" spans="1:3">
      <c r="A132" s="31"/>
      <c r="B132" s="31"/>
      <c r="C132" s="31"/>
    </row>
    <row r="133" spans="1:3" ht="54">
      <c r="A133" s="3" t="s">
        <v>394</v>
      </c>
      <c r="B133" s="2" t="s">
        <v>462</v>
      </c>
      <c r="C133" s="331" t="s">
        <v>775</v>
      </c>
    </row>
    <row r="134" spans="1:3">
      <c r="A134" s="3" t="s">
        <v>395</v>
      </c>
      <c r="B134" s="2" t="s">
        <v>418</v>
      </c>
      <c r="C134" s="107" t="s">
        <v>229</v>
      </c>
    </row>
    <row r="135" spans="1:3" ht="40.5">
      <c r="A135" s="3" t="s">
        <v>397</v>
      </c>
      <c r="B135" s="2" t="s">
        <v>469</v>
      </c>
      <c r="C135" s="3"/>
    </row>
    <row r="136" spans="1:3">
      <c r="A136" s="3" t="s">
        <v>398</v>
      </c>
      <c r="B136" s="2" t="s">
        <v>465</v>
      </c>
      <c r="C136" s="3"/>
    </row>
    <row r="137" spans="1:3">
      <c r="A137" s="3" t="s">
        <v>399</v>
      </c>
      <c r="B137" s="2" t="s">
        <v>400</v>
      </c>
      <c r="C137" s="3"/>
    </row>
    <row r="138" spans="1:3" ht="27">
      <c r="A138" s="3" t="s">
        <v>409</v>
      </c>
      <c r="B138" s="2" t="s">
        <v>411</v>
      </c>
      <c r="C138" s="3"/>
    </row>
    <row r="139" spans="1:3">
      <c r="A139" s="394" t="s">
        <v>402</v>
      </c>
      <c r="B139" s="394"/>
      <c r="C139" s="3"/>
    </row>
    <row r="140" spans="1:3">
      <c r="A140" s="395" t="s">
        <v>470</v>
      </c>
      <c r="B140" s="395"/>
      <c r="C140" s="108"/>
    </row>
    <row r="141" spans="1:3">
      <c r="A141" s="396" t="s">
        <v>403</v>
      </c>
      <c r="B141" s="396"/>
      <c r="C141" s="110">
        <f>+Havelvats1!D216</f>
        <v>-100000</v>
      </c>
    </row>
    <row r="142" spans="1:3">
      <c r="A142" s="31"/>
      <c r="B142" s="31"/>
      <c r="C142" s="31"/>
    </row>
    <row r="143" spans="1:3" ht="54">
      <c r="A143" s="3" t="s">
        <v>394</v>
      </c>
      <c r="B143" s="2" t="s">
        <v>462</v>
      </c>
      <c r="C143" s="331" t="s">
        <v>775</v>
      </c>
    </row>
    <row r="144" spans="1:3">
      <c r="A144" s="3" t="s">
        <v>395</v>
      </c>
      <c r="B144" s="2" t="s">
        <v>426</v>
      </c>
      <c r="C144" s="107" t="s">
        <v>229</v>
      </c>
    </row>
    <row r="145" spans="1:3" ht="40.5">
      <c r="A145" s="3" t="s">
        <v>397</v>
      </c>
      <c r="B145" s="2" t="s">
        <v>471</v>
      </c>
      <c r="C145" s="3"/>
    </row>
    <row r="146" spans="1:3">
      <c r="A146" s="3" t="s">
        <v>398</v>
      </c>
      <c r="B146" s="2" t="s">
        <v>465</v>
      </c>
      <c r="C146" s="3"/>
    </row>
    <row r="147" spans="1:3">
      <c r="A147" s="3" t="s">
        <v>399</v>
      </c>
      <c r="B147" s="2" t="s">
        <v>400</v>
      </c>
      <c r="C147" s="3"/>
    </row>
    <row r="148" spans="1:3" ht="27">
      <c r="A148" s="3" t="s">
        <v>409</v>
      </c>
      <c r="B148" s="2" t="s">
        <v>411</v>
      </c>
      <c r="C148" s="3"/>
    </row>
    <row r="149" spans="1:3">
      <c r="A149" s="394" t="s">
        <v>402</v>
      </c>
      <c r="B149" s="394"/>
      <c r="C149" s="3"/>
    </row>
    <row r="150" spans="1:3">
      <c r="A150" s="395" t="s">
        <v>472</v>
      </c>
      <c r="B150" s="395"/>
      <c r="C150" s="108"/>
    </row>
    <row r="151" spans="1:3">
      <c r="A151" s="396" t="s">
        <v>403</v>
      </c>
      <c r="B151" s="396"/>
      <c r="C151" s="110">
        <f>+Havelvats1!D210</f>
        <v>-160000</v>
      </c>
    </row>
    <row r="152" spans="1:3">
      <c r="A152" s="31"/>
      <c r="B152" s="31"/>
      <c r="C152" s="31"/>
    </row>
    <row r="153" spans="1:3" ht="54">
      <c r="A153" s="3" t="s">
        <v>394</v>
      </c>
      <c r="B153" s="2" t="s">
        <v>462</v>
      </c>
      <c r="C153" s="331" t="s">
        <v>775</v>
      </c>
    </row>
    <row r="154" spans="1:3">
      <c r="A154" s="3" t="s">
        <v>395</v>
      </c>
      <c r="B154" s="2" t="s">
        <v>427</v>
      </c>
      <c r="C154" s="107" t="s">
        <v>229</v>
      </c>
    </row>
    <row r="155" spans="1:3" ht="40.5">
      <c r="A155" s="3" t="s">
        <v>397</v>
      </c>
      <c r="B155" s="2" t="s">
        <v>473</v>
      </c>
      <c r="C155" s="3"/>
    </row>
    <row r="156" spans="1:3">
      <c r="A156" s="3" t="s">
        <v>398</v>
      </c>
      <c r="B156" s="2" t="s">
        <v>474</v>
      </c>
      <c r="C156" s="3"/>
    </row>
    <row r="157" spans="1:3">
      <c r="A157" s="3" t="s">
        <v>399</v>
      </c>
      <c r="B157" s="2" t="s">
        <v>400</v>
      </c>
      <c r="C157" s="3"/>
    </row>
    <row r="158" spans="1:3" ht="27">
      <c r="A158" s="3" t="s">
        <v>409</v>
      </c>
      <c r="B158" s="2" t="s">
        <v>411</v>
      </c>
      <c r="C158" s="3"/>
    </row>
    <row r="159" spans="1:3">
      <c r="A159" s="394" t="s">
        <v>402</v>
      </c>
      <c r="B159" s="394"/>
      <c r="C159" s="3"/>
    </row>
    <row r="160" spans="1:3">
      <c r="A160" s="395" t="s">
        <v>472</v>
      </c>
      <c r="B160" s="395"/>
      <c r="C160" s="108"/>
    </row>
    <row r="161" spans="1:3">
      <c r="A161" s="396" t="s">
        <v>403</v>
      </c>
      <c r="B161" s="396"/>
      <c r="C161" s="110">
        <f>+Havelvats1!D204</f>
        <v>-131160</v>
      </c>
    </row>
    <row r="162" spans="1:3">
      <c r="A162" s="31"/>
      <c r="B162" s="31"/>
      <c r="C162" s="31"/>
    </row>
    <row r="163" spans="1:3" ht="54">
      <c r="A163" s="3" t="s">
        <v>394</v>
      </c>
      <c r="B163" s="2" t="s">
        <v>462</v>
      </c>
      <c r="C163" s="331" t="s">
        <v>775</v>
      </c>
    </row>
    <row r="164" spans="1:3">
      <c r="A164" s="3" t="s">
        <v>395</v>
      </c>
      <c r="B164" s="2" t="s">
        <v>428</v>
      </c>
      <c r="C164" s="107" t="s">
        <v>229</v>
      </c>
    </row>
    <row r="165" spans="1:3" ht="54">
      <c r="A165" s="3" t="s">
        <v>397</v>
      </c>
      <c r="B165" s="2" t="s">
        <v>475</v>
      </c>
      <c r="C165" s="3"/>
    </row>
    <row r="166" spans="1:3" ht="67.5">
      <c r="A166" s="3" t="s">
        <v>398</v>
      </c>
      <c r="B166" s="2" t="s">
        <v>476</v>
      </c>
      <c r="C166" s="3"/>
    </row>
    <row r="167" spans="1:3">
      <c r="A167" s="3" t="s">
        <v>399</v>
      </c>
      <c r="B167" s="2" t="s">
        <v>400</v>
      </c>
      <c r="C167" s="3"/>
    </row>
    <row r="168" spans="1:3" ht="27">
      <c r="A168" s="3" t="s">
        <v>409</v>
      </c>
      <c r="B168" s="2" t="s">
        <v>411</v>
      </c>
      <c r="C168" s="3"/>
    </row>
    <row r="169" spans="1:3">
      <c r="A169" s="394" t="s">
        <v>402</v>
      </c>
      <c r="B169" s="394"/>
      <c r="C169" s="3"/>
    </row>
    <row r="170" spans="1:3">
      <c r="A170" s="395" t="s">
        <v>468</v>
      </c>
      <c r="B170" s="395"/>
      <c r="C170" s="108"/>
    </row>
    <row r="171" spans="1:3">
      <c r="A171" s="396" t="s">
        <v>403</v>
      </c>
      <c r="B171" s="396"/>
      <c r="C171" s="110">
        <f>+Havelvats1!D198</f>
        <v>-197000</v>
      </c>
    </row>
    <row r="172" spans="1:3">
      <c r="A172" s="31"/>
      <c r="B172" s="31"/>
      <c r="C172" s="31"/>
    </row>
    <row r="173" spans="1:3" ht="54">
      <c r="A173" s="3" t="s">
        <v>394</v>
      </c>
      <c r="B173" s="2" t="s">
        <v>462</v>
      </c>
      <c r="C173" s="331" t="s">
        <v>775</v>
      </c>
    </row>
    <row r="174" spans="1:3">
      <c r="A174" s="3" t="s">
        <v>395</v>
      </c>
      <c r="B174" s="2" t="s">
        <v>478</v>
      </c>
      <c r="C174" s="107" t="s">
        <v>229</v>
      </c>
    </row>
    <row r="175" spans="1:3" ht="40.5">
      <c r="A175" s="3" t="s">
        <v>397</v>
      </c>
      <c r="B175" s="2" t="s">
        <v>479</v>
      </c>
      <c r="C175" s="3"/>
    </row>
    <row r="176" spans="1:3">
      <c r="A176" s="3" t="s">
        <v>398</v>
      </c>
      <c r="B176" s="2" t="s">
        <v>480</v>
      </c>
      <c r="C176" s="3"/>
    </row>
    <row r="177" spans="1:3" ht="27">
      <c r="A177" s="3" t="s">
        <v>399</v>
      </c>
      <c r="B177" s="2" t="s">
        <v>477</v>
      </c>
      <c r="C177" s="3"/>
    </row>
    <row r="178" spans="1:3" ht="27">
      <c r="A178" s="3" t="s">
        <v>409</v>
      </c>
      <c r="B178" s="2" t="s">
        <v>411</v>
      </c>
      <c r="C178" s="3"/>
    </row>
    <row r="179" spans="1:3">
      <c r="A179" s="394" t="s">
        <v>402</v>
      </c>
      <c r="B179" s="394"/>
      <c r="C179" s="3"/>
    </row>
    <row r="180" spans="1:3">
      <c r="A180" s="395" t="s">
        <v>481</v>
      </c>
      <c r="B180" s="395"/>
      <c r="C180" s="108"/>
    </row>
    <row r="181" spans="1:3">
      <c r="A181" s="396" t="s">
        <v>403</v>
      </c>
      <c r="B181" s="396"/>
      <c r="C181" s="110">
        <f>+Havelvats1!D186</f>
        <v>-177667.8</v>
      </c>
    </row>
    <row r="182" spans="1:3">
      <c r="A182" s="31"/>
      <c r="B182" s="31"/>
      <c r="C182" s="31"/>
    </row>
    <row r="183" spans="1:3" ht="54">
      <c r="A183" s="3" t="s">
        <v>394</v>
      </c>
      <c r="B183" s="2" t="s">
        <v>462</v>
      </c>
      <c r="C183" s="331" t="s">
        <v>775</v>
      </c>
    </row>
    <row r="184" spans="1:3">
      <c r="A184" s="3" t="s">
        <v>395</v>
      </c>
      <c r="B184" s="2" t="s">
        <v>482</v>
      </c>
      <c r="C184" s="107" t="s">
        <v>229</v>
      </c>
    </row>
    <row r="185" spans="1:3" ht="40.5">
      <c r="A185" s="3" t="s">
        <v>397</v>
      </c>
      <c r="B185" s="2" t="s">
        <v>483</v>
      </c>
      <c r="C185" s="3"/>
    </row>
    <row r="186" spans="1:3">
      <c r="A186" s="3" t="s">
        <v>398</v>
      </c>
      <c r="B186" s="2" t="s">
        <v>484</v>
      </c>
      <c r="C186" s="3"/>
    </row>
    <row r="187" spans="1:3" ht="27">
      <c r="A187" s="3" t="s">
        <v>399</v>
      </c>
      <c r="B187" s="2" t="s">
        <v>477</v>
      </c>
      <c r="C187" s="3"/>
    </row>
    <row r="188" spans="1:3" ht="27">
      <c r="A188" s="3" t="s">
        <v>409</v>
      </c>
      <c r="B188" s="2" t="s">
        <v>411</v>
      </c>
      <c r="C188" s="3"/>
    </row>
    <row r="189" spans="1:3">
      <c r="A189" s="394" t="s">
        <v>402</v>
      </c>
      <c r="B189" s="394"/>
      <c r="C189" s="3"/>
    </row>
    <row r="190" spans="1:3">
      <c r="A190" s="395" t="s">
        <v>485</v>
      </c>
      <c r="B190" s="395"/>
      <c r="C190" s="108"/>
    </row>
    <row r="191" spans="1:3">
      <c r="A191" s="396" t="s">
        <v>403</v>
      </c>
      <c r="B191" s="396"/>
      <c r="C191" s="110">
        <f>+Havelvats1!D180</f>
        <v>-8000</v>
      </c>
    </row>
    <row r="192" spans="1:3">
      <c r="A192" s="31"/>
      <c r="B192" s="31"/>
      <c r="C192" s="31"/>
    </row>
    <row r="193" spans="1:3" ht="54">
      <c r="A193" s="3" t="s">
        <v>394</v>
      </c>
      <c r="B193" s="2" t="s">
        <v>462</v>
      </c>
      <c r="C193" s="331" t="s">
        <v>775</v>
      </c>
    </row>
    <row r="194" spans="1:3">
      <c r="A194" s="3" t="s">
        <v>395</v>
      </c>
      <c r="B194" s="2" t="s">
        <v>486</v>
      </c>
      <c r="C194" s="107" t="s">
        <v>229</v>
      </c>
    </row>
    <row r="195" spans="1:3" ht="27">
      <c r="A195" s="3" t="s">
        <v>397</v>
      </c>
      <c r="B195" s="2" t="s">
        <v>487</v>
      </c>
      <c r="C195" s="3"/>
    </row>
    <row r="196" spans="1:3" ht="27">
      <c r="A196" s="3" t="s">
        <v>398</v>
      </c>
      <c r="B196" s="2" t="s">
        <v>488</v>
      </c>
      <c r="C196" s="3"/>
    </row>
    <row r="197" spans="1:3" ht="27">
      <c r="A197" s="3" t="s">
        <v>399</v>
      </c>
      <c r="B197" s="2" t="s">
        <v>477</v>
      </c>
      <c r="C197" s="3"/>
    </row>
    <row r="198" spans="1:3" ht="27">
      <c r="A198" s="3" t="s">
        <v>409</v>
      </c>
      <c r="B198" s="2" t="s">
        <v>411</v>
      </c>
      <c r="C198" s="3"/>
    </row>
    <row r="199" spans="1:3">
      <c r="A199" s="394" t="s">
        <v>402</v>
      </c>
      <c r="B199" s="394"/>
      <c r="C199" s="3"/>
    </row>
    <row r="200" spans="1:3">
      <c r="A200" s="395" t="s">
        <v>481</v>
      </c>
      <c r="B200" s="395"/>
      <c r="C200" s="108"/>
    </row>
    <row r="201" spans="1:3">
      <c r="A201" s="396" t="s">
        <v>403</v>
      </c>
      <c r="B201" s="396"/>
      <c r="C201" s="110">
        <f>+Havelvats1!D174</f>
        <v>-45000</v>
      </c>
    </row>
    <row r="202" spans="1:3">
      <c r="A202" s="31"/>
      <c r="B202" s="31"/>
      <c r="C202" s="31"/>
    </row>
    <row r="203" spans="1:3" s="63" customFormat="1" ht="54">
      <c r="A203" s="112" t="s">
        <v>394</v>
      </c>
      <c r="B203" s="2" t="s">
        <v>462</v>
      </c>
      <c r="C203" s="331" t="s">
        <v>775</v>
      </c>
    </row>
    <row r="204" spans="1:3" s="114" customFormat="1">
      <c r="A204" s="112" t="s">
        <v>395</v>
      </c>
      <c r="B204" s="2">
        <v>21014</v>
      </c>
      <c r="C204" s="113" t="s">
        <v>229</v>
      </c>
    </row>
    <row r="205" spans="1:3" s="63" customFormat="1" ht="49.5" customHeight="1">
      <c r="A205" s="112" t="s">
        <v>397</v>
      </c>
      <c r="B205" s="161" t="s">
        <v>80</v>
      </c>
      <c r="C205" s="61"/>
    </row>
    <row r="206" spans="1:3" s="63" customFormat="1">
      <c r="A206" s="112" t="s">
        <v>398</v>
      </c>
      <c r="B206" s="161" t="s">
        <v>81</v>
      </c>
      <c r="C206" s="61"/>
    </row>
    <row r="207" spans="1:3" s="63" customFormat="1" ht="33" customHeight="1">
      <c r="A207" s="112" t="s">
        <v>399</v>
      </c>
      <c r="B207" s="161" t="s">
        <v>82</v>
      </c>
      <c r="C207" s="61"/>
    </row>
    <row r="208" spans="1:3" s="63" customFormat="1" ht="27">
      <c r="A208" s="112" t="s">
        <v>409</v>
      </c>
      <c r="B208" s="161" t="s">
        <v>411</v>
      </c>
      <c r="C208" s="61"/>
    </row>
    <row r="209" spans="1:3" s="63" customFormat="1">
      <c r="A209" s="398" t="s">
        <v>402</v>
      </c>
      <c r="B209" s="398"/>
      <c r="C209" s="61"/>
    </row>
    <row r="210" spans="1:3" s="63" customFormat="1" ht="16.5" customHeight="1">
      <c r="A210" s="399" t="s">
        <v>645</v>
      </c>
      <c r="B210" s="400"/>
      <c r="C210" s="111"/>
    </row>
    <row r="211" spans="1:3">
      <c r="A211" s="396" t="s">
        <v>403</v>
      </c>
      <c r="B211" s="396"/>
      <c r="C211" s="28">
        <f>+Havelvats1!D168</f>
        <v>-100000</v>
      </c>
    </row>
    <row r="212" spans="1:3">
      <c r="A212" s="31"/>
      <c r="B212" s="31"/>
      <c r="C212" s="31"/>
    </row>
    <row r="213" spans="1:3">
      <c r="A213" s="31"/>
      <c r="B213" s="31"/>
      <c r="C213" s="31"/>
    </row>
    <row r="214" spans="1:3">
      <c r="A214" s="27" t="s">
        <v>391</v>
      </c>
      <c r="B214" s="342" t="s">
        <v>392</v>
      </c>
      <c r="C214" s="342"/>
    </row>
    <row r="215" spans="1:3">
      <c r="A215" s="2" t="s">
        <v>425</v>
      </c>
      <c r="B215" s="395" t="s">
        <v>489</v>
      </c>
      <c r="C215" s="395"/>
    </row>
    <row r="216" spans="1:3">
      <c r="A216" s="31"/>
      <c r="B216" s="31"/>
      <c r="C216" s="31"/>
    </row>
    <row r="217" spans="1:3">
      <c r="A217" s="397" t="s">
        <v>393</v>
      </c>
      <c r="B217" s="397"/>
      <c r="C217" s="397"/>
    </row>
    <row r="218" spans="1:3">
      <c r="A218" s="31"/>
      <c r="B218" s="31"/>
      <c r="C218" s="31"/>
    </row>
    <row r="219" spans="1:3" s="114" customFormat="1" ht="54">
      <c r="A219" s="112" t="s">
        <v>394</v>
      </c>
      <c r="B219" s="2" t="s">
        <v>425</v>
      </c>
      <c r="C219" s="331" t="s">
        <v>775</v>
      </c>
    </row>
    <row r="220" spans="1:3" s="114" customFormat="1">
      <c r="A220" s="112" t="s">
        <v>395</v>
      </c>
      <c r="B220" s="2">
        <v>11003</v>
      </c>
      <c r="C220" s="113" t="s">
        <v>229</v>
      </c>
    </row>
    <row r="221" spans="1:3" s="63" customFormat="1" ht="40.5">
      <c r="A221" s="112" t="s">
        <v>397</v>
      </c>
      <c r="B221" s="161" t="s">
        <v>103</v>
      </c>
      <c r="C221" s="61"/>
    </row>
    <row r="222" spans="1:3" s="63" customFormat="1" ht="27">
      <c r="A222" s="112" t="s">
        <v>398</v>
      </c>
      <c r="B222" s="161" t="s">
        <v>104</v>
      </c>
      <c r="C222" s="61"/>
    </row>
    <row r="223" spans="1:3" s="63" customFormat="1">
      <c r="A223" s="112" t="s">
        <v>399</v>
      </c>
      <c r="B223" s="161" t="s">
        <v>105</v>
      </c>
      <c r="C223" s="61"/>
    </row>
    <row r="224" spans="1:3" s="63" customFormat="1" ht="27">
      <c r="A224" s="112" t="s">
        <v>401</v>
      </c>
      <c r="B224" s="161" t="s">
        <v>411</v>
      </c>
      <c r="C224" s="61"/>
    </row>
    <row r="225" spans="1:3" s="114" customFormat="1">
      <c r="A225" s="398" t="s">
        <v>402</v>
      </c>
      <c r="B225" s="398"/>
      <c r="C225" s="112"/>
    </row>
    <row r="226" spans="1:3" s="63" customFormat="1">
      <c r="A226" s="395" t="s">
        <v>646</v>
      </c>
      <c r="B226" s="395"/>
      <c r="C226" s="111"/>
    </row>
    <row r="227" spans="1:3">
      <c r="A227" s="396" t="s">
        <v>403</v>
      </c>
      <c r="B227" s="396"/>
      <c r="C227" s="110">
        <f>+Havelvats1!D253</f>
        <v>-30000</v>
      </c>
    </row>
    <row r="228" spans="1:3">
      <c r="A228" s="31"/>
      <c r="B228" s="31"/>
      <c r="C228" s="31"/>
    </row>
    <row r="229" spans="1:3" ht="54">
      <c r="A229" s="3" t="s">
        <v>394</v>
      </c>
      <c r="B229" s="2" t="s">
        <v>425</v>
      </c>
      <c r="C229" s="331" t="s">
        <v>775</v>
      </c>
    </row>
    <row r="230" spans="1:3">
      <c r="A230" s="3" t="s">
        <v>395</v>
      </c>
      <c r="B230" s="2" t="s">
        <v>407</v>
      </c>
      <c r="C230" s="107" t="s">
        <v>229</v>
      </c>
    </row>
    <row r="231" spans="1:3" ht="54">
      <c r="A231" s="3" t="s">
        <v>397</v>
      </c>
      <c r="B231" s="2" t="s">
        <v>490</v>
      </c>
      <c r="C231" s="3"/>
    </row>
    <row r="232" spans="1:3" ht="67.5">
      <c r="A232" s="3" t="s">
        <v>398</v>
      </c>
      <c r="B232" s="2" t="s">
        <v>491</v>
      </c>
      <c r="C232" s="3"/>
    </row>
    <row r="233" spans="1:3">
      <c r="A233" s="3" t="s">
        <v>399</v>
      </c>
      <c r="B233" s="2" t="s">
        <v>408</v>
      </c>
      <c r="C233" s="3"/>
    </row>
    <row r="234" spans="1:3" ht="27">
      <c r="A234" s="3" t="s">
        <v>413</v>
      </c>
      <c r="B234" s="2" t="s">
        <v>411</v>
      </c>
      <c r="C234" s="3"/>
    </row>
    <row r="235" spans="1:3">
      <c r="A235" s="394" t="s">
        <v>402</v>
      </c>
      <c r="B235" s="394"/>
      <c r="C235" s="3"/>
    </row>
    <row r="236" spans="1:3">
      <c r="A236" s="395" t="s">
        <v>492</v>
      </c>
      <c r="B236" s="395"/>
      <c r="C236" s="108" t="s">
        <v>405</v>
      </c>
    </row>
    <row r="237" spans="1:3">
      <c r="A237" s="395" t="s">
        <v>493</v>
      </c>
      <c r="B237" s="395"/>
      <c r="C237" s="108" t="s">
        <v>405</v>
      </c>
    </row>
    <row r="238" spans="1:3">
      <c r="A238" s="395" t="s">
        <v>494</v>
      </c>
      <c r="B238" s="395"/>
      <c r="C238" s="108" t="s">
        <v>405</v>
      </c>
    </row>
    <row r="239" spans="1:3">
      <c r="A239" s="396" t="s">
        <v>403</v>
      </c>
      <c r="B239" s="396"/>
      <c r="C239" s="110">
        <f>+Havelvats1!D259</f>
        <v>-3944</v>
      </c>
    </row>
    <row r="240" spans="1:3">
      <c r="A240" s="31"/>
      <c r="B240" s="31"/>
      <c r="C240" s="31"/>
    </row>
    <row r="241" spans="1:3" ht="54">
      <c r="A241" s="3" t="s">
        <v>394</v>
      </c>
      <c r="B241" s="2" t="s">
        <v>425</v>
      </c>
      <c r="C241" s="331" t="s">
        <v>775</v>
      </c>
    </row>
    <row r="242" spans="1:3">
      <c r="A242" s="3" t="s">
        <v>395</v>
      </c>
      <c r="B242" s="2" t="s">
        <v>420</v>
      </c>
      <c r="C242" s="107" t="s">
        <v>229</v>
      </c>
    </row>
    <row r="243" spans="1:3" ht="67.5">
      <c r="A243" s="3" t="s">
        <v>397</v>
      </c>
      <c r="B243" s="2" t="s">
        <v>495</v>
      </c>
      <c r="C243" s="3"/>
    </row>
    <row r="244" spans="1:3" ht="67.5">
      <c r="A244" s="3" t="s">
        <v>398</v>
      </c>
      <c r="B244" s="2" t="s">
        <v>496</v>
      </c>
      <c r="C244" s="3"/>
    </row>
    <row r="245" spans="1:3" ht="27">
      <c r="A245" s="3" t="s">
        <v>399</v>
      </c>
      <c r="B245" s="2" t="s">
        <v>404</v>
      </c>
      <c r="C245" s="3"/>
    </row>
    <row r="246" spans="1:3" ht="40.5">
      <c r="A246" s="3" t="s">
        <v>443</v>
      </c>
      <c r="B246" s="2" t="s">
        <v>411</v>
      </c>
      <c r="C246" s="3"/>
    </row>
    <row r="247" spans="1:3">
      <c r="A247" s="394" t="s">
        <v>402</v>
      </c>
      <c r="B247" s="394"/>
      <c r="C247" s="3"/>
    </row>
    <row r="248" spans="1:3">
      <c r="A248" s="395" t="s">
        <v>492</v>
      </c>
      <c r="B248" s="395"/>
      <c r="C248" s="108"/>
    </row>
    <row r="249" spans="1:3">
      <c r="A249" s="395" t="s">
        <v>493</v>
      </c>
      <c r="B249" s="395"/>
      <c r="C249" s="108"/>
    </row>
    <row r="250" spans="1:3">
      <c r="A250" s="395" t="s">
        <v>494</v>
      </c>
      <c r="B250" s="395"/>
      <c r="C250" s="108"/>
    </row>
    <row r="251" spans="1:3">
      <c r="A251" s="396" t="s">
        <v>403</v>
      </c>
      <c r="B251" s="396"/>
      <c r="C251" s="110">
        <f>+Havelvats1!D265</f>
        <v>-34000.5</v>
      </c>
    </row>
    <row r="252" spans="1:3">
      <c r="A252" s="31"/>
      <c r="B252" s="31"/>
      <c r="C252" s="31"/>
    </row>
    <row r="253" spans="1:3">
      <c r="A253" s="31"/>
      <c r="B253" s="31"/>
      <c r="C253" s="31"/>
    </row>
    <row r="254" spans="1:3">
      <c r="A254" s="27" t="s">
        <v>391</v>
      </c>
      <c r="B254" s="342" t="s">
        <v>392</v>
      </c>
      <c r="C254" s="342"/>
    </row>
    <row r="255" spans="1:3">
      <c r="A255" s="2" t="s">
        <v>497</v>
      </c>
      <c r="B255" s="395" t="s">
        <v>498</v>
      </c>
      <c r="C255" s="395"/>
    </row>
    <row r="256" spans="1:3">
      <c r="A256" s="31"/>
      <c r="B256" s="31"/>
      <c r="C256" s="31"/>
    </row>
    <row r="257" spans="1:3">
      <c r="A257" s="397" t="s">
        <v>393</v>
      </c>
      <c r="B257" s="397"/>
      <c r="C257" s="397"/>
    </row>
    <row r="258" spans="1:3">
      <c r="A258" s="31"/>
      <c r="B258" s="31"/>
      <c r="C258" s="31"/>
    </row>
    <row r="259" spans="1:3" ht="54">
      <c r="A259" s="3" t="s">
        <v>394</v>
      </c>
      <c r="B259" s="2" t="s">
        <v>497</v>
      </c>
      <c r="C259" s="331" t="s">
        <v>775</v>
      </c>
    </row>
    <row r="260" spans="1:3">
      <c r="A260" s="3" t="s">
        <v>395</v>
      </c>
      <c r="B260" s="2" t="s">
        <v>396</v>
      </c>
      <c r="C260" s="107" t="s">
        <v>229</v>
      </c>
    </row>
    <row r="261" spans="1:3" ht="27">
      <c r="A261" s="3" t="s">
        <v>397</v>
      </c>
      <c r="B261" s="2" t="s">
        <v>499</v>
      </c>
      <c r="C261" s="3"/>
    </row>
    <row r="262" spans="1:3" ht="54">
      <c r="A262" s="3" t="s">
        <v>398</v>
      </c>
      <c r="B262" s="2" t="s">
        <v>500</v>
      </c>
      <c r="C262" s="3"/>
    </row>
    <row r="263" spans="1:3">
      <c r="A263" s="3" t="s">
        <v>399</v>
      </c>
      <c r="B263" s="2" t="s">
        <v>400</v>
      </c>
      <c r="C263" s="3"/>
    </row>
    <row r="264" spans="1:3" ht="40.5">
      <c r="A264" s="3" t="s">
        <v>410</v>
      </c>
      <c r="B264" s="2" t="s">
        <v>501</v>
      </c>
      <c r="C264" s="3"/>
    </row>
    <row r="265" spans="1:3">
      <c r="A265" s="394" t="s">
        <v>402</v>
      </c>
      <c r="B265" s="394"/>
      <c r="C265" s="3"/>
    </row>
    <row r="266" spans="1:3">
      <c r="A266" s="395" t="s">
        <v>405</v>
      </c>
      <c r="B266" s="395"/>
      <c r="C266" s="108" t="s">
        <v>405</v>
      </c>
    </row>
    <row r="267" spans="1:3" ht="15" customHeight="1">
      <c r="A267" s="396" t="s">
        <v>403</v>
      </c>
      <c r="B267" s="396"/>
      <c r="C267" s="110">
        <f>+Havelvats1!D278</f>
        <v>-14606</v>
      </c>
    </row>
    <row r="268" spans="1:3">
      <c r="A268" s="31"/>
      <c r="B268" s="31"/>
      <c r="C268" s="31"/>
    </row>
    <row r="269" spans="1:3">
      <c r="A269" s="31"/>
      <c r="B269" s="31"/>
      <c r="C269" s="31"/>
    </row>
    <row r="270" spans="1:3">
      <c r="A270" s="27" t="s">
        <v>391</v>
      </c>
      <c r="B270" s="342" t="s">
        <v>392</v>
      </c>
      <c r="C270" s="342"/>
    </row>
    <row r="271" spans="1:3">
      <c r="A271" s="2" t="s">
        <v>502</v>
      </c>
      <c r="B271" s="395" t="s">
        <v>503</v>
      </c>
      <c r="C271" s="395"/>
    </row>
    <row r="272" spans="1:3">
      <c r="A272" s="31"/>
      <c r="B272" s="31"/>
      <c r="C272" s="31"/>
    </row>
    <row r="273" spans="1:3">
      <c r="A273" s="397" t="s">
        <v>393</v>
      </c>
      <c r="B273" s="397"/>
      <c r="C273" s="397"/>
    </row>
    <row r="274" spans="1:3">
      <c r="A274" s="31"/>
      <c r="B274" s="31"/>
      <c r="C274" s="31"/>
    </row>
    <row r="275" spans="1:3" ht="54">
      <c r="A275" s="3" t="s">
        <v>394</v>
      </c>
      <c r="B275" s="2" t="s">
        <v>502</v>
      </c>
      <c r="C275" s="331" t="s">
        <v>775</v>
      </c>
    </row>
    <row r="276" spans="1:3">
      <c r="A276" s="3" t="s">
        <v>395</v>
      </c>
      <c r="B276" s="2" t="s">
        <v>449</v>
      </c>
      <c r="C276" s="107" t="s">
        <v>229</v>
      </c>
    </row>
    <row r="277" spans="1:3" ht="54">
      <c r="A277" s="3" t="s">
        <v>397</v>
      </c>
      <c r="B277" s="2" t="s">
        <v>504</v>
      </c>
      <c r="C277" s="3"/>
    </row>
    <row r="278" spans="1:3" ht="27">
      <c r="A278" s="3" t="s">
        <v>398</v>
      </c>
      <c r="B278" s="2" t="s">
        <v>505</v>
      </c>
      <c r="C278" s="3"/>
    </row>
    <row r="279" spans="1:3">
      <c r="A279" s="3" t="s">
        <v>399</v>
      </c>
      <c r="B279" s="2" t="s">
        <v>408</v>
      </c>
      <c r="C279" s="3"/>
    </row>
    <row r="280" spans="1:3" ht="27">
      <c r="A280" s="3" t="s">
        <v>414</v>
      </c>
      <c r="B280" s="2" t="s">
        <v>506</v>
      </c>
      <c r="C280" s="3"/>
    </row>
    <row r="281" spans="1:3">
      <c r="A281" s="394" t="s">
        <v>402</v>
      </c>
      <c r="B281" s="394"/>
      <c r="C281" s="3"/>
    </row>
    <row r="282" spans="1:3">
      <c r="A282" s="395" t="s">
        <v>507</v>
      </c>
      <c r="B282" s="395"/>
      <c r="C282" s="108"/>
    </row>
    <row r="283" spans="1:3">
      <c r="A283" s="395" t="s">
        <v>508</v>
      </c>
      <c r="B283" s="395"/>
      <c r="C283" s="108"/>
    </row>
    <row r="284" spans="1:3">
      <c r="A284" s="395" t="s">
        <v>509</v>
      </c>
      <c r="B284" s="395"/>
      <c r="C284" s="108"/>
    </row>
    <row r="285" spans="1:3">
      <c r="A285" s="396" t="s">
        <v>403</v>
      </c>
      <c r="B285" s="396"/>
      <c r="C285" s="110">
        <f>+Havelvats3!G443</f>
        <v>-13228</v>
      </c>
    </row>
    <row r="286" spans="1:3">
      <c r="A286" s="31"/>
      <c r="B286" s="31"/>
      <c r="C286" s="31"/>
    </row>
    <row r="287" spans="1:3" ht="54">
      <c r="A287" s="3" t="s">
        <v>394</v>
      </c>
      <c r="B287" s="2" t="s">
        <v>502</v>
      </c>
      <c r="C287" s="331" t="s">
        <v>775</v>
      </c>
    </row>
    <row r="288" spans="1:3">
      <c r="A288" s="3" t="s">
        <v>395</v>
      </c>
      <c r="B288" s="2" t="s">
        <v>511</v>
      </c>
      <c r="C288" s="107" t="s">
        <v>229</v>
      </c>
    </row>
    <row r="289" spans="1:3" ht="40.5">
      <c r="A289" s="3" t="s">
        <v>397</v>
      </c>
      <c r="B289" s="2" t="s">
        <v>512</v>
      </c>
      <c r="C289" s="3"/>
    </row>
    <row r="290" spans="1:3" ht="54">
      <c r="A290" s="3" t="s">
        <v>398</v>
      </c>
      <c r="B290" s="2" t="s">
        <v>513</v>
      </c>
      <c r="C290" s="3"/>
    </row>
    <row r="291" spans="1:3">
      <c r="A291" s="3" t="s">
        <v>399</v>
      </c>
      <c r="B291" s="2" t="s">
        <v>408</v>
      </c>
      <c r="C291" s="3"/>
    </row>
    <row r="292" spans="1:3" ht="27">
      <c r="A292" s="3" t="s">
        <v>414</v>
      </c>
      <c r="B292" s="2" t="s">
        <v>506</v>
      </c>
      <c r="C292" s="3"/>
    </row>
    <row r="293" spans="1:3">
      <c r="A293" s="394" t="s">
        <v>402</v>
      </c>
      <c r="B293" s="394"/>
      <c r="C293" s="3"/>
    </row>
    <row r="294" spans="1:3">
      <c r="A294" s="395" t="s">
        <v>514</v>
      </c>
      <c r="B294" s="395"/>
      <c r="C294" s="108"/>
    </row>
    <row r="295" spans="1:3">
      <c r="A295" s="395" t="s">
        <v>515</v>
      </c>
      <c r="B295" s="395"/>
      <c r="C295" s="108"/>
    </row>
    <row r="296" spans="1:3">
      <c r="A296" s="395" t="s">
        <v>516</v>
      </c>
      <c r="B296" s="395"/>
      <c r="C296" s="108"/>
    </row>
    <row r="297" spans="1:3">
      <c r="A297" s="396" t="s">
        <v>403</v>
      </c>
      <c r="B297" s="396"/>
      <c r="C297" s="110">
        <f>+Havelvats1!D86</f>
        <v>-962.9</v>
      </c>
    </row>
    <row r="298" spans="1:3">
      <c r="A298" s="31"/>
      <c r="B298" s="31"/>
      <c r="C298" s="31"/>
    </row>
    <row r="299" spans="1:3" ht="54">
      <c r="A299" s="3" t="s">
        <v>394</v>
      </c>
      <c r="B299" s="2" t="s">
        <v>502</v>
      </c>
      <c r="C299" s="331" t="s">
        <v>775</v>
      </c>
    </row>
    <row r="300" spans="1:3">
      <c r="A300" s="3" t="s">
        <v>395</v>
      </c>
      <c r="B300" s="2" t="s">
        <v>517</v>
      </c>
      <c r="C300" s="107" t="s">
        <v>229</v>
      </c>
    </row>
    <row r="301" spans="1:3" ht="40.5">
      <c r="A301" s="3" t="s">
        <v>397</v>
      </c>
      <c r="B301" s="2" t="s">
        <v>518</v>
      </c>
      <c r="C301" s="3"/>
    </row>
    <row r="302" spans="1:3" ht="27">
      <c r="A302" s="3" t="s">
        <v>398</v>
      </c>
      <c r="B302" s="2" t="s">
        <v>519</v>
      </c>
      <c r="C302" s="3"/>
    </row>
    <row r="303" spans="1:3">
      <c r="A303" s="3" t="s">
        <v>399</v>
      </c>
      <c r="B303" s="2" t="s">
        <v>408</v>
      </c>
      <c r="C303" s="3"/>
    </row>
    <row r="304" spans="1:3" ht="27">
      <c r="A304" s="3" t="s">
        <v>414</v>
      </c>
      <c r="B304" s="2" t="s">
        <v>506</v>
      </c>
      <c r="C304" s="3"/>
    </row>
    <row r="305" spans="1:3">
      <c r="A305" s="394" t="s">
        <v>402</v>
      </c>
      <c r="B305" s="394"/>
      <c r="C305" s="3"/>
    </row>
    <row r="306" spans="1:3">
      <c r="A306" s="395" t="s">
        <v>520</v>
      </c>
      <c r="B306" s="395"/>
      <c r="C306" s="108"/>
    </row>
    <row r="307" spans="1:3">
      <c r="A307" s="395" t="s">
        <v>521</v>
      </c>
      <c r="B307" s="395"/>
      <c r="C307" s="108"/>
    </row>
    <row r="308" spans="1:3">
      <c r="A308" s="395" t="s">
        <v>522</v>
      </c>
      <c r="B308" s="395"/>
      <c r="C308" s="108"/>
    </row>
    <row r="309" spans="1:3">
      <c r="A309" s="396" t="s">
        <v>403</v>
      </c>
      <c r="B309" s="396"/>
      <c r="C309" s="110">
        <f>+Havelvats1!D80</f>
        <v>-10000</v>
      </c>
    </row>
    <row r="310" spans="1:3">
      <c r="A310" s="31"/>
      <c r="B310" s="31"/>
      <c r="C310" s="31"/>
    </row>
    <row r="311" spans="1:3" ht="54">
      <c r="A311" s="3" t="s">
        <v>394</v>
      </c>
      <c r="B311" s="2" t="s">
        <v>502</v>
      </c>
      <c r="C311" s="331" t="s">
        <v>775</v>
      </c>
    </row>
    <row r="312" spans="1:3">
      <c r="A312" s="3" t="s">
        <v>395</v>
      </c>
      <c r="B312" s="2" t="s">
        <v>523</v>
      </c>
      <c r="C312" s="107" t="s">
        <v>229</v>
      </c>
    </row>
    <row r="313" spans="1:3" ht="27">
      <c r="A313" s="3" t="s">
        <v>397</v>
      </c>
      <c r="B313" s="2" t="s">
        <v>524</v>
      </c>
      <c r="C313" s="3"/>
    </row>
    <row r="314" spans="1:3" ht="27">
      <c r="A314" s="3" t="s">
        <v>398</v>
      </c>
      <c r="B314" s="2" t="s">
        <v>525</v>
      </c>
      <c r="C314" s="3"/>
    </row>
    <row r="315" spans="1:3">
      <c r="A315" s="3" t="s">
        <v>399</v>
      </c>
      <c r="B315" s="2" t="s">
        <v>408</v>
      </c>
      <c r="C315" s="3"/>
    </row>
    <row r="316" spans="1:3" ht="27">
      <c r="A316" s="3" t="s">
        <v>414</v>
      </c>
      <c r="B316" s="2" t="s">
        <v>526</v>
      </c>
      <c r="C316" s="3"/>
    </row>
    <row r="317" spans="1:3">
      <c r="A317" s="394" t="s">
        <v>402</v>
      </c>
      <c r="B317" s="394"/>
      <c r="C317" s="3"/>
    </row>
    <row r="318" spans="1:3">
      <c r="A318" s="395" t="s">
        <v>527</v>
      </c>
      <c r="B318" s="395"/>
      <c r="C318" s="108"/>
    </row>
    <row r="319" spans="1:3">
      <c r="A319" s="395" t="s">
        <v>528</v>
      </c>
      <c r="B319" s="395"/>
      <c r="C319" s="108"/>
    </row>
    <row r="320" spans="1:3">
      <c r="A320" s="395" t="s">
        <v>529</v>
      </c>
      <c r="B320" s="395"/>
      <c r="C320" s="108"/>
    </row>
    <row r="321" spans="1:3">
      <c r="A321" s="395" t="s">
        <v>530</v>
      </c>
      <c r="B321" s="395"/>
      <c r="C321" s="108"/>
    </row>
    <row r="322" spans="1:3">
      <c r="A322" s="395" t="s">
        <v>531</v>
      </c>
      <c r="B322" s="395"/>
      <c r="C322" s="108"/>
    </row>
    <row r="323" spans="1:3">
      <c r="A323" s="395" t="s">
        <v>532</v>
      </c>
      <c r="B323" s="395"/>
      <c r="C323" s="108"/>
    </row>
    <row r="324" spans="1:3">
      <c r="A324" s="395" t="s">
        <v>533</v>
      </c>
      <c r="B324" s="395"/>
      <c r="C324" s="108"/>
    </row>
    <row r="325" spans="1:3">
      <c r="A325" s="395" t="s">
        <v>534</v>
      </c>
      <c r="B325" s="395"/>
      <c r="C325" s="108"/>
    </row>
    <row r="326" spans="1:3">
      <c r="A326" s="396" t="s">
        <v>403</v>
      </c>
      <c r="B326" s="396"/>
      <c r="C326" s="110">
        <f>+Havelvats1!D74</f>
        <v>-440000</v>
      </c>
    </row>
    <row r="327" spans="1:3">
      <c r="A327" s="31"/>
      <c r="B327" s="31"/>
      <c r="C327" s="31"/>
    </row>
    <row r="328" spans="1:3" ht="54">
      <c r="A328" s="3" t="s">
        <v>394</v>
      </c>
      <c r="B328" s="2" t="s">
        <v>502</v>
      </c>
      <c r="C328" s="331" t="s">
        <v>775</v>
      </c>
    </row>
    <row r="329" spans="1:3">
      <c r="A329" s="3" t="s">
        <v>395</v>
      </c>
      <c r="B329" s="2" t="s">
        <v>535</v>
      </c>
      <c r="C329" s="107" t="s">
        <v>229</v>
      </c>
    </row>
    <row r="330" spans="1:3" ht="40.5">
      <c r="A330" s="3" t="s">
        <v>397</v>
      </c>
      <c r="B330" s="2" t="s">
        <v>536</v>
      </c>
      <c r="C330" s="3"/>
    </row>
    <row r="331" spans="1:3" ht="81">
      <c r="A331" s="3" t="s">
        <v>398</v>
      </c>
      <c r="B331" s="2" t="s">
        <v>537</v>
      </c>
      <c r="C331" s="3"/>
    </row>
    <row r="332" spans="1:3">
      <c r="A332" s="3" t="s">
        <v>399</v>
      </c>
      <c r="B332" s="2" t="s">
        <v>408</v>
      </c>
      <c r="C332" s="3"/>
    </row>
    <row r="333" spans="1:3" ht="27">
      <c r="A333" s="3" t="s">
        <v>414</v>
      </c>
      <c r="B333" s="2" t="s">
        <v>526</v>
      </c>
      <c r="C333" s="3"/>
    </row>
    <row r="334" spans="1:3">
      <c r="A334" s="394" t="s">
        <v>402</v>
      </c>
      <c r="B334" s="394"/>
      <c r="C334" s="3"/>
    </row>
    <row r="335" spans="1:3">
      <c r="A335" s="395" t="s">
        <v>538</v>
      </c>
      <c r="B335" s="395"/>
      <c r="C335" s="108"/>
    </row>
    <row r="336" spans="1:3">
      <c r="A336" s="395" t="s">
        <v>539</v>
      </c>
      <c r="B336" s="395"/>
      <c r="C336" s="108"/>
    </row>
    <row r="337" spans="1:3">
      <c r="A337" s="395" t="s">
        <v>540</v>
      </c>
      <c r="B337" s="395"/>
      <c r="C337" s="108"/>
    </row>
    <row r="338" spans="1:3">
      <c r="A338" s="395" t="s">
        <v>541</v>
      </c>
      <c r="B338" s="395"/>
      <c r="C338" s="108"/>
    </row>
    <row r="339" spans="1:3">
      <c r="A339" s="395" t="s">
        <v>542</v>
      </c>
      <c r="B339" s="395"/>
      <c r="C339" s="108"/>
    </row>
    <row r="340" spans="1:3">
      <c r="A340" s="395" t="s">
        <v>543</v>
      </c>
      <c r="B340" s="395"/>
      <c r="C340" s="108"/>
    </row>
    <row r="341" spans="1:3">
      <c r="A341" s="395" t="s">
        <v>534</v>
      </c>
      <c r="B341" s="395"/>
      <c r="C341" s="108"/>
    </row>
    <row r="342" spans="1:3">
      <c r="A342" s="396" t="s">
        <v>403</v>
      </c>
      <c r="B342" s="396"/>
      <c r="C342" s="110">
        <f>+Havelvats1!D68</f>
        <v>-240000</v>
      </c>
    </row>
    <row r="343" spans="1:3">
      <c r="A343" s="31"/>
      <c r="B343" s="31"/>
      <c r="C343" s="31"/>
    </row>
    <row r="344" spans="1:3" ht="54">
      <c r="A344" s="3" t="s">
        <v>394</v>
      </c>
      <c r="B344" s="2" t="s">
        <v>502</v>
      </c>
      <c r="C344" s="331" t="s">
        <v>775</v>
      </c>
    </row>
    <row r="345" spans="1:3">
      <c r="A345" s="3" t="s">
        <v>395</v>
      </c>
      <c r="B345" s="2" t="s">
        <v>544</v>
      </c>
      <c r="C345" s="107" t="s">
        <v>229</v>
      </c>
    </row>
    <row r="346" spans="1:3" ht="54">
      <c r="A346" s="3" t="s">
        <v>397</v>
      </c>
      <c r="B346" s="2" t="s">
        <v>545</v>
      </c>
      <c r="C346" s="3"/>
    </row>
    <row r="347" spans="1:3" ht="67.5">
      <c r="A347" s="3" t="s">
        <v>398</v>
      </c>
      <c r="B347" s="2" t="s">
        <v>546</v>
      </c>
      <c r="C347" s="3"/>
    </row>
    <row r="348" spans="1:3">
      <c r="A348" s="3" t="s">
        <v>399</v>
      </c>
      <c r="B348" s="2" t="s">
        <v>408</v>
      </c>
      <c r="C348" s="3"/>
    </row>
    <row r="349" spans="1:3" ht="27">
      <c r="A349" s="3" t="s">
        <v>414</v>
      </c>
      <c r="B349" s="2" t="s">
        <v>506</v>
      </c>
      <c r="C349" s="3"/>
    </row>
    <row r="350" spans="1:3">
      <c r="A350" s="394" t="s">
        <v>402</v>
      </c>
      <c r="B350" s="394"/>
      <c r="C350" s="3"/>
    </row>
    <row r="351" spans="1:3">
      <c r="A351" s="395" t="s">
        <v>547</v>
      </c>
      <c r="B351" s="395"/>
      <c r="C351" s="108"/>
    </row>
    <row r="352" spans="1:3">
      <c r="A352" s="395" t="s">
        <v>548</v>
      </c>
      <c r="B352" s="395"/>
      <c r="C352" s="108"/>
    </row>
    <row r="353" spans="1:3">
      <c r="A353" s="396" t="s">
        <v>403</v>
      </c>
      <c r="B353" s="396"/>
      <c r="C353" s="110">
        <f>+Havelvats1!D62</f>
        <v>-155633</v>
      </c>
    </row>
    <row r="354" spans="1:3">
      <c r="A354" s="31"/>
      <c r="B354" s="31"/>
      <c r="C354" s="31"/>
    </row>
    <row r="355" spans="1:3" ht="54">
      <c r="A355" s="3" t="s">
        <v>394</v>
      </c>
      <c r="B355" s="2" t="s">
        <v>502</v>
      </c>
      <c r="C355" s="331" t="s">
        <v>775</v>
      </c>
    </row>
    <row r="356" spans="1:3">
      <c r="A356" s="3" t="s">
        <v>395</v>
      </c>
      <c r="B356" s="2" t="s">
        <v>549</v>
      </c>
      <c r="C356" s="107" t="s">
        <v>229</v>
      </c>
    </row>
    <row r="357" spans="1:3" ht="54">
      <c r="A357" s="3" t="s">
        <v>397</v>
      </c>
      <c r="B357" s="2" t="s">
        <v>550</v>
      </c>
      <c r="C357" s="3"/>
    </row>
    <row r="358" spans="1:3" ht="40.5">
      <c r="A358" s="3" t="s">
        <v>398</v>
      </c>
      <c r="B358" s="2" t="s">
        <v>551</v>
      </c>
      <c r="C358" s="3"/>
    </row>
    <row r="359" spans="1:3">
      <c r="A359" s="3" t="s">
        <v>399</v>
      </c>
      <c r="B359" s="2" t="s">
        <v>408</v>
      </c>
      <c r="C359" s="3"/>
    </row>
    <row r="360" spans="1:3" ht="27">
      <c r="A360" s="3" t="s">
        <v>414</v>
      </c>
      <c r="B360" s="2" t="s">
        <v>506</v>
      </c>
      <c r="C360" s="3"/>
    </row>
    <row r="361" spans="1:3">
      <c r="A361" s="394" t="s">
        <v>402</v>
      </c>
      <c r="B361" s="394"/>
      <c r="C361" s="3"/>
    </row>
    <row r="362" spans="1:3">
      <c r="A362" s="395" t="s">
        <v>552</v>
      </c>
      <c r="B362" s="395"/>
      <c r="C362" s="108"/>
    </row>
    <row r="363" spans="1:3">
      <c r="A363" s="396" t="s">
        <v>403</v>
      </c>
      <c r="B363" s="396"/>
      <c r="C363" s="110">
        <f>+Havelvats1!D56</f>
        <v>-10613.7</v>
      </c>
    </row>
    <row r="364" spans="1:3">
      <c r="A364" s="31"/>
      <c r="B364" s="31"/>
      <c r="C364" s="31"/>
    </row>
    <row r="365" spans="1:3">
      <c r="A365" s="31"/>
      <c r="B365" s="31"/>
      <c r="C365" s="31"/>
    </row>
    <row r="366" spans="1:3">
      <c r="A366" s="27" t="s">
        <v>391</v>
      </c>
      <c r="B366" s="342" t="s">
        <v>392</v>
      </c>
      <c r="C366" s="342"/>
    </row>
    <row r="367" spans="1:3">
      <c r="A367" s="2" t="s">
        <v>553</v>
      </c>
      <c r="B367" s="395" t="s">
        <v>554</v>
      </c>
      <c r="C367" s="395"/>
    </row>
    <row r="368" spans="1:3">
      <c r="A368" s="31"/>
      <c r="B368" s="31"/>
      <c r="C368" s="31"/>
    </row>
    <row r="369" spans="1:3">
      <c r="A369" s="397" t="s">
        <v>393</v>
      </c>
      <c r="B369" s="397"/>
      <c r="C369" s="397"/>
    </row>
    <row r="370" spans="1:3">
      <c r="A370" s="31"/>
      <c r="B370" s="31"/>
      <c r="C370" s="31"/>
    </row>
    <row r="371" spans="1:3" ht="54">
      <c r="A371" s="3" t="s">
        <v>394</v>
      </c>
      <c r="B371" s="2" t="s">
        <v>553</v>
      </c>
      <c r="C371" s="331" t="s">
        <v>775</v>
      </c>
    </row>
    <row r="372" spans="1:3">
      <c r="A372" s="3" t="s">
        <v>395</v>
      </c>
      <c r="B372" s="2" t="s">
        <v>416</v>
      </c>
      <c r="C372" s="107" t="s">
        <v>229</v>
      </c>
    </row>
    <row r="373" spans="1:3" ht="45.75" customHeight="1">
      <c r="A373" s="3" t="s">
        <v>397</v>
      </c>
      <c r="B373" s="2" t="s">
        <v>555</v>
      </c>
      <c r="C373" s="3"/>
    </row>
    <row r="374" spans="1:3" ht="29.25" customHeight="1">
      <c r="A374" s="3" t="s">
        <v>398</v>
      </c>
      <c r="B374" s="2" t="s">
        <v>556</v>
      </c>
      <c r="C374" s="3"/>
    </row>
    <row r="375" spans="1:3">
      <c r="A375" s="3" t="s">
        <v>399</v>
      </c>
      <c r="B375" s="2" t="s">
        <v>400</v>
      </c>
      <c r="C375" s="3"/>
    </row>
    <row r="376" spans="1:3" ht="27">
      <c r="A376" s="3" t="s">
        <v>413</v>
      </c>
      <c r="B376" s="2" t="s">
        <v>557</v>
      </c>
      <c r="C376" s="3"/>
    </row>
    <row r="377" spans="1:3">
      <c r="A377" s="394" t="s">
        <v>402</v>
      </c>
      <c r="B377" s="394"/>
      <c r="C377" s="3"/>
    </row>
    <row r="378" spans="1:3">
      <c r="A378" s="395" t="s">
        <v>435</v>
      </c>
      <c r="B378" s="395"/>
      <c r="C378" s="108"/>
    </row>
    <row r="379" spans="1:3">
      <c r="A379" s="396" t="s">
        <v>403</v>
      </c>
      <c r="B379" s="396"/>
      <c r="C379" s="110">
        <f>+Havelvats1!D43</f>
        <v>-14846.4</v>
      </c>
    </row>
    <row r="380" spans="1:3">
      <c r="A380" s="31"/>
      <c r="B380" s="31"/>
      <c r="C380" s="31"/>
    </row>
    <row r="381" spans="1:3" ht="54">
      <c r="A381" s="3" t="s">
        <v>394</v>
      </c>
      <c r="B381" s="2" t="s">
        <v>553</v>
      </c>
      <c r="C381" s="331" t="s">
        <v>775</v>
      </c>
    </row>
    <row r="382" spans="1:3">
      <c r="A382" s="3" t="s">
        <v>395</v>
      </c>
      <c r="B382" s="2" t="s">
        <v>422</v>
      </c>
      <c r="C382" s="107" t="s">
        <v>229</v>
      </c>
    </row>
    <row r="383" spans="1:3" ht="42" customHeight="1">
      <c r="A383" s="3" t="s">
        <v>397</v>
      </c>
      <c r="B383" s="2" t="s">
        <v>558</v>
      </c>
      <c r="C383" s="3"/>
    </row>
    <row r="384" spans="1:3" ht="40.5">
      <c r="A384" s="3" t="s">
        <v>398</v>
      </c>
      <c r="B384" s="2" t="s">
        <v>559</v>
      </c>
      <c r="C384" s="3"/>
    </row>
    <row r="385" spans="1:3">
      <c r="A385" s="3" t="s">
        <v>399</v>
      </c>
      <c r="B385" s="2" t="s">
        <v>400</v>
      </c>
      <c r="C385" s="3"/>
    </row>
    <row r="386" spans="1:3" ht="27">
      <c r="A386" s="3" t="s">
        <v>413</v>
      </c>
      <c r="B386" s="2" t="s">
        <v>560</v>
      </c>
      <c r="C386" s="3"/>
    </row>
    <row r="387" spans="1:3">
      <c r="A387" s="394" t="s">
        <v>402</v>
      </c>
      <c r="B387" s="394"/>
      <c r="C387" s="3"/>
    </row>
    <row r="388" spans="1:3">
      <c r="A388" s="395" t="s">
        <v>435</v>
      </c>
      <c r="B388" s="395"/>
      <c r="C388" s="108" t="s">
        <v>405</v>
      </c>
    </row>
    <row r="389" spans="1:3">
      <c r="A389" s="396" t="s">
        <v>403</v>
      </c>
      <c r="B389" s="396"/>
      <c r="C389" s="110">
        <f>+Havelvats1!D37</f>
        <v>-16372.1</v>
      </c>
    </row>
    <row r="390" spans="1:3">
      <c r="A390" s="31"/>
      <c r="B390" s="31"/>
      <c r="C390" s="31"/>
    </row>
    <row r="391" spans="1:3" ht="54">
      <c r="A391" s="3" t="s">
        <v>394</v>
      </c>
      <c r="B391" s="2" t="s">
        <v>553</v>
      </c>
      <c r="C391" s="331" t="s">
        <v>775</v>
      </c>
    </row>
    <row r="392" spans="1:3">
      <c r="A392" s="3" t="s">
        <v>395</v>
      </c>
      <c r="B392" s="2" t="s">
        <v>561</v>
      </c>
      <c r="C392" s="107" t="s">
        <v>229</v>
      </c>
    </row>
    <row r="393" spans="1:3" ht="43.5" customHeight="1">
      <c r="A393" s="3" t="s">
        <v>397</v>
      </c>
      <c r="B393" s="2" t="s">
        <v>555</v>
      </c>
      <c r="C393" s="3"/>
    </row>
    <row r="394" spans="1:3" ht="27">
      <c r="A394" s="3" t="s">
        <v>398</v>
      </c>
      <c r="B394" s="2" t="s">
        <v>562</v>
      </c>
      <c r="C394" s="3"/>
    </row>
    <row r="395" spans="1:3" ht="27">
      <c r="A395" s="3" t="s">
        <v>399</v>
      </c>
      <c r="B395" s="2" t="s">
        <v>412</v>
      </c>
      <c r="C395" s="3"/>
    </row>
    <row r="396" spans="1:3" ht="27">
      <c r="A396" s="3" t="s">
        <v>409</v>
      </c>
      <c r="B396" s="2" t="s">
        <v>557</v>
      </c>
      <c r="C396" s="3"/>
    </row>
    <row r="397" spans="1:3">
      <c r="A397" s="394" t="s">
        <v>402</v>
      </c>
      <c r="B397" s="394"/>
      <c r="C397" s="3"/>
    </row>
    <row r="398" spans="1:3">
      <c r="A398" s="395" t="s">
        <v>563</v>
      </c>
      <c r="B398" s="395"/>
      <c r="C398" s="108"/>
    </row>
    <row r="399" spans="1:3">
      <c r="A399" s="395" t="s">
        <v>564</v>
      </c>
      <c r="B399" s="395"/>
      <c r="C399" s="108" t="s">
        <v>405</v>
      </c>
    </row>
    <row r="400" spans="1:3">
      <c r="A400" s="395" t="s">
        <v>565</v>
      </c>
      <c r="B400" s="395"/>
      <c r="C400" s="108" t="s">
        <v>405</v>
      </c>
    </row>
    <row r="401" spans="1:3">
      <c r="A401" s="396" t="s">
        <v>403</v>
      </c>
      <c r="B401" s="396"/>
      <c r="C401" s="110">
        <f>+Havelvats3!G182</f>
        <v>-73020.7</v>
      </c>
    </row>
    <row r="402" spans="1:3">
      <c r="A402" s="31"/>
      <c r="B402" s="31"/>
      <c r="C402" s="31"/>
    </row>
    <row r="403" spans="1:3">
      <c r="A403" s="31"/>
      <c r="B403" s="31"/>
      <c r="C403" s="31"/>
    </row>
    <row r="404" spans="1:3">
      <c r="A404" s="27" t="s">
        <v>391</v>
      </c>
      <c r="B404" s="342" t="s">
        <v>392</v>
      </c>
      <c r="C404" s="342"/>
    </row>
    <row r="405" spans="1:3">
      <c r="A405" s="2" t="s">
        <v>424</v>
      </c>
      <c r="B405" s="395" t="s">
        <v>566</v>
      </c>
      <c r="C405" s="395"/>
    </row>
    <row r="406" spans="1:3">
      <c r="A406" s="31"/>
      <c r="B406" s="31"/>
      <c r="C406" s="31"/>
    </row>
    <row r="407" spans="1:3">
      <c r="A407" s="397" t="s">
        <v>393</v>
      </c>
      <c r="B407" s="397"/>
      <c r="C407" s="397"/>
    </row>
    <row r="408" spans="1:3">
      <c r="A408" s="31"/>
      <c r="B408" s="31"/>
      <c r="C408" s="31"/>
    </row>
    <row r="409" spans="1:3" ht="54">
      <c r="A409" s="3" t="s">
        <v>394</v>
      </c>
      <c r="B409" s="2" t="s">
        <v>424</v>
      </c>
      <c r="C409" s="331" t="s">
        <v>775</v>
      </c>
    </row>
    <row r="410" spans="1:3">
      <c r="A410" s="3" t="s">
        <v>395</v>
      </c>
      <c r="B410" s="2" t="s">
        <v>406</v>
      </c>
      <c r="C410" s="107" t="s">
        <v>229</v>
      </c>
    </row>
    <row r="411" spans="1:3">
      <c r="A411" s="3" t="s">
        <v>397</v>
      </c>
      <c r="B411" s="2" t="s">
        <v>568</v>
      </c>
      <c r="C411" s="3"/>
    </row>
    <row r="412" spans="1:3">
      <c r="A412" s="3" t="s">
        <v>398</v>
      </c>
      <c r="B412" s="2" t="s">
        <v>569</v>
      </c>
      <c r="C412" s="3"/>
    </row>
    <row r="413" spans="1:3">
      <c r="A413" s="3" t="s">
        <v>399</v>
      </c>
      <c r="B413" s="2" t="s">
        <v>400</v>
      </c>
      <c r="C413" s="3"/>
    </row>
    <row r="414" spans="1:3" ht="27">
      <c r="A414" s="3" t="s">
        <v>419</v>
      </c>
      <c r="B414" s="2" t="s">
        <v>567</v>
      </c>
      <c r="C414" s="3"/>
    </row>
    <row r="415" spans="1:3">
      <c r="A415" s="394" t="s">
        <v>402</v>
      </c>
      <c r="B415" s="394"/>
      <c r="C415" s="3"/>
    </row>
    <row r="416" spans="1:3">
      <c r="A416" s="395" t="s">
        <v>405</v>
      </c>
      <c r="B416" s="395"/>
      <c r="C416" s="108" t="s">
        <v>405</v>
      </c>
    </row>
    <row r="417" spans="1:3">
      <c r="A417" s="396" t="s">
        <v>403</v>
      </c>
      <c r="B417" s="396"/>
      <c r="C417" s="110">
        <f>+Havelvats3!G377</f>
        <v>-46000</v>
      </c>
    </row>
    <row r="418" spans="1:3">
      <c r="A418" s="31"/>
      <c r="B418" s="31"/>
      <c r="C418" s="31"/>
    </row>
    <row r="419" spans="1:3">
      <c r="A419" s="31"/>
      <c r="B419" s="31"/>
      <c r="C419" s="31"/>
    </row>
    <row r="420" spans="1:3">
      <c r="A420" s="27" t="s">
        <v>391</v>
      </c>
      <c r="B420" s="342" t="s">
        <v>392</v>
      </c>
      <c r="C420" s="342"/>
    </row>
    <row r="421" spans="1:3">
      <c r="A421" s="2" t="s">
        <v>570</v>
      </c>
      <c r="B421" s="395" t="s">
        <v>571</v>
      </c>
      <c r="C421" s="395"/>
    </row>
    <row r="422" spans="1:3">
      <c r="A422" s="31"/>
      <c r="B422" s="31"/>
      <c r="C422" s="31"/>
    </row>
    <row r="423" spans="1:3">
      <c r="A423" s="397" t="s">
        <v>393</v>
      </c>
      <c r="B423" s="397"/>
      <c r="C423" s="397"/>
    </row>
    <row r="424" spans="1:3">
      <c r="A424" s="31"/>
      <c r="B424" s="31"/>
      <c r="C424" s="31"/>
    </row>
    <row r="425" spans="1:3" ht="54">
      <c r="A425" s="3" t="s">
        <v>394</v>
      </c>
      <c r="B425" s="2" t="s">
        <v>570</v>
      </c>
      <c r="C425" s="331" t="s">
        <v>775</v>
      </c>
    </row>
    <row r="426" spans="1:3">
      <c r="A426" s="3" t="s">
        <v>395</v>
      </c>
      <c r="B426" s="2" t="s">
        <v>407</v>
      </c>
      <c r="C426" s="107" t="s">
        <v>229</v>
      </c>
    </row>
    <row r="427" spans="1:3" ht="43.5" customHeight="1">
      <c r="A427" s="3" t="s">
        <v>397</v>
      </c>
      <c r="B427" s="2" t="s">
        <v>572</v>
      </c>
      <c r="C427" s="3"/>
    </row>
    <row r="428" spans="1:3" ht="59.25" customHeight="1">
      <c r="A428" s="3" t="s">
        <v>398</v>
      </c>
      <c r="B428" s="2" t="s">
        <v>573</v>
      </c>
      <c r="C428" s="3"/>
    </row>
    <row r="429" spans="1:3">
      <c r="A429" s="3" t="s">
        <v>399</v>
      </c>
      <c r="B429" s="2" t="s">
        <v>408</v>
      </c>
      <c r="C429" s="3"/>
    </row>
    <row r="430" spans="1:3" ht="27">
      <c r="A430" s="3" t="s">
        <v>409</v>
      </c>
      <c r="B430" s="2" t="s">
        <v>452</v>
      </c>
      <c r="C430" s="3"/>
    </row>
    <row r="431" spans="1:3">
      <c r="A431" s="394" t="s">
        <v>402</v>
      </c>
      <c r="B431" s="394"/>
      <c r="C431" s="3"/>
    </row>
    <row r="432" spans="1:3">
      <c r="A432" s="395" t="s">
        <v>574</v>
      </c>
      <c r="B432" s="395"/>
      <c r="C432" s="108" t="s">
        <v>405</v>
      </c>
    </row>
    <row r="433" spans="1:3">
      <c r="A433" s="395" t="s">
        <v>575</v>
      </c>
      <c r="B433" s="395"/>
      <c r="C433" s="108" t="s">
        <v>405</v>
      </c>
    </row>
    <row r="434" spans="1:3">
      <c r="A434" s="395" t="s">
        <v>576</v>
      </c>
      <c r="B434" s="395"/>
      <c r="C434" s="108" t="s">
        <v>405</v>
      </c>
    </row>
    <row r="435" spans="1:3">
      <c r="A435" s="395" t="s">
        <v>577</v>
      </c>
      <c r="B435" s="395"/>
      <c r="C435" s="108" t="s">
        <v>405</v>
      </c>
    </row>
    <row r="436" spans="1:3">
      <c r="A436" s="395" t="s">
        <v>578</v>
      </c>
      <c r="B436" s="395"/>
      <c r="C436" s="108"/>
    </row>
    <row r="437" spans="1:3">
      <c r="A437" s="396" t="s">
        <v>403</v>
      </c>
      <c r="B437" s="396"/>
      <c r="C437" s="110">
        <f>+Havelvats1!D105</f>
        <v>-48110.5</v>
      </c>
    </row>
    <row r="438" spans="1:3">
      <c r="A438" s="31"/>
      <c r="B438" s="31"/>
      <c r="C438" s="31"/>
    </row>
    <row r="439" spans="1:3">
      <c r="A439" s="31"/>
      <c r="B439" s="31"/>
      <c r="C439" s="31"/>
    </row>
    <row r="440" spans="1:3">
      <c r="A440" s="27" t="s">
        <v>391</v>
      </c>
      <c r="B440" s="342" t="s">
        <v>392</v>
      </c>
      <c r="C440" s="342"/>
    </row>
    <row r="441" spans="1:3">
      <c r="A441" s="2" t="s">
        <v>579</v>
      </c>
      <c r="B441" s="395" t="s">
        <v>580</v>
      </c>
      <c r="C441" s="395"/>
    </row>
    <row r="442" spans="1:3">
      <c r="A442" s="31"/>
      <c r="B442" s="31"/>
      <c r="C442" s="31"/>
    </row>
    <row r="443" spans="1:3">
      <c r="A443" s="397" t="s">
        <v>393</v>
      </c>
      <c r="B443" s="397"/>
      <c r="C443" s="397"/>
    </row>
    <row r="444" spans="1:3">
      <c r="A444" s="31"/>
      <c r="B444" s="31"/>
      <c r="C444" s="31"/>
    </row>
    <row r="445" spans="1:3" ht="54">
      <c r="A445" s="3" t="s">
        <v>394</v>
      </c>
      <c r="B445" s="2" t="s">
        <v>579</v>
      </c>
      <c r="C445" s="107" t="s">
        <v>228</v>
      </c>
    </row>
    <row r="446" spans="1:3">
      <c r="A446" s="3" t="s">
        <v>395</v>
      </c>
      <c r="B446" s="2" t="s">
        <v>510</v>
      </c>
      <c r="C446" s="107" t="s">
        <v>229</v>
      </c>
    </row>
    <row r="447" spans="1:3" ht="27">
      <c r="A447" s="3" t="s">
        <v>397</v>
      </c>
      <c r="B447" s="2" t="s">
        <v>584</v>
      </c>
      <c r="C447" s="3"/>
    </row>
    <row r="448" spans="1:3" ht="27">
      <c r="A448" s="3" t="s">
        <v>398</v>
      </c>
      <c r="B448" s="2" t="s">
        <v>581</v>
      </c>
      <c r="C448" s="3"/>
    </row>
    <row r="449" spans="1:5">
      <c r="A449" s="3" t="s">
        <v>399</v>
      </c>
      <c r="B449" s="2" t="s">
        <v>408</v>
      </c>
      <c r="C449" s="3"/>
    </row>
    <row r="450" spans="1:5" ht="27">
      <c r="A450" s="3" t="s">
        <v>419</v>
      </c>
      <c r="B450" s="2" t="s">
        <v>582</v>
      </c>
      <c r="C450" s="3"/>
    </row>
    <row r="451" spans="1:5">
      <c r="A451" s="394" t="s">
        <v>402</v>
      </c>
      <c r="B451" s="394"/>
      <c r="C451" s="3"/>
    </row>
    <row r="452" spans="1:5" ht="5.25" customHeight="1">
      <c r="A452" s="395" t="s">
        <v>405</v>
      </c>
      <c r="B452" s="395"/>
      <c r="C452" s="108" t="s">
        <v>405</v>
      </c>
    </row>
    <row r="453" spans="1:5">
      <c r="A453" s="396" t="s">
        <v>403</v>
      </c>
      <c r="B453" s="396"/>
      <c r="C453" s="110">
        <f>+Havelvats1!D292:D292</f>
        <v>3640933.5</v>
      </c>
    </row>
    <row r="456" spans="1:5" s="206" customFormat="1" ht="33.75" customHeight="1">
      <c r="A456" s="391" t="s">
        <v>703</v>
      </c>
      <c r="B456" s="391"/>
      <c r="C456" s="391"/>
      <c r="D456" s="391"/>
      <c r="E456" s="391"/>
    </row>
    <row r="457" spans="1:5" s="206" customFormat="1">
      <c r="A457" s="207"/>
      <c r="B457" s="207"/>
    </row>
    <row r="458" spans="1:5" s="206" customFormat="1">
      <c r="A458" s="208"/>
      <c r="B458" s="209" t="s">
        <v>688</v>
      </c>
    </row>
    <row r="459" spans="1:5" s="206" customFormat="1" ht="14.25">
      <c r="A459" s="210" t="s">
        <v>704</v>
      </c>
      <c r="B459" s="211"/>
    </row>
    <row r="460" spans="1:5" s="206" customFormat="1" ht="13.5">
      <c r="A460" s="212"/>
      <c r="B460" s="212"/>
    </row>
    <row r="461" spans="1:5" s="206" customFormat="1" ht="13.5">
      <c r="A461" s="212"/>
      <c r="B461" s="212"/>
      <c r="C461" s="212"/>
      <c r="D461" s="212"/>
      <c r="E461" s="212"/>
    </row>
    <row r="462" spans="1:5" s="206" customFormat="1" ht="14.25">
      <c r="A462" s="213" t="s">
        <v>690</v>
      </c>
      <c r="B462" s="213" t="s">
        <v>691</v>
      </c>
      <c r="C462" s="212"/>
      <c r="D462" s="212"/>
      <c r="E462" s="212"/>
    </row>
    <row r="463" spans="1:5" s="206" customFormat="1">
      <c r="A463" s="166">
        <v>1139</v>
      </c>
      <c r="B463" s="214" t="s">
        <v>692</v>
      </c>
      <c r="C463" s="215"/>
      <c r="D463" s="215"/>
      <c r="E463" s="215"/>
    </row>
    <row r="464" spans="1:5" s="206" customFormat="1">
      <c r="A464" s="216"/>
      <c r="B464" s="217"/>
      <c r="C464" s="215"/>
      <c r="D464" s="215"/>
      <c r="E464" s="215"/>
    </row>
    <row r="465" spans="1:5" s="206" customFormat="1" ht="27.75" customHeight="1">
      <c r="A465" s="218" t="s">
        <v>693</v>
      </c>
      <c r="B465" s="219"/>
      <c r="D465" s="215"/>
      <c r="E465" s="215"/>
    </row>
    <row r="466" spans="1:5" s="206" customFormat="1" ht="57.75" customHeight="1">
      <c r="A466" s="220" t="s">
        <v>694</v>
      </c>
      <c r="B466" s="221">
        <v>1139</v>
      </c>
      <c r="C466" s="331" t="s">
        <v>775</v>
      </c>
      <c r="D466" s="215"/>
      <c r="E466" s="215"/>
    </row>
    <row r="467" spans="1:5" s="206" customFormat="1">
      <c r="A467" s="222" t="s">
        <v>695</v>
      </c>
      <c r="B467" s="223">
        <v>11001</v>
      </c>
      <c r="C467" s="224" t="s">
        <v>272</v>
      </c>
      <c r="D467" s="215"/>
      <c r="E467" s="215"/>
    </row>
    <row r="468" spans="1:5" s="206" customFormat="1" ht="13.5">
      <c r="A468" s="222" t="s">
        <v>696</v>
      </c>
      <c r="B468" s="225" t="s">
        <v>692</v>
      </c>
      <c r="C468" s="392"/>
      <c r="D468" s="231"/>
      <c r="E468" s="231"/>
    </row>
    <row r="469" spans="1:5" s="206" customFormat="1" ht="57" customHeight="1">
      <c r="A469" s="222" t="s">
        <v>697</v>
      </c>
      <c r="B469" s="225" t="s">
        <v>698</v>
      </c>
      <c r="C469" s="392"/>
      <c r="D469" s="231"/>
      <c r="E469" s="231"/>
    </row>
    <row r="470" spans="1:5" s="206" customFormat="1" ht="13.5">
      <c r="A470" s="222" t="s">
        <v>699</v>
      </c>
      <c r="B470" s="225" t="s">
        <v>105</v>
      </c>
      <c r="C470" s="392"/>
      <c r="D470" s="231"/>
      <c r="E470" s="231"/>
    </row>
    <row r="471" spans="1:5" s="206" customFormat="1" ht="27">
      <c r="A471" s="226" t="s">
        <v>700</v>
      </c>
      <c r="B471" s="225" t="s">
        <v>688</v>
      </c>
      <c r="C471" s="392"/>
      <c r="D471" s="231"/>
      <c r="E471" s="231"/>
    </row>
    <row r="472" spans="1:5" s="206" customFormat="1" ht="13.5">
      <c r="A472" s="227"/>
      <c r="B472" s="228" t="s">
        <v>701</v>
      </c>
      <c r="C472" s="392"/>
      <c r="D472" s="231"/>
      <c r="E472" s="231"/>
    </row>
    <row r="473" spans="1:5" s="206" customFormat="1" ht="13.5">
      <c r="A473" s="393" t="s">
        <v>702</v>
      </c>
      <c r="B473" s="393"/>
      <c r="C473" s="230">
        <v>-1000000</v>
      </c>
      <c r="D473" s="231"/>
      <c r="E473" s="231"/>
    </row>
  </sheetData>
  <mergeCells count="177">
    <mergeCell ref="A21:B21"/>
    <mergeCell ref="A22:B22"/>
    <mergeCell ref="A23:B23"/>
    <mergeCell ref="B10:C10"/>
    <mergeCell ref="B11:C11"/>
    <mergeCell ref="A13:C13"/>
    <mergeCell ref="A7:C7"/>
    <mergeCell ref="A8:C8"/>
    <mergeCell ref="A5:C5"/>
    <mergeCell ref="A53:B53"/>
    <mergeCell ref="A51:B51"/>
    <mergeCell ref="A52:B52"/>
    <mergeCell ref="A41:B41"/>
    <mergeCell ref="A42:B42"/>
    <mergeCell ref="A43:B43"/>
    <mergeCell ref="A33:B33"/>
    <mergeCell ref="A31:B31"/>
    <mergeCell ref="A32:B32"/>
    <mergeCell ref="A78:B78"/>
    <mergeCell ref="A79:B79"/>
    <mergeCell ref="B67:C67"/>
    <mergeCell ref="B68:C68"/>
    <mergeCell ref="A70:C70"/>
    <mergeCell ref="A61:B61"/>
    <mergeCell ref="A62:B62"/>
    <mergeCell ref="A63:B63"/>
    <mergeCell ref="A64:B64"/>
    <mergeCell ref="B88:C88"/>
    <mergeCell ref="B89:C89"/>
    <mergeCell ref="A91:C91"/>
    <mergeCell ref="A80:B80"/>
    <mergeCell ref="A81:B81"/>
    <mergeCell ref="A82:B82"/>
    <mergeCell ref="A83:B83"/>
    <mergeCell ref="A84:B84"/>
    <mergeCell ref="A85:B85"/>
    <mergeCell ref="A110:B110"/>
    <mergeCell ref="A111:B111"/>
    <mergeCell ref="A129:B129"/>
    <mergeCell ref="A130:B130"/>
    <mergeCell ref="A131:B131"/>
    <mergeCell ref="A99:B99"/>
    <mergeCell ref="A100:B100"/>
    <mergeCell ref="A101:B101"/>
    <mergeCell ref="A109:B109"/>
    <mergeCell ref="A119:B119"/>
    <mergeCell ref="A120:B120"/>
    <mergeCell ref="A121:B121"/>
    <mergeCell ref="A150:B150"/>
    <mergeCell ref="A151:B151"/>
    <mergeCell ref="A159:B159"/>
    <mergeCell ref="A160:B160"/>
    <mergeCell ref="A161:B161"/>
    <mergeCell ref="A139:B139"/>
    <mergeCell ref="A140:B140"/>
    <mergeCell ref="A141:B141"/>
    <mergeCell ref="A149:B149"/>
    <mergeCell ref="A191:B191"/>
    <mergeCell ref="A189:B189"/>
    <mergeCell ref="A190:B190"/>
    <mergeCell ref="A181:B181"/>
    <mergeCell ref="A179:B179"/>
    <mergeCell ref="A180:B180"/>
    <mergeCell ref="A170:B170"/>
    <mergeCell ref="A171:B171"/>
    <mergeCell ref="A169:B169"/>
    <mergeCell ref="A225:B225"/>
    <mergeCell ref="A226:B226"/>
    <mergeCell ref="A227:B227"/>
    <mergeCell ref="B214:C214"/>
    <mergeCell ref="B215:C215"/>
    <mergeCell ref="A217:C217"/>
    <mergeCell ref="A211:B211"/>
    <mergeCell ref="A199:B199"/>
    <mergeCell ref="A200:B200"/>
    <mergeCell ref="A201:B201"/>
    <mergeCell ref="A209:B209"/>
    <mergeCell ref="A210:B210"/>
    <mergeCell ref="B254:C254"/>
    <mergeCell ref="B255:C255"/>
    <mergeCell ref="A257:C257"/>
    <mergeCell ref="A247:B247"/>
    <mergeCell ref="A248:B248"/>
    <mergeCell ref="A249:B249"/>
    <mergeCell ref="A250:B250"/>
    <mergeCell ref="A251:B251"/>
    <mergeCell ref="A235:B235"/>
    <mergeCell ref="A236:B236"/>
    <mergeCell ref="A237:B237"/>
    <mergeCell ref="A238:B238"/>
    <mergeCell ref="A239:B239"/>
    <mergeCell ref="A282:B282"/>
    <mergeCell ref="A283:B283"/>
    <mergeCell ref="A284:B284"/>
    <mergeCell ref="A285:B285"/>
    <mergeCell ref="A281:B281"/>
    <mergeCell ref="A273:C273"/>
    <mergeCell ref="B270:C270"/>
    <mergeCell ref="B271:C271"/>
    <mergeCell ref="A265:B265"/>
    <mergeCell ref="A266:B266"/>
    <mergeCell ref="A267:B267"/>
    <mergeCell ref="A307:B307"/>
    <mergeCell ref="A308:B308"/>
    <mergeCell ref="A309:B309"/>
    <mergeCell ref="A317:B317"/>
    <mergeCell ref="A318:B318"/>
    <mergeCell ref="A305:B305"/>
    <mergeCell ref="A306:B306"/>
    <mergeCell ref="A293:B293"/>
    <mergeCell ref="A294:B294"/>
    <mergeCell ref="A295:B295"/>
    <mergeCell ref="A296:B296"/>
    <mergeCell ref="A297:B297"/>
    <mergeCell ref="A325:B325"/>
    <mergeCell ref="A326:B326"/>
    <mergeCell ref="A334:B334"/>
    <mergeCell ref="A335:B335"/>
    <mergeCell ref="A336:B336"/>
    <mergeCell ref="A319:B319"/>
    <mergeCell ref="A320:B320"/>
    <mergeCell ref="A321:B321"/>
    <mergeCell ref="A322:B322"/>
    <mergeCell ref="A323:B323"/>
    <mergeCell ref="A324:B324"/>
    <mergeCell ref="A350:B350"/>
    <mergeCell ref="A351:B351"/>
    <mergeCell ref="A352:B352"/>
    <mergeCell ref="A337:B337"/>
    <mergeCell ref="A338:B338"/>
    <mergeCell ref="A339:B339"/>
    <mergeCell ref="A340:B340"/>
    <mergeCell ref="A341:B341"/>
    <mergeCell ref="A342:B342"/>
    <mergeCell ref="B367:C367"/>
    <mergeCell ref="A369:C369"/>
    <mergeCell ref="A377:B377"/>
    <mergeCell ref="A378:B378"/>
    <mergeCell ref="A379:B379"/>
    <mergeCell ref="A353:B353"/>
    <mergeCell ref="A361:B361"/>
    <mergeCell ref="A362:B362"/>
    <mergeCell ref="A363:B363"/>
    <mergeCell ref="B366:C366"/>
    <mergeCell ref="B404:C404"/>
    <mergeCell ref="B405:C405"/>
    <mergeCell ref="A407:C407"/>
    <mergeCell ref="A398:B398"/>
    <mergeCell ref="A399:B399"/>
    <mergeCell ref="A400:B400"/>
    <mergeCell ref="A401:B401"/>
    <mergeCell ref="A387:B387"/>
    <mergeCell ref="A388:B388"/>
    <mergeCell ref="A389:B389"/>
    <mergeCell ref="A397:B397"/>
    <mergeCell ref="A431:B431"/>
    <mergeCell ref="A432:B432"/>
    <mergeCell ref="A433:B433"/>
    <mergeCell ref="A434:B434"/>
    <mergeCell ref="A435:B435"/>
    <mergeCell ref="B420:C420"/>
    <mergeCell ref="B421:C421"/>
    <mergeCell ref="A423:C423"/>
    <mergeCell ref="A415:B415"/>
    <mergeCell ref="A416:B416"/>
    <mergeCell ref="A417:B417"/>
    <mergeCell ref="A456:E456"/>
    <mergeCell ref="C468:C472"/>
    <mergeCell ref="A473:B473"/>
    <mergeCell ref="A451:B451"/>
    <mergeCell ref="A452:B452"/>
    <mergeCell ref="A453:B453"/>
    <mergeCell ref="A436:B436"/>
    <mergeCell ref="A437:B437"/>
    <mergeCell ref="B440:C440"/>
    <mergeCell ref="B441:C441"/>
    <mergeCell ref="A443:C443"/>
  </mergeCells>
  <pageMargins left="0.7" right="0.7" top="0.75" bottom="0.75" header="0.3" footer="0.3"/>
  <pageSetup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62"/>
  <sheetViews>
    <sheetView tabSelected="1" topLeftCell="A431" zoomScaleNormal="100" workbookViewId="0">
      <selection activeCell="F445" sqref="F445"/>
    </sheetView>
  </sheetViews>
  <sheetFormatPr defaultRowHeight="16.5"/>
  <cols>
    <col min="1" max="1" width="43.5703125" style="30" customWidth="1"/>
    <col min="2" max="2" width="76.140625" style="30" customWidth="1"/>
    <col min="3" max="3" width="25.28515625" style="30" customWidth="1"/>
    <col min="4" max="4" width="20.5703125" style="30" customWidth="1"/>
    <col min="5" max="7" width="10.7109375" style="30" customWidth="1"/>
    <col min="8" max="253" width="9.140625" style="30"/>
    <col min="254" max="254" width="28.5703125" style="30" customWidth="1"/>
    <col min="255" max="255" width="47.5703125" style="30" customWidth="1"/>
    <col min="256" max="259" width="15.28515625" style="30" customWidth="1"/>
    <col min="260" max="509" width="9.140625" style="30"/>
    <col min="510" max="510" width="28.5703125" style="30" customWidth="1"/>
    <col min="511" max="511" width="47.5703125" style="30" customWidth="1"/>
    <col min="512" max="515" width="15.28515625" style="30" customWidth="1"/>
    <col min="516" max="765" width="9.140625" style="30"/>
    <col min="766" max="766" width="28.5703125" style="30" customWidth="1"/>
    <col min="767" max="767" width="47.5703125" style="30" customWidth="1"/>
    <col min="768" max="771" width="15.28515625" style="30" customWidth="1"/>
    <col min="772" max="1021" width="9.140625" style="30"/>
    <col min="1022" max="1022" width="28.5703125" style="30" customWidth="1"/>
    <col min="1023" max="1023" width="47.5703125" style="30" customWidth="1"/>
    <col min="1024" max="1027" width="15.28515625" style="30" customWidth="1"/>
    <col min="1028" max="1277" width="9.140625" style="30"/>
    <col min="1278" max="1278" width="28.5703125" style="30" customWidth="1"/>
    <col min="1279" max="1279" width="47.5703125" style="30" customWidth="1"/>
    <col min="1280" max="1283" width="15.28515625" style="30" customWidth="1"/>
    <col min="1284" max="1533" width="9.140625" style="30"/>
    <col min="1534" max="1534" width="28.5703125" style="30" customWidth="1"/>
    <col min="1535" max="1535" width="47.5703125" style="30" customWidth="1"/>
    <col min="1536" max="1539" width="15.28515625" style="30" customWidth="1"/>
    <col min="1540" max="1789" width="9.140625" style="30"/>
    <col min="1790" max="1790" width="28.5703125" style="30" customWidth="1"/>
    <col min="1791" max="1791" width="47.5703125" style="30" customWidth="1"/>
    <col min="1792" max="1795" width="15.28515625" style="30" customWidth="1"/>
    <col min="1796" max="2045" width="9.140625" style="30"/>
    <col min="2046" max="2046" width="28.5703125" style="30" customWidth="1"/>
    <col min="2047" max="2047" width="47.5703125" style="30" customWidth="1"/>
    <col min="2048" max="2051" width="15.28515625" style="30" customWidth="1"/>
    <col min="2052" max="2301" width="9.140625" style="30"/>
    <col min="2302" max="2302" width="28.5703125" style="30" customWidth="1"/>
    <col min="2303" max="2303" width="47.5703125" style="30" customWidth="1"/>
    <col min="2304" max="2307" width="15.28515625" style="30" customWidth="1"/>
    <col min="2308" max="2557" width="9.140625" style="30"/>
    <col min="2558" max="2558" width="28.5703125" style="30" customWidth="1"/>
    <col min="2559" max="2559" width="47.5703125" style="30" customWidth="1"/>
    <col min="2560" max="2563" width="15.28515625" style="30" customWidth="1"/>
    <col min="2564" max="2813" width="9.140625" style="30"/>
    <col min="2814" max="2814" width="28.5703125" style="30" customWidth="1"/>
    <col min="2815" max="2815" width="47.5703125" style="30" customWidth="1"/>
    <col min="2816" max="2819" width="15.28515625" style="30" customWidth="1"/>
    <col min="2820" max="3069" width="9.140625" style="30"/>
    <col min="3070" max="3070" width="28.5703125" style="30" customWidth="1"/>
    <col min="3071" max="3071" width="47.5703125" style="30" customWidth="1"/>
    <col min="3072" max="3075" width="15.28515625" style="30" customWidth="1"/>
    <col min="3076" max="3325" width="9.140625" style="30"/>
    <col min="3326" max="3326" width="28.5703125" style="30" customWidth="1"/>
    <col min="3327" max="3327" width="47.5703125" style="30" customWidth="1"/>
    <col min="3328" max="3331" width="15.28515625" style="30" customWidth="1"/>
    <col min="3332" max="3581" width="9.140625" style="30"/>
    <col min="3582" max="3582" width="28.5703125" style="30" customWidth="1"/>
    <col min="3583" max="3583" width="47.5703125" style="30" customWidth="1"/>
    <col min="3584" max="3587" width="15.28515625" style="30" customWidth="1"/>
    <col min="3588" max="3837" width="9.140625" style="30"/>
    <col min="3838" max="3838" width="28.5703125" style="30" customWidth="1"/>
    <col min="3839" max="3839" width="47.5703125" style="30" customWidth="1"/>
    <col min="3840" max="3843" width="15.28515625" style="30" customWidth="1"/>
    <col min="3844" max="4093" width="9.140625" style="30"/>
    <col min="4094" max="4094" width="28.5703125" style="30" customWidth="1"/>
    <col min="4095" max="4095" width="47.5703125" style="30" customWidth="1"/>
    <col min="4096" max="4099" width="15.28515625" style="30" customWidth="1"/>
    <col min="4100" max="4349" width="9.140625" style="30"/>
    <col min="4350" max="4350" width="28.5703125" style="30" customWidth="1"/>
    <col min="4351" max="4351" width="47.5703125" style="30" customWidth="1"/>
    <col min="4352" max="4355" width="15.28515625" style="30" customWidth="1"/>
    <col min="4356" max="4605" width="9.140625" style="30"/>
    <col min="4606" max="4606" width="28.5703125" style="30" customWidth="1"/>
    <col min="4607" max="4607" width="47.5703125" style="30" customWidth="1"/>
    <col min="4608" max="4611" width="15.28515625" style="30" customWidth="1"/>
    <col min="4612" max="4861" width="9.140625" style="30"/>
    <col min="4862" max="4862" width="28.5703125" style="30" customWidth="1"/>
    <col min="4863" max="4863" width="47.5703125" style="30" customWidth="1"/>
    <col min="4864" max="4867" width="15.28515625" style="30" customWidth="1"/>
    <col min="4868" max="5117" width="9.140625" style="30"/>
    <col min="5118" max="5118" width="28.5703125" style="30" customWidth="1"/>
    <col min="5119" max="5119" width="47.5703125" style="30" customWidth="1"/>
    <col min="5120" max="5123" width="15.28515625" style="30" customWidth="1"/>
    <col min="5124" max="5373" width="9.140625" style="30"/>
    <col min="5374" max="5374" width="28.5703125" style="30" customWidth="1"/>
    <col min="5375" max="5375" width="47.5703125" style="30" customWidth="1"/>
    <col min="5376" max="5379" width="15.28515625" style="30" customWidth="1"/>
    <col min="5380" max="5629" width="9.140625" style="30"/>
    <col min="5630" max="5630" width="28.5703125" style="30" customWidth="1"/>
    <col min="5631" max="5631" width="47.5703125" style="30" customWidth="1"/>
    <col min="5632" max="5635" width="15.28515625" style="30" customWidth="1"/>
    <col min="5636" max="5885" width="9.140625" style="30"/>
    <col min="5886" max="5886" width="28.5703125" style="30" customWidth="1"/>
    <col min="5887" max="5887" width="47.5703125" style="30" customWidth="1"/>
    <col min="5888" max="5891" width="15.28515625" style="30" customWidth="1"/>
    <col min="5892" max="6141" width="9.140625" style="30"/>
    <col min="6142" max="6142" width="28.5703125" style="30" customWidth="1"/>
    <col min="6143" max="6143" width="47.5703125" style="30" customWidth="1"/>
    <col min="6144" max="6147" width="15.28515625" style="30" customWidth="1"/>
    <col min="6148" max="6397" width="9.140625" style="30"/>
    <col min="6398" max="6398" width="28.5703125" style="30" customWidth="1"/>
    <col min="6399" max="6399" width="47.5703125" style="30" customWidth="1"/>
    <col min="6400" max="6403" width="15.28515625" style="30" customWidth="1"/>
    <col min="6404" max="6653" width="9.140625" style="30"/>
    <col min="6654" max="6654" width="28.5703125" style="30" customWidth="1"/>
    <col min="6655" max="6655" width="47.5703125" style="30" customWidth="1"/>
    <col min="6656" max="6659" width="15.28515625" style="30" customWidth="1"/>
    <col min="6660" max="6909" width="9.140625" style="30"/>
    <col min="6910" max="6910" width="28.5703125" style="30" customWidth="1"/>
    <col min="6911" max="6911" width="47.5703125" style="30" customWidth="1"/>
    <col min="6912" max="6915" width="15.28515625" style="30" customWidth="1"/>
    <col min="6916" max="7165" width="9.140625" style="30"/>
    <col min="7166" max="7166" width="28.5703125" style="30" customWidth="1"/>
    <col min="7167" max="7167" width="47.5703125" style="30" customWidth="1"/>
    <col min="7168" max="7171" width="15.28515625" style="30" customWidth="1"/>
    <col min="7172" max="7421" width="9.140625" style="30"/>
    <col min="7422" max="7422" width="28.5703125" style="30" customWidth="1"/>
    <col min="7423" max="7423" width="47.5703125" style="30" customWidth="1"/>
    <col min="7424" max="7427" width="15.28515625" style="30" customWidth="1"/>
    <col min="7428" max="7677" width="9.140625" style="30"/>
    <col min="7678" max="7678" width="28.5703125" style="30" customWidth="1"/>
    <col min="7679" max="7679" width="47.5703125" style="30" customWidth="1"/>
    <col min="7680" max="7683" width="15.28515625" style="30" customWidth="1"/>
    <col min="7684" max="7933" width="9.140625" style="30"/>
    <col min="7934" max="7934" width="28.5703125" style="30" customWidth="1"/>
    <col min="7935" max="7935" width="47.5703125" style="30" customWidth="1"/>
    <col min="7936" max="7939" width="15.28515625" style="30" customWidth="1"/>
    <col min="7940" max="8189" width="9.140625" style="30"/>
    <col min="8190" max="8190" width="28.5703125" style="30" customWidth="1"/>
    <col min="8191" max="8191" width="47.5703125" style="30" customWidth="1"/>
    <col min="8192" max="8195" width="15.28515625" style="30" customWidth="1"/>
    <col min="8196" max="8445" width="9.140625" style="30"/>
    <col min="8446" max="8446" width="28.5703125" style="30" customWidth="1"/>
    <col min="8447" max="8447" width="47.5703125" style="30" customWidth="1"/>
    <col min="8448" max="8451" width="15.28515625" style="30" customWidth="1"/>
    <col min="8452" max="8701" width="9.140625" style="30"/>
    <col min="8702" max="8702" width="28.5703125" style="30" customWidth="1"/>
    <col min="8703" max="8703" width="47.5703125" style="30" customWidth="1"/>
    <col min="8704" max="8707" width="15.28515625" style="30" customWidth="1"/>
    <col min="8708" max="8957" width="9.140625" style="30"/>
    <col min="8958" max="8958" width="28.5703125" style="30" customWidth="1"/>
    <col min="8959" max="8959" width="47.5703125" style="30" customWidth="1"/>
    <col min="8960" max="8963" width="15.28515625" style="30" customWidth="1"/>
    <col min="8964" max="9213" width="9.140625" style="30"/>
    <col min="9214" max="9214" width="28.5703125" style="30" customWidth="1"/>
    <col min="9215" max="9215" width="47.5703125" style="30" customWidth="1"/>
    <col min="9216" max="9219" width="15.28515625" style="30" customWidth="1"/>
    <col min="9220" max="9469" width="9.140625" style="30"/>
    <col min="9470" max="9470" width="28.5703125" style="30" customWidth="1"/>
    <col min="9471" max="9471" width="47.5703125" style="30" customWidth="1"/>
    <col min="9472" max="9475" width="15.28515625" style="30" customWidth="1"/>
    <col min="9476" max="9725" width="9.140625" style="30"/>
    <col min="9726" max="9726" width="28.5703125" style="30" customWidth="1"/>
    <col min="9727" max="9727" width="47.5703125" style="30" customWidth="1"/>
    <col min="9728" max="9731" width="15.28515625" style="30" customWidth="1"/>
    <col min="9732" max="9981" width="9.140625" style="30"/>
    <col min="9982" max="9982" width="28.5703125" style="30" customWidth="1"/>
    <col min="9983" max="9983" width="47.5703125" style="30" customWidth="1"/>
    <col min="9984" max="9987" width="15.28515625" style="30" customWidth="1"/>
    <col min="9988" max="10237" width="9.140625" style="30"/>
    <col min="10238" max="10238" width="28.5703125" style="30" customWidth="1"/>
    <col min="10239" max="10239" width="47.5703125" style="30" customWidth="1"/>
    <col min="10240" max="10243" width="15.28515625" style="30" customWidth="1"/>
    <col min="10244" max="10493" width="9.140625" style="30"/>
    <col min="10494" max="10494" width="28.5703125" style="30" customWidth="1"/>
    <col min="10495" max="10495" width="47.5703125" style="30" customWidth="1"/>
    <col min="10496" max="10499" width="15.28515625" style="30" customWidth="1"/>
    <col min="10500" max="10749" width="9.140625" style="30"/>
    <col min="10750" max="10750" width="28.5703125" style="30" customWidth="1"/>
    <col min="10751" max="10751" width="47.5703125" style="30" customWidth="1"/>
    <col min="10752" max="10755" width="15.28515625" style="30" customWidth="1"/>
    <col min="10756" max="11005" width="9.140625" style="30"/>
    <col min="11006" max="11006" width="28.5703125" style="30" customWidth="1"/>
    <col min="11007" max="11007" width="47.5703125" style="30" customWidth="1"/>
    <col min="11008" max="11011" width="15.28515625" style="30" customWidth="1"/>
    <col min="11012" max="11261" width="9.140625" style="30"/>
    <col min="11262" max="11262" width="28.5703125" style="30" customWidth="1"/>
    <col min="11263" max="11263" width="47.5703125" style="30" customWidth="1"/>
    <col min="11264" max="11267" width="15.28515625" style="30" customWidth="1"/>
    <col min="11268" max="11517" width="9.140625" style="30"/>
    <col min="11518" max="11518" width="28.5703125" style="30" customWidth="1"/>
    <col min="11519" max="11519" width="47.5703125" style="30" customWidth="1"/>
    <col min="11520" max="11523" width="15.28515625" style="30" customWidth="1"/>
    <col min="11524" max="11773" width="9.140625" style="30"/>
    <col min="11774" max="11774" width="28.5703125" style="30" customWidth="1"/>
    <col min="11775" max="11775" width="47.5703125" style="30" customWidth="1"/>
    <col min="11776" max="11779" width="15.28515625" style="30" customWidth="1"/>
    <col min="11780" max="12029" width="9.140625" style="30"/>
    <col min="12030" max="12030" width="28.5703125" style="30" customWidth="1"/>
    <col min="12031" max="12031" width="47.5703125" style="30" customWidth="1"/>
    <col min="12032" max="12035" width="15.28515625" style="30" customWidth="1"/>
    <col min="12036" max="12285" width="9.140625" style="30"/>
    <col min="12286" max="12286" width="28.5703125" style="30" customWidth="1"/>
    <col min="12287" max="12287" width="47.5703125" style="30" customWidth="1"/>
    <col min="12288" max="12291" width="15.28515625" style="30" customWidth="1"/>
    <col min="12292" max="12541" width="9.140625" style="30"/>
    <col min="12542" max="12542" width="28.5703125" style="30" customWidth="1"/>
    <col min="12543" max="12543" width="47.5703125" style="30" customWidth="1"/>
    <col min="12544" max="12547" width="15.28515625" style="30" customWidth="1"/>
    <col min="12548" max="12797" width="9.140625" style="30"/>
    <col min="12798" max="12798" width="28.5703125" style="30" customWidth="1"/>
    <col min="12799" max="12799" width="47.5703125" style="30" customWidth="1"/>
    <col min="12800" max="12803" width="15.28515625" style="30" customWidth="1"/>
    <col min="12804" max="13053" width="9.140625" style="30"/>
    <col min="13054" max="13054" width="28.5703125" style="30" customWidth="1"/>
    <col min="13055" max="13055" width="47.5703125" style="30" customWidth="1"/>
    <col min="13056" max="13059" width="15.28515625" style="30" customWidth="1"/>
    <col min="13060" max="13309" width="9.140625" style="30"/>
    <col min="13310" max="13310" width="28.5703125" style="30" customWidth="1"/>
    <col min="13311" max="13311" width="47.5703125" style="30" customWidth="1"/>
    <col min="13312" max="13315" width="15.28515625" style="30" customWidth="1"/>
    <col min="13316" max="13565" width="9.140625" style="30"/>
    <col min="13566" max="13566" width="28.5703125" style="30" customWidth="1"/>
    <col min="13567" max="13567" width="47.5703125" style="30" customWidth="1"/>
    <col min="13568" max="13571" width="15.28515625" style="30" customWidth="1"/>
    <col min="13572" max="13821" width="9.140625" style="30"/>
    <col min="13822" max="13822" width="28.5703125" style="30" customWidth="1"/>
    <col min="13823" max="13823" width="47.5703125" style="30" customWidth="1"/>
    <col min="13824" max="13827" width="15.28515625" style="30" customWidth="1"/>
    <col min="13828" max="14077" width="9.140625" style="30"/>
    <col min="14078" max="14078" width="28.5703125" style="30" customWidth="1"/>
    <col min="14079" max="14079" width="47.5703125" style="30" customWidth="1"/>
    <col min="14080" max="14083" width="15.28515625" style="30" customWidth="1"/>
    <col min="14084" max="14333" width="9.140625" style="30"/>
    <col min="14334" max="14334" width="28.5703125" style="30" customWidth="1"/>
    <col min="14335" max="14335" width="47.5703125" style="30" customWidth="1"/>
    <col min="14336" max="14339" width="15.28515625" style="30" customWidth="1"/>
    <col min="14340" max="14589" width="9.140625" style="30"/>
    <col min="14590" max="14590" width="28.5703125" style="30" customWidth="1"/>
    <col min="14591" max="14591" width="47.5703125" style="30" customWidth="1"/>
    <col min="14592" max="14595" width="15.28515625" style="30" customWidth="1"/>
    <col min="14596" max="14845" width="9.140625" style="30"/>
    <col min="14846" max="14846" width="28.5703125" style="30" customWidth="1"/>
    <col min="14847" max="14847" width="47.5703125" style="30" customWidth="1"/>
    <col min="14848" max="14851" width="15.28515625" style="30" customWidth="1"/>
    <col min="14852" max="15101" width="9.140625" style="30"/>
    <col min="15102" max="15102" width="28.5703125" style="30" customWidth="1"/>
    <col min="15103" max="15103" width="47.5703125" style="30" customWidth="1"/>
    <col min="15104" max="15107" width="15.28515625" style="30" customWidth="1"/>
    <col min="15108" max="15357" width="9.140625" style="30"/>
    <col min="15358" max="15358" width="28.5703125" style="30" customWidth="1"/>
    <col min="15359" max="15359" width="47.5703125" style="30" customWidth="1"/>
    <col min="15360" max="15363" width="15.28515625" style="30" customWidth="1"/>
    <col min="15364" max="15613" width="9.140625" style="30"/>
    <col min="15614" max="15614" width="28.5703125" style="30" customWidth="1"/>
    <col min="15615" max="15615" width="47.5703125" style="30" customWidth="1"/>
    <col min="15616" max="15619" width="15.28515625" style="30" customWidth="1"/>
    <col min="15620" max="15869" width="9.140625" style="30"/>
    <col min="15870" max="15870" width="28.5703125" style="30" customWidth="1"/>
    <col min="15871" max="15871" width="47.5703125" style="30" customWidth="1"/>
    <col min="15872" max="15875" width="15.28515625" style="30" customWidth="1"/>
    <col min="15876" max="16125" width="9.140625" style="30"/>
    <col min="16126" max="16126" width="28.5703125" style="30" customWidth="1"/>
    <col min="16127" max="16127" width="47.5703125" style="30" customWidth="1"/>
    <col min="16128" max="16131" width="15.28515625" style="30" customWidth="1"/>
    <col min="16132" max="16384" width="9.140625" style="30"/>
  </cols>
  <sheetData>
    <row r="1" spans="1:9">
      <c r="A1" s="1"/>
      <c r="B1" s="1"/>
      <c r="C1" s="34"/>
      <c r="D1" s="34" t="s">
        <v>772</v>
      </c>
      <c r="E1" s="1"/>
      <c r="F1" s="105"/>
      <c r="G1" s="105"/>
    </row>
    <row r="2" spans="1:9" s="42" customFormat="1">
      <c r="A2" s="1"/>
      <c r="B2" s="1"/>
      <c r="C2" s="168"/>
      <c r="D2" s="168" t="s">
        <v>651</v>
      </c>
      <c r="E2" s="1"/>
      <c r="F2" s="43"/>
      <c r="G2" s="43"/>
      <c r="H2" s="44"/>
      <c r="I2" s="44"/>
    </row>
    <row r="3" spans="1:9" s="42" customFormat="1">
      <c r="A3" s="1"/>
      <c r="B3" s="1"/>
      <c r="C3" s="168"/>
      <c r="D3" s="168" t="s">
        <v>652</v>
      </c>
      <c r="E3" s="1"/>
      <c r="F3" s="43"/>
      <c r="G3" s="43"/>
      <c r="H3" s="44"/>
      <c r="I3" s="44"/>
    </row>
    <row r="4" spans="1:9">
      <c r="A4" s="172"/>
      <c r="B4" s="173"/>
      <c r="C4" s="173"/>
      <c r="D4" s="173"/>
      <c r="E4" s="173"/>
      <c r="F4" s="104"/>
    </row>
    <row r="5" spans="1:9">
      <c r="A5" s="173"/>
      <c r="B5" s="173"/>
      <c r="C5" s="173"/>
      <c r="D5" s="173"/>
      <c r="E5" s="173"/>
    </row>
    <row r="6" spans="1:9" ht="35.25" customHeight="1">
      <c r="A6" s="404" t="s">
        <v>653</v>
      </c>
      <c r="B6" s="404"/>
      <c r="C6" s="404"/>
      <c r="D6" s="340"/>
      <c r="E6" s="173"/>
    </row>
    <row r="7" spans="1:9">
      <c r="A7" s="405" t="s">
        <v>654</v>
      </c>
      <c r="B7" s="405"/>
      <c r="C7" s="405"/>
      <c r="D7" s="341"/>
      <c r="E7" s="341"/>
    </row>
    <row r="8" spans="1:9">
      <c r="A8" s="174" t="s">
        <v>655</v>
      </c>
      <c r="B8" s="173"/>
      <c r="C8" s="173"/>
      <c r="D8" s="173"/>
      <c r="E8" s="173"/>
    </row>
    <row r="9" spans="1:9">
      <c r="A9" s="31"/>
      <c r="B9" s="31"/>
      <c r="C9" s="31"/>
    </row>
    <row r="10" spans="1:9">
      <c r="A10" s="203" t="s">
        <v>391</v>
      </c>
      <c r="B10" s="410" t="s">
        <v>392</v>
      </c>
      <c r="C10" s="411"/>
    </row>
    <row r="11" spans="1:9">
      <c r="A11" s="201" t="s">
        <v>430</v>
      </c>
      <c r="B11" s="412" t="s">
        <v>431</v>
      </c>
      <c r="C11" s="413"/>
    </row>
    <row r="12" spans="1:9">
      <c r="A12" s="31"/>
      <c r="B12" s="31"/>
      <c r="C12" s="31"/>
    </row>
    <row r="13" spans="1:9">
      <c r="A13" s="397" t="s">
        <v>393</v>
      </c>
      <c r="B13" s="397"/>
      <c r="C13" s="397"/>
    </row>
    <row r="14" spans="1:9">
      <c r="A14" s="31"/>
      <c r="B14" s="31"/>
      <c r="C14" s="31"/>
    </row>
    <row r="15" spans="1:9" ht="54">
      <c r="A15" s="202" t="s">
        <v>394</v>
      </c>
      <c r="B15" s="201" t="s">
        <v>430</v>
      </c>
      <c r="C15" s="331" t="s">
        <v>775</v>
      </c>
      <c r="F15" s="290"/>
    </row>
    <row r="16" spans="1:9">
      <c r="A16" s="202" t="s">
        <v>395</v>
      </c>
      <c r="B16" s="201" t="s">
        <v>416</v>
      </c>
      <c r="C16" s="200" t="s">
        <v>229</v>
      </c>
    </row>
    <row r="17" spans="1:3" ht="27">
      <c r="A17" s="202" t="s">
        <v>397</v>
      </c>
      <c r="B17" s="201" t="s">
        <v>432</v>
      </c>
      <c r="C17" s="202"/>
    </row>
    <row r="18" spans="1:3" ht="27">
      <c r="A18" s="202" t="s">
        <v>398</v>
      </c>
      <c r="B18" s="201" t="s">
        <v>433</v>
      </c>
      <c r="C18" s="202"/>
    </row>
    <row r="19" spans="1:3">
      <c r="A19" s="202" t="s">
        <v>399</v>
      </c>
      <c r="B19" s="201" t="s">
        <v>400</v>
      </c>
      <c r="C19" s="202"/>
    </row>
    <row r="20" spans="1:3" ht="27">
      <c r="A20" s="202" t="s">
        <v>401</v>
      </c>
      <c r="B20" s="201" t="s">
        <v>434</v>
      </c>
      <c r="C20" s="202"/>
    </row>
    <row r="21" spans="1:3">
      <c r="A21" s="414" t="s">
        <v>402</v>
      </c>
      <c r="B21" s="415"/>
      <c r="C21" s="202"/>
    </row>
    <row r="22" spans="1:3">
      <c r="A22" s="412" t="s">
        <v>435</v>
      </c>
      <c r="B22" s="413"/>
      <c r="C22" s="108"/>
    </row>
    <row r="23" spans="1:3">
      <c r="A23" s="416" t="s">
        <v>403</v>
      </c>
      <c r="B23" s="417"/>
      <c r="C23" s="110">
        <f>+[1]Havelvats1!D118</f>
        <v>-10000</v>
      </c>
    </row>
    <row r="24" spans="1:3">
      <c r="A24" s="31"/>
      <c r="B24" s="31"/>
      <c r="C24" s="31"/>
    </row>
    <row r="25" spans="1:3" ht="54">
      <c r="A25" s="202" t="s">
        <v>394</v>
      </c>
      <c r="B25" s="201" t="s">
        <v>430</v>
      </c>
      <c r="C25" s="331" t="s">
        <v>775</v>
      </c>
    </row>
    <row r="26" spans="1:3">
      <c r="A26" s="202" t="s">
        <v>395</v>
      </c>
      <c r="B26" s="201" t="s">
        <v>421</v>
      </c>
      <c r="C26" s="200" t="s">
        <v>229</v>
      </c>
    </row>
    <row r="27" spans="1:3" ht="40.5">
      <c r="A27" s="202" t="s">
        <v>397</v>
      </c>
      <c r="B27" s="201" t="s">
        <v>436</v>
      </c>
      <c r="C27" s="202"/>
    </row>
    <row r="28" spans="1:3" ht="40.5">
      <c r="A28" s="202" t="s">
        <v>398</v>
      </c>
      <c r="B28" s="201" t="s">
        <v>437</v>
      </c>
      <c r="C28" s="202"/>
    </row>
    <row r="29" spans="1:3">
      <c r="A29" s="202" t="s">
        <v>399</v>
      </c>
      <c r="B29" s="201" t="s">
        <v>400</v>
      </c>
      <c r="C29" s="202"/>
    </row>
    <row r="30" spans="1:3" ht="27">
      <c r="A30" s="202" t="s">
        <v>401</v>
      </c>
      <c r="B30" s="201" t="s">
        <v>434</v>
      </c>
      <c r="C30" s="202"/>
    </row>
    <row r="31" spans="1:3">
      <c r="A31" s="414" t="s">
        <v>402</v>
      </c>
      <c r="B31" s="415"/>
      <c r="C31" s="202"/>
    </row>
    <row r="32" spans="1:3">
      <c r="A32" s="412" t="s">
        <v>435</v>
      </c>
      <c r="B32" s="413"/>
      <c r="C32" s="108"/>
    </row>
    <row r="33" spans="1:3">
      <c r="A33" s="416" t="s">
        <v>403</v>
      </c>
      <c r="B33" s="417"/>
      <c r="C33" s="110">
        <f>+[1]Havelvats1!D124</f>
        <v>-80000</v>
      </c>
    </row>
    <row r="34" spans="1:3">
      <c r="A34" s="31"/>
      <c r="B34" s="31"/>
      <c r="C34" s="31"/>
    </row>
    <row r="35" spans="1:3" ht="54">
      <c r="A35" s="202" t="s">
        <v>394</v>
      </c>
      <c r="B35" s="201" t="s">
        <v>430</v>
      </c>
      <c r="C35" s="331" t="s">
        <v>775</v>
      </c>
    </row>
    <row r="36" spans="1:3">
      <c r="A36" s="202" t="s">
        <v>395</v>
      </c>
      <c r="B36" s="201" t="s">
        <v>418</v>
      </c>
      <c r="C36" s="200" t="s">
        <v>229</v>
      </c>
    </row>
    <row r="37" spans="1:3" ht="67.5">
      <c r="A37" s="202" t="s">
        <v>397</v>
      </c>
      <c r="B37" s="201" t="s">
        <v>438</v>
      </c>
      <c r="C37" s="202"/>
    </row>
    <row r="38" spans="1:3" ht="40.5">
      <c r="A38" s="202" t="s">
        <v>398</v>
      </c>
      <c r="B38" s="201" t="s">
        <v>439</v>
      </c>
      <c r="C38" s="202"/>
    </row>
    <row r="39" spans="1:3">
      <c r="A39" s="202" t="s">
        <v>399</v>
      </c>
      <c r="B39" s="201" t="s">
        <v>400</v>
      </c>
      <c r="C39" s="202"/>
    </row>
    <row r="40" spans="1:3" ht="27">
      <c r="A40" s="202" t="s">
        <v>401</v>
      </c>
      <c r="B40" s="201" t="s">
        <v>440</v>
      </c>
      <c r="C40" s="202"/>
    </row>
    <row r="41" spans="1:3">
      <c r="A41" s="414" t="s">
        <v>402</v>
      </c>
      <c r="B41" s="415"/>
      <c r="C41" s="202"/>
    </row>
    <row r="42" spans="1:3">
      <c r="A42" s="412" t="s">
        <v>435</v>
      </c>
      <c r="B42" s="413"/>
      <c r="C42" s="108"/>
    </row>
    <row r="43" spans="1:3">
      <c r="A43" s="416" t="s">
        <v>403</v>
      </c>
      <c r="B43" s="417"/>
      <c r="C43" s="110">
        <f>+[1]Havelvats1!D130</f>
        <v>-110000</v>
      </c>
    </row>
    <row r="44" spans="1:3">
      <c r="A44" s="31"/>
      <c r="B44" s="31"/>
      <c r="C44" s="31"/>
    </row>
    <row r="45" spans="1:3" ht="54">
      <c r="A45" s="202" t="s">
        <v>394</v>
      </c>
      <c r="B45" s="201" t="s">
        <v>430</v>
      </c>
      <c r="C45" s="331" t="s">
        <v>775</v>
      </c>
    </row>
    <row r="46" spans="1:3">
      <c r="A46" s="202" t="s">
        <v>395</v>
      </c>
      <c r="B46" s="201" t="s">
        <v>415</v>
      </c>
      <c r="C46" s="200" t="s">
        <v>229</v>
      </c>
    </row>
    <row r="47" spans="1:3" ht="40.5">
      <c r="A47" s="202" t="s">
        <v>397</v>
      </c>
      <c r="B47" s="201" t="s">
        <v>441</v>
      </c>
      <c r="C47" s="202"/>
    </row>
    <row r="48" spans="1:3" ht="40.5">
      <c r="A48" s="202" t="s">
        <v>398</v>
      </c>
      <c r="B48" s="201" t="s">
        <v>442</v>
      </c>
      <c r="C48" s="202"/>
    </row>
    <row r="49" spans="1:3">
      <c r="A49" s="202" t="s">
        <v>399</v>
      </c>
      <c r="B49" s="201" t="s">
        <v>408</v>
      </c>
      <c r="C49" s="202"/>
    </row>
    <row r="50" spans="1:3" ht="27">
      <c r="A50" s="202" t="s">
        <v>443</v>
      </c>
      <c r="B50" s="201" t="s">
        <v>411</v>
      </c>
      <c r="C50" s="202"/>
    </row>
    <row r="51" spans="1:3">
      <c r="A51" s="414" t="s">
        <v>402</v>
      </c>
      <c r="B51" s="415"/>
      <c r="C51" s="202"/>
    </row>
    <row r="52" spans="1:3">
      <c r="A52" s="412" t="s">
        <v>444</v>
      </c>
      <c r="B52" s="413"/>
      <c r="C52" s="108" t="s">
        <v>405</v>
      </c>
    </row>
    <row r="53" spans="1:3">
      <c r="A53" s="416" t="s">
        <v>403</v>
      </c>
      <c r="B53" s="417"/>
      <c r="C53" s="110">
        <f>+[1]Havelvats1!D136</f>
        <v>-3337</v>
      </c>
    </row>
    <row r="54" spans="1:3">
      <c r="A54" s="31"/>
      <c r="B54" s="31"/>
      <c r="C54" s="31"/>
    </row>
    <row r="55" spans="1:3" ht="54">
      <c r="A55" s="202" t="s">
        <v>394</v>
      </c>
      <c r="B55" s="201" t="s">
        <v>430</v>
      </c>
      <c r="C55" s="331" t="s">
        <v>775</v>
      </c>
    </row>
    <row r="56" spans="1:3">
      <c r="A56" s="202" t="s">
        <v>395</v>
      </c>
      <c r="B56" s="201" t="s">
        <v>423</v>
      </c>
      <c r="C56" s="200" t="s">
        <v>229</v>
      </c>
    </row>
    <row r="57" spans="1:3" ht="40.5">
      <c r="A57" s="202" t="s">
        <v>397</v>
      </c>
      <c r="B57" s="201" t="s">
        <v>445</v>
      </c>
      <c r="C57" s="202"/>
    </row>
    <row r="58" spans="1:3" ht="27">
      <c r="A58" s="202" t="s">
        <v>398</v>
      </c>
      <c r="B58" s="201" t="s">
        <v>446</v>
      </c>
      <c r="C58" s="202"/>
    </row>
    <row r="59" spans="1:3" ht="27">
      <c r="A59" s="202" t="s">
        <v>399</v>
      </c>
      <c r="B59" s="201" t="s">
        <v>404</v>
      </c>
      <c r="C59" s="202"/>
    </row>
    <row r="60" spans="1:3" ht="27">
      <c r="A60" s="202" t="s">
        <v>443</v>
      </c>
      <c r="B60" s="201" t="s">
        <v>411</v>
      </c>
      <c r="C60" s="202"/>
    </row>
    <row r="61" spans="1:3">
      <c r="A61" s="414" t="s">
        <v>402</v>
      </c>
      <c r="B61" s="415"/>
      <c r="C61" s="202"/>
    </row>
    <row r="62" spans="1:3">
      <c r="A62" s="412" t="s">
        <v>447</v>
      </c>
      <c r="B62" s="413"/>
      <c r="C62" s="108"/>
    </row>
    <row r="63" spans="1:3">
      <c r="A63" s="412" t="s">
        <v>448</v>
      </c>
      <c r="B63" s="413"/>
      <c r="C63" s="108"/>
    </row>
    <row r="64" spans="1:3">
      <c r="A64" s="416" t="s">
        <v>403</v>
      </c>
      <c r="B64" s="417"/>
      <c r="C64" s="110">
        <f>+[1]Havelvats1!D148</f>
        <v>-178000</v>
      </c>
    </row>
    <row r="65" spans="1:5">
      <c r="A65" s="31"/>
      <c r="B65" s="31"/>
      <c r="C65" s="31"/>
    </row>
    <row r="66" spans="1:5" ht="35.25" customHeight="1">
      <c r="A66" s="404" t="s">
        <v>765</v>
      </c>
      <c r="B66" s="404"/>
      <c r="C66" s="404"/>
      <c r="D66" s="340"/>
      <c r="E66" s="173"/>
    </row>
    <row r="67" spans="1:5">
      <c r="A67" s="405" t="s">
        <v>246</v>
      </c>
      <c r="B67" s="405"/>
      <c r="C67" s="405"/>
      <c r="D67" s="341"/>
      <c r="E67" s="341"/>
    </row>
    <row r="68" spans="1:5">
      <c r="A68" s="31"/>
      <c r="B68" s="31"/>
      <c r="C68" s="31"/>
    </row>
    <row r="69" spans="1:5">
      <c r="A69" s="203" t="s">
        <v>391</v>
      </c>
      <c r="B69" s="410" t="s">
        <v>392</v>
      </c>
      <c r="C69" s="411"/>
    </row>
    <row r="70" spans="1:5">
      <c r="A70" s="201" t="s">
        <v>450</v>
      </c>
      <c r="B70" s="412" t="s">
        <v>451</v>
      </c>
      <c r="C70" s="413"/>
    </row>
    <row r="71" spans="1:5">
      <c r="A71" s="31"/>
      <c r="B71" s="31"/>
      <c r="C71" s="31"/>
    </row>
    <row r="72" spans="1:5">
      <c r="A72" s="397" t="s">
        <v>393</v>
      </c>
      <c r="B72" s="397"/>
      <c r="C72" s="397"/>
    </row>
    <row r="73" spans="1:5">
      <c r="A73" s="31"/>
      <c r="B73" s="31"/>
      <c r="C73" s="31"/>
    </row>
    <row r="74" spans="1:5" ht="54">
      <c r="A74" s="202" t="s">
        <v>394</v>
      </c>
      <c r="B74" s="201" t="s">
        <v>450</v>
      </c>
      <c r="C74" s="331" t="s">
        <v>775</v>
      </c>
    </row>
    <row r="75" spans="1:5">
      <c r="A75" s="202" t="s">
        <v>395</v>
      </c>
      <c r="B75" s="201" t="s">
        <v>456</v>
      </c>
      <c r="C75" s="200" t="s">
        <v>229</v>
      </c>
    </row>
    <row r="76" spans="1:5" ht="40.5">
      <c r="A76" s="202" t="s">
        <v>397</v>
      </c>
      <c r="B76" s="201" t="s">
        <v>457</v>
      </c>
      <c r="C76" s="202"/>
    </row>
    <row r="77" spans="1:5" ht="54">
      <c r="A77" s="202" t="s">
        <v>398</v>
      </c>
      <c r="B77" s="201" t="s">
        <v>458</v>
      </c>
      <c r="C77" s="202"/>
    </row>
    <row r="78" spans="1:5" ht="27">
      <c r="A78" s="202" t="s">
        <v>399</v>
      </c>
      <c r="B78" s="201" t="s">
        <v>412</v>
      </c>
      <c r="C78" s="202"/>
    </row>
    <row r="79" spans="1:5">
      <c r="A79" s="202" t="s">
        <v>409</v>
      </c>
      <c r="B79" s="201" t="s">
        <v>452</v>
      </c>
      <c r="C79" s="202"/>
    </row>
    <row r="80" spans="1:5">
      <c r="A80" s="414" t="s">
        <v>402</v>
      </c>
      <c r="B80" s="415"/>
      <c r="C80" s="202"/>
    </row>
    <row r="81" spans="1:3">
      <c r="A81" s="412" t="s">
        <v>459</v>
      </c>
      <c r="B81" s="413"/>
      <c r="C81" s="108" t="s">
        <v>405</v>
      </c>
    </row>
    <row r="82" spans="1:3">
      <c r="A82" s="412" t="s">
        <v>460</v>
      </c>
      <c r="B82" s="413"/>
      <c r="C82" s="108" t="s">
        <v>405</v>
      </c>
    </row>
    <row r="83" spans="1:3">
      <c r="A83" s="412" t="s">
        <v>461</v>
      </c>
      <c r="B83" s="413"/>
      <c r="C83" s="108" t="s">
        <v>405</v>
      </c>
    </row>
    <row r="84" spans="1:3">
      <c r="A84" s="412" t="s">
        <v>453</v>
      </c>
      <c r="B84" s="413"/>
      <c r="C84" s="108" t="s">
        <v>405</v>
      </c>
    </row>
    <row r="85" spans="1:3">
      <c r="A85" s="412" t="s">
        <v>454</v>
      </c>
      <c r="B85" s="413"/>
      <c r="C85" s="108" t="s">
        <v>405</v>
      </c>
    </row>
    <row r="86" spans="1:3">
      <c r="A86" s="412" t="s">
        <v>455</v>
      </c>
      <c r="B86" s="413"/>
      <c r="C86" s="108" t="s">
        <v>405</v>
      </c>
    </row>
    <row r="87" spans="1:3">
      <c r="A87" s="416" t="s">
        <v>403</v>
      </c>
      <c r="B87" s="417"/>
      <c r="C87" s="110">
        <f>+[1]Havelvats1!D161</f>
        <v>-1974.9</v>
      </c>
    </row>
    <row r="88" spans="1:3">
      <c r="A88" s="31"/>
      <c r="B88" s="31"/>
      <c r="C88" s="31"/>
    </row>
    <row r="89" spans="1:3">
      <c r="A89" s="31"/>
      <c r="B89" s="31"/>
      <c r="C89" s="31"/>
    </row>
    <row r="90" spans="1:3">
      <c r="A90" s="203" t="s">
        <v>391</v>
      </c>
      <c r="B90" s="410" t="s">
        <v>392</v>
      </c>
      <c r="C90" s="411"/>
    </row>
    <row r="91" spans="1:3">
      <c r="A91" s="201" t="s">
        <v>462</v>
      </c>
      <c r="B91" s="412" t="s">
        <v>463</v>
      </c>
      <c r="C91" s="413"/>
    </row>
    <row r="92" spans="1:3">
      <c r="A92" s="31"/>
      <c r="B92" s="31"/>
      <c r="C92" s="31"/>
    </row>
    <row r="93" spans="1:3">
      <c r="A93" s="397" t="s">
        <v>393</v>
      </c>
      <c r="B93" s="397"/>
      <c r="C93" s="397"/>
    </row>
    <row r="94" spans="1:3">
      <c r="A94" s="31"/>
      <c r="B94" s="31"/>
      <c r="C94" s="31"/>
    </row>
    <row r="95" spans="1:3" ht="54">
      <c r="A95" s="202" t="s">
        <v>394</v>
      </c>
      <c r="B95" s="201" t="s">
        <v>462</v>
      </c>
      <c r="C95" s="331" t="s">
        <v>775</v>
      </c>
    </row>
    <row r="96" spans="1:3">
      <c r="A96" s="202" t="s">
        <v>395</v>
      </c>
      <c r="B96" s="201" t="s">
        <v>421</v>
      </c>
      <c r="C96" s="200" t="s">
        <v>229</v>
      </c>
    </row>
    <row r="97" spans="1:3" ht="40.5">
      <c r="A97" s="202" t="s">
        <v>397</v>
      </c>
      <c r="B97" s="201" t="s">
        <v>466</v>
      </c>
      <c r="C97" s="202"/>
    </row>
    <row r="98" spans="1:3">
      <c r="A98" s="202" t="s">
        <v>398</v>
      </c>
      <c r="B98" s="201" t="s">
        <v>465</v>
      </c>
      <c r="C98" s="202"/>
    </row>
    <row r="99" spans="1:3">
      <c r="A99" s="202" t="s">
        <v>399</v>
      </c>
      <c r="B99" s="201" t="s">
        <v>400</v>
      </c>
      <c r="C99" s="202"/>
    </row>
    <row r="100" spans="1:3">
      <c r="A100" s="202" t="s">
        <v>409</v>
      </c>
      <c r="B100" s="201" t="s">
        <v>411</v>
      </c>
      <c r="C100" s="202"/>
    </row>
    <row r="101" spans="1:3">
      <c r="A101" s="414" t="s">
        <v>402</v>
      </c>
      <c r="B101" s="415"/>
      <c r="C101" s="202"/>
    </row>
    <row r="102" spans="1:3">
      <c r="A102" s="412" t="s">
        <v>464</v>
      </c>
      <c r="B102" s="413"/>
      <c r="C102" s="108"/>
    </row>
    <row r="103" spans="1:3">
      <c r="A103" s="416" t="s">
        <v>403</v>
      </c>
      <c r="B103" s="417"/>
      <c r="C103" s="110">
        <f>+[1]Havelvats1!D240</f>
        <v>-59000</v>
      </c>
    </row>
    <row r="104" spans="1:3">
      <c r="A104" s="31"/>
      <c r="B104" s="31"/>
      <c r="C104" s="31"/>
    </row>
    <row r="105" spans="1:3" s="114" customFormat="1" ht="54">
      <c r="A105" s="204" t="s">
        <v>394</v>
      </c>
      <c r="B105" s="201" t="s">
        <v>462</v>
      </c>
      <c r="C105" s="331" t="s">
        <v>775</v>
      </c>
    </row>
    <row r="106" spans="1:3" s="114" customFormat="1">
      <c r="A106" s="204" t="s">
        <v>395</v>
      </c>
      <c r="B106" s="201">
        <v>11008</v>
      </c>
      <c r="C106" s="205" t="s">
        <v>229</v>
      </c>
    </row>
    <row r="107" spans="1:3" s="63" customFormat="1" ht="40.5">
      <c r="A107" s="204" t="s">
        <v>397</v>
      </c>
      <c r="B107" s="201" t="s">
        <v>100</v>
      </c>
      <c r="C107" s="61"/>
    </row>
    <row r="108" spans="1:3" s="63" customFormat="1" ht="54">
      <c r="A108" s="204" t="s">
        <v>398</v>
      </c>
      <c r="B108" s="201" t="s">
        <v>101</v>
      </c>
      <c r="C108" s="61"/>
    </row>
    <row r="109" spans="1:3" s="63" customFormat="1">
      <c r="A109" s="204" t="s">
        <v>399</v>
      </c>
      <c r="B109" s="201" t="s">
        <v>105</v>
      </c>
      <c r="C109" s="61"/>
    </row>
    <row r="110" spans="1:3" s="63" customFormat="1" ht="27">
      <c r="A110" s="204" t="s">
        <v>409</v>
      </c>
      <c r="B110" s="201" t="s">
        <v>647</v>
      </c>
      <c r="C110" s="61"/>
    </row>
    <row r="111" spans="1:3" s="63" customFormat="1">
      <c r="A111" s="418" t="s">
        <v>402</v>
      </c>
      <c r="B111" s="419"/>
      <c r="C111" s="61"/>
    </row>
    <row r="112" spans="1:3" s="63" customFormat="1">
      <c r="A112" s="412" t="s">
        <v>468</v>
      </c>
      <c r="B112" s="413"/>
      <c r="C112" s="111"/>
    </row>
    <row r="113" spans="1:3" s="114" customFormat="1">
      <c r="A113" s="420" t="s">
        <v>403</v>
      </c>
      <c r="B113" s="421"/>
      <c r="C113" s="110">
        <f>+[1]Havelvats1!D234</f>
        <v>-3000</v>
      </c>
    </row>
    <row r="114" spans="1:3">
      <c r="A114" s="31"/>
      <c r="B114" s="31"/>
      <c r="C114" s="31"/>
    </row>
    <row r="115" spans="1:3" ht="54">
      <c r="A115" s="202" t="s">
        <v>394</v>
      </c>
      <c r="B115" s="201" t="s">
        <v>462</v>
      </c>
      <c r="C115" s="331" t="s">
        <v>775</v>
      </c>
    </row>
    <row r="116" spans="1:3">
      <c r="A116" s="202" t="s">
        <v>395</v>
      </c>
      <c r="B116" s="201" t="s">
        <v>680</v>
      </c>
      <c r="C116" s="200" t="s">
        <v>229</v>
      </c>
    </row>
    <row r="117" spans="1:3" ht="27">
      <c r="A117" s="202" t="s">
        <v>397</v>
      </c>
      <c r="B117" s="201" t="s">
        <v>681</v>
      </c>
      <c r="C117" s="202"/>
    </row>
    <row r="118" spans="1:3">
      <c r="A118" s="202" t="s">
        <v>398</v>
      </c>
      <c r="B118" s="201" t="s">
        <v>465</v>
      </c>
      <c r="C118" s="202"/>
    </row>
    <row r="119" spans="1:3">
      <c r="A119" s="202" t="s">
        <v>399</v>
      </c>
      <c r="B119" s="201" t="s">
        <v>400</v>
      </c>
      <c r="C119" s="202"/>
    </row>
    <row r="120" spans="1:3">
      <c r="A120" s="202" t="s">
        <v>409</v>
      </c>
      <c r="B120" s="201" t="s">
        <v>411</v>
      </c>
      <c r="C120" s="202"/>
    </row>
    <row r="121" spans="1:3">
      <c r="A121" s="414" t="s">
        <v>402</v>
      </c>
      <c r="B121" s="415"/>
      <c r="C121" s="202"/>
    </row>
    <row r="122" spans="1:3">
      <c r="A122" s="412" t="s">
        <v>682</v>
      </c>
      <c r="B122" s="413"/>
      <c r="C122" s="108"/>
    </row>
    <row r="123" spans="1:3">
      <c r="A123" s="416" t="s">
        <v>403</v>
      </c>
      <c r="B123" s="417"/>
      <c r="C123" s="110">
        <f>+Havelvats3!G219</f>
        <v>-100000</v>
      </c>
    </row>
    <row r="124" spans="1:3">
      <c r="A124" s="31"/>
      <c r="B124" s="31"/>
      <c r="C124" s="31"/>
    </row>
    <row r="125" spans="1:3" ht="54">
      <c r="A125" s="202" t="s">
        <v>394</v>
      </c>
      <c r="B125" s="201" t="s">
        <v>462</v>
      </c>
      <c r="C125" s="331" t="s">
        <v>775</v>
      </c>
    </row>
    <row r="126" spans="1:3">
      <c r="A126" s="202" t="s">
        <v>395</v>
      </c>
      <c r="B126" s="201" t="s">
        <v>417</v>
      </c>
      <c r="C126" s="200" t="s">
        <v>229</v>
      </c>
    </row>
    <row r="127" spans="1:3" ht="40.5">
      <c r="A127" s="202" t="s">
        <v>397</v>
      </c>
      <c r="B127" s="201" t="s">
        <v>467</v>
      </c>
      <c r="C127" s="202"/>
    </row>
    <row r="128" spans="1:3">
      <c r="A128" s="202" t="s">
        <v>398</v>
      </c>
      <c r="B128" s="201" t="s">
        <v>465</v>
      </c>
      <c r="C128" s="202"/>
    </row>
    <row r="129" spans="1:3">
      <c r="A129" s="202" t="s">
        <v>399</v>
      </c>
      <c r="B129" s="201" t="s">
        <v>400</v>
      </c>
      <c r="C129" s="202"/>
    </row>
    <row r="130" spans="1:3">
      <c r="A130" s="202" t="s">
        <v>409</v>
      </c>
      <c r="B130" s="201" t="s">
        <v>411</v>
      </c>
      <c r="C130" s="202"/>
    </row>
    <row r="131" spans="1:3">
      <c r="A131" s="414" t="s">
        <v>402</v>
      </c>
      <c r="B131" s="415"/>
      <c r="C131" s="202"/>
    </row>
    <row r="132" spans="1:3">
      <c r="A132" s="412" t="s">
        <v>468</v>
      </c>
      <c r="B132" s="413"/>
      <c r="C132" s="108"/>
    </row>
    <row r="133" spans="1:3">
      <c r="A133" s="416" t="s">
        <v>403</v>
      </c>
      <c r="B133" s="417"/>
      <c r="C133" s="110">
        <f>+[1]Havelvats1!D228</f>
        <v>-25456</v>
      </c>
    </row>
    <row r="134" spans="1:3">
      <c r="A134" s="31"/>
      <c r="B134" s="31"/>
      <c r="C134" s="31"/>
    </row>
    <row r="135" spans="1:3" ht="54">
      <c r="A135" s="202" t="s">
        <v>394</v>
      </c>
      <c r="B135" s="201" t="s">
        <v>462</v>
      </c>
      <c r="C135" s="331" t="s">
        <v>775</v>
      </c>
    </row>
    <row r="136" spans="1:3">
      <c r="A136" s="202" t="s">
        <v>395</v>
      </c>
      <c r="B136" s="201" t="s">
        <v>418</v>
      </c>
      <c r="C136" s="200" t="s">
        <v>229</v>
      </c>
    </row>
    <row r="137" spans="1:3" ht="27">
      <c r="A137" s="202" t="s">
        <v>397</v>
      </c>
      <c r="B137" s="201" t="s">
        <v>469</v>
      </c>
      <c r="C137" s="202"/>
    </row>
    <row r="138" spans="1:3">
      <c r="A138" s="202" t="s">
        <v>398</v>
      </c>
      <c r="B138" s="201" t="s">
        <v>465</v>
      </c>
      <c r="C138" s="202"/>
    </row>
    <row r="139" spans="1:3">
      <c r="A139" s="202" t="s">
        <v>399</v>
      </c>
      <c r="B139" s="201" t="s">
        <v>400</v>
      </c>
      <c r="C139" s="202"/>
    </row>
    <row r="140" spans="1:3">
      <c r="A140" s="202" t="s">
        <v>409</v>
      </c>
      <c r="B140" s="201" t="s">
        <v>411</v>
      </c>
      <c r="C140" s="202"/>
    </row>
    <row r="141" spans="1:3">
      <c r="A141" s="414" t="s">
        <v>402</v>
      </c>
      <c r="B141" s="415"/>
      <c r="C141" s="202"/>
    </row>
    <row r="142" spans="1:3">
      <c r="A142" s="412" t="s">
        <v>470</v>
      </c>
      <c r="B142" s="413"/>
      <c r="C142" s="108"/>
    </row>
    <row r="143" spans="1:3">
      <c r="A143" s="416" t="s">
        <v>403</v>
      </c>
      <c r="B143" s="417"/>
      <c r="C143" s="110">
        <f>+[1]Havelvats1!D222</f>
        <v>-100000</v>
      </c>
    </row>
    <row r="144" spans="1:3">
      <c r="A144" s="31"/>
      <c r="B144" s="31"/>
      <c r="C144" s="31"/>
    </row>
    <row r="145" spans="1:3" ht="54">
      <c r="A145" s="202" t="s">
        <v>394</v>
      </c>
      <c r="B145" s="201" t="s">
        <v>462</v>
      </c>
      <c r="C145" s="331" t="s">
        <v>775</v>
      </c>
    </row>
    <row r="146" spans="1:3">
      <c r="A146" s="202" t="s">
        <v>395</v>
      </c>
      <c r="B146" s="201" t="s">
        <v>426</v>
      </c>
      <c r="C146" s="200" t="s">
        <v>229</v>
      </c>
    </row>
    <row r="147" spans="1:3" ht="27">
      <c r="A147" s="202" t="s">
        <v>397</v>
      </c>
      <c r="B147" s="201" t="s">
        <v>471</v>
      </c>
      <c r="C147" s="202"/>
    </row>
    <row r="148" spans="1:3">
      <c r="A148" s="202" t="s">
        <v>398</v>
      </c>
      <c r="B148" s="201" t="s">
        <v>465</v>
      </c>
      <c r="C148" s="202"/>
    </row>
    <row r="149" spans="1:3">
      <c r="A149" s="202" t="s">
        <v>399</v>
      </c>
      <c r="B149" s="201" t="s">
        <v>400</v>
      </c>
      <c r="C149" s="202"/>
    </row>
    <row r="150" spans="1:3">
      <c r="A150" s="202" t="s">
        <v>409</v>
      </c>
      <c r="B150" s="201" t="s">
        <v>411</v>
      </c>
      <c r="C150" s="202"/>
    </row>
    <row r="151" spans="1:3">
      <c r="A151" s="414" t="s">
        <v>402</v>
      </c>
      <c r="B151" s="415"/>
      <c r="C151" s="202"/>
    </row>
    <row r="152" spans="1:3">
      <c r="A152" s="412" t="s">
        <v>472</v>
      </c>
      <c r="B152" s="413"/>
      <c r="C152" s="108"/>
    </row>
    <row r="153" spans="1:3">
      <c r="A153" s="416" t="s">
        <v>403</v>
      </c>
      <c r="B153" s="417"/>
      <c r="C153" s="110">
        <f>+[1]Havelvats1!D216</f>
        <v>-160000</v>
      </c>
    </row>
    <row r="154" spans="1:3">
      <c r="A154" s="31"/>
      <c r="B154" s="31"/>
      <c r="C154" s="31"/>
    </row>
    <row r="155" spans="1:3" ht="54">
      <c r="A155" s="202" t="s">
        <v>394</v>
      </c>
      <c r="B155" s="201" t="s">
        <v>462</v>
      </c>
      <c r="C155" s="331" t="s">
        <v>775</v>
      </c>
    </row>
    <row r="156" spans="1:3">
      <c r="A156" s="202" t="s">
        <v>395</v>
      </c>
      <c r="B156" s="201" t="s">
        <v>427</v>
      </c>
      <c r="C156" s="200" t="s">
        <v>229</v>
      </c>
    </row>
    <row r="157" spans="1:3" ht="27">
      <c r="A157" s="202" t="s">
        <v>397</v>
      </c>
      <c r="B157" s="201" t="s">
        <v>473</v>
      </c>
      <c r="C157" s="202"/>
    </row>
    <row r="158" spans="1:3">
      <c r="A158" s="202" t="s">
        <v>398</v>
      </c>
      <c r="B158" s="201" t="s">
        <v>474</v>
      </c>
      <c r="C158" s="202"/>
    </row>
    <row r="159" spans="1:3">
      <c r="A159" s="202" t="s">
        <v>399</v>
      </c>
      <c r="B159" s="201" t="s">
        <v>400</v>
      </c>
      <c r="C159" s="202"/>
    </row>
    <row r="160" spans="1:3">
      <c r="A160" s="202" t="s">
        <v>409</v>
      </c>
      <c r="B160" s="201" t="s">
        <v>411</v>
      </c>
      <c r="C160" s="202"/>
    </row>
    <row r="161" spans="1:3">
      <c r="A161" s="414" t="s">
        <v>402</v>
      </c>
      <c r="B161" s="415"/>
      <c r="C161" s="202"/>
    </row>
    <row r="162" spans="1:3">
      <c r="A162" s="412" t="s">
        <v>472</v>
      </c>
      <c r="B162" s="413"/>
      <c r="C162" s="108"/>
    </row>
    <row r="163" spans="1:3">
      <c r="A163" s="416" t="s">
        <v>403</v>
      </c>
      <c r="B163" s="417"/>
      <c r="C163" s="110">
        <f>+[1]Havelvats1!D210</f>
        <v>-131160</v>
      </c>
    </row>
    <row r="164" spans="1:3">
      <c r="A164" s="31"/>
      <c r="B164" s="31"/>
      <c r="C164" s="31"/>
    </row>
    <row r="165" spans="1:3" ht="54">
      <c r="A165" s="202" t="s">
        <v>394</v>
      </c>
      <c r="B165" s="201" t="s">
        <v>462</v>
      </c>
      <c r="C165" s="331" t="s">
        <v>775</v>
      </c>
    </row>
    <row r="166" spans="1:3">
      <c r="A166" s="202" t="s">
        <v>395</v>
      </c>
      <c r="B166" s="201" t="s">
        <v>428</v>
      </c>
      <c r="C166" s="200" t="s">
        <v>229</v>
      </c>
    </row>
    <row r="167" spans="1:3" ht="40.5">
      <c r="A167" s="202" t="s">
        <v>397</v>
      </c>
      <c r="B167" s="201" t="s">
        <v>475</v>
      </c>
      <c r="C167" s="202"/>
    </row>
    <row r="168" spans="1:3" ht="54">
      <c r="A168" s="202" t="s">
        <v>398</v>
      </c>
      <c r="B168" s="201" t="s">
        <v>476</v>
      </c>
      <c r="C168" s="202"/>
    </row>
    <row r="169" spans="1:3">
      <c r="A169" s="202" t="s">
        <v>399</v>
      </c>
      <c r="B169" s="201" t="s">
        <v>400</v>
      </c>
      <c r="C169" s="202"/>
    </row>
    <row r="170" spans="1:3">
      <c r="A170" s="202" t="s">
        <v>409</v>
      </c>
      <c r="B170" s="201" t="s">
        <v>411</v>
      </c>
      <c r="C170" s="202"/>
    </row>
    <row r="171" spans="1:3">
      <c r="A171" s="414" t="s">
        <v>402</v>
      </c>
      <c r="B171" s="415"/>
      <c r="C171" s="202"/>
    </row>
    <row r="172" spans="1:3">
      <c r="A172" s="412" t="s">
        <v>468</v>
      </c>
      <c r="B172" s="413"/>
      <c r="C172" s="108"/>
    </row>
    <row r="173" spans="1:3">
      <c r="A173" s="416" t="s">
        <v>403</v>
      </c>
      <c r="B173" s="417"/>
      <c r="C173" s="110">
        <f>+[1]Havelvats1!D204</f>
        <v>-197000</v>
      </c>
    </row>
    <row r="174" spans="1:3">
      <c r="A174" s="31"/>
      <c r="B174" s="31"/>
      <c r="C174" s="31"/>
    </row>
    <row r="175" spans="1:3" ht="54">
      <c r="A175" s="202" t="s">
        <v>394</v>
      </c>
      <c r="B175" s="201" t="s">
        <v>462</v>
      </c>
      <c r="C175" s="331" t="s">
        <v>775</v>
      </c>
    </row>
    <row r="176" spans="1:3">
      <c r="A176" s="202" t="s">
        <v>395</v>
      </c>
      <c r="B176" s="201" t="s">
        <v>478</v>
      </c>
      <c r="C176" s="200" t="s">
        <v>229</v>
      </c>
    </row>
    <row r="177" spans="1:3" ht="40.5">
      <c r="A177" s="202" t="s">
        <v>397</v>
      </c>
      <c r="B177" s="201" t="s">
        <v>479</v>
      </c>
      <c r="C177" s="202"/>
    </row>
    <row r="178" spans="1:3">
      <c r="A178" s="202" t="s">
        <v>398</v>
      </c>
      <c r="B178" s="201" t="s">
        <v>480</v>
      </c>
      <c r="C178" s="202"/>
    </row>
    <row r="179" spans="1:3" ht="27">
      <c r="A179" s="202" t="s">
        <v>399</v>
      </c>
      <c r="B179" s="201" t="s">
        <v>477</v>
      </c>
      <c r="C179" s="202"/>
    </row>
    <row r="180" spans="1:3">
      <c r="A180" s="202" t="s">
        <v>409</v>
      </c>
      <c r="B180" s="201" t="s">
        <v>411</v>
      </c>
      <c r="C180" s="202"/>
    </row>
    <row r="181" spans="1:3">
      <c r="A181" s="414" t="s">
        <v>402</v>
      </c>
      <c r="B181" s="415"/>
      <c r="C181" s="202"/>
    </row>
    <row r="182" spans="1:3">
      <c r="A182" s="412" t="s">
        <v>481</v>
      </c>
      <c r="B182" s="413"/>
      <c r="C182" s="108"/>
    </row>
    <row r="183" spans="1:3">
      <c r="A183" s="416" t="s">
        <v>403</v>
      </c>
      <c r="B183" s="417"/>
      <c r="C183" s="110">
        <f>+[1]Havelvats1!D192</f>
        <v>-177667.8</v>
      </c>
    </row>
    <row r="184" spans="1:3">
      <c r="A184" s="31"/>
      <c r="B184" s="31"/>
      <c r="C184" s="31"/>
    </row>
    <row r="185" spans="1:3" ht="54">
      <c r="A185" s="202" t="s">
        <v>394</v>
      </c>
      <c r="B185" s="201" t="s">
        <v>462</v>
      </c>
      <c r="C185" s="331" t="s">
        <v>775</v>
      </c>
    </row>
    <row r="186" spans="1:3">
      <c r="A186" s="202" t="s">
        <v>395</v>
      </c>
      <c r="B186" s="201" t="s">
        <v>482</v>
      </c>
      <c r="C186" s="200" t="s">
        <v>229</v>
      </c>
    </row>
    <row r="187" spans="1:3" ht="40.5">
      <c r="A187" s="202" t="s">
        <v>397</v>
      </c>
      <c r="B187" s="201" t="s">
        <v>483</v>
      </c>
      <c r="C187" s="202"/>
    </row>
    <row r="188" spans="1:3">
      <c r="A188" s="202" t="s">
        <v>398</v>
      </c>
      <c r="B188" s="201" t="s">
        <v>484</v>
      </c>
      <c r="C188" s="202"/>
    </row>
    <row r="189" spans="1:3" ht="27">
      <c r="A189" s="202" t="s">
        <v>399</v>
      </c>
      <c r="B189" s="201" t="s">
        <v>477</v>
      </c>
      <c r="C189" s="202"/>
    </row>
    <row r="190" spans="1:3">
      <c r="A190" s="202" t="s">
        <v>409</v>
      </c>
      <c r="B190" s="201" t="s">
        <v>411</v>
      </c>
      <c r="C190" s="202"/>
    </row>
    <row r="191" spans="1:3">
      <c r="A191" s="414" t="s">
        <v>402</v>
      </c>
      <c r="B191" s="415"/>
      <c r="C191" s="202"/>
    </row>
    <row r="192" spans="1:3">
      <c r="A192" s="412" t="s">
        <v>485</v>
      </c>
      <c r="B192" s="413"/>
      <c r="C192" s="108"/>
    </row>
    <row r="193" spans="1:3">
      <c r="A193" s="416" t="s">
        <v>403</v>
      </c>
      <c r="B193" s="417"/>
      <c r="C193" s="110">
        <f>+[1]Havelvats1!D186</f>
        <v>-8000</v>
      </c>
    </row>
    <row r="194" spans="1:3">
      <c r="A194" s="31"/>
      <c r="B194" s="31"/>
      <c r="C194" s="31"/>
    </row>
    <row r="195" spans="1:3" ht="54">
      <c r="A195" s="202" t="s">
        <v>394</v>
      </c>
      <c r="B195" s="201" t="s">
        <v>462</v>
      </c>
      <c r="C195" s="331" t="s">
        <v>775</v>
      </c>
    </row>
    <row r="196" spans="1:3">
      <c r="A196" s="202" t="s">
        <v>395</v>
      </c>
      <c r="B196" s="201" t="s">
        <v>486</v>
      </c>
      <c r="C196" s="200" t="s">
        <v>229</v>
      </c>
    </row>
    <row r="197" spans="1:3" ht="27">
      <c r="A197" s="202" t="s">
        <v>397</v>
      </c>
      <c r="B197" s="201" t="s">
        <v>487</v>
      </c>
      <c r="C197" s="202"/>
    </row>
    <row r="198" spans="1:3" ht="27">
      <c r="A198" s="202" t="s">
        <v>398</v>
      </c>
      <c r="B198" s="201" t="s">
        <v>488</v>
      </c>
      <c r="C198" s="202"/>
    </row>
    <row r="199" spans="1:3" ht="27">
      <c r="A199" s="202" t="s">
        <v>399</v>
      </c>
      <c r="B199" s="201" t="s">
        <v>477</v>
      </c>
      <c r="C199" s="202"/>
    </row>
    <row r="200" spans="1:3">
      <c r="A200" s="202" t="s">
        <v>409</v>
      </c>
      <c r="B200" s="201" t="s">
        <v>411</v>
      </c>
      <c r="C200" s="202"/>
    </row>
    <row r="201" spans="1:3">
      <c r="A201" s="414" t="s">
        <v>402</v>
      </c>
      <c r="B201" s="415"/>
      <c r="C201" s="202"/>
    </row>
    <row r="202" spans="1:3">
      <c r="A202" s="412" t="s">
        <v>481</v>
      </c>
      <c r="B202" s="413"/>
      <c r="C202" s="108"/>
    </row>
    <row r="203" spans="1:3">
      <c r="A203" s="416" t="s">
        <v>403</v>
      </c>
      <c r="B203" s="417"/>
      <c r="C203" s="110">
        <f>+[1]Havelvats1!D180</f>
        <v>-45000</v>
      </c>
    </row>
    <row r="204" spans="1:3">
      <c r="A204" s="31"/>
      <c r="B204" s="31"/>
      <c r="C204" s="31"/>
    </row>
    <row r="205" spans="1:3" s="63" customFormat="1" ht="54">
      <c r="A205" s="204" t="s">
        <v>394</v>
      </c>
      <c r="B205" s="201" t="s">
        <v>462</v>
      </c>
      <c r="C205" s="331" t="s">
        <v>775</v>
      </c>
    </row>
    <row r="206" spans="1:3" s="114" customFormat="1">
      <c r="A206" s="204" t="s">
        <v>395</v>
      </c>
      <c r="B206" s="201">
        <v>21014</v>
      </c>
      <c r="C206" s="205" t="s">
        <v>229</v>
      </c>
    </row>
    <row r="207" spans="1:3" s="63" customFormat="1" ht="40.5">
      <c r="A207" s="204" t="s">
        <v>397</v>
      </c>
      <c r="B207" s="201" t="s">
        <v>80</v>
      </c>
      <c r="C207" s="61"/>
    </row>
    <row r="208" spans="1:3" s="63" customFormat="1">
      <c r="A208" s="204" t="s">
        <v>398</v>
      </c>
      <c r="B208" s="201" t="s">
        <v>81</v>
      </c>
      <c r="C208" s="61"/>
    </row>
    <row r="209" spans="1:5" s="63" customFormat="1" ht="27">
      <c r="A209" s="204" t="s">
        <v>399</v>
      </c>
      <c r="B209" s="201" t="s">
        <v>82</v>
      </c>
      <c r="C209" s="61"/>
    </row>
    <row r="210" spans="1:5" s="63" customFormat="1">
      <c r="A210" s="204" t="s">
        <v>409</v>
      </c>
      <c r="B210" s="201" t="s">
        <v>411</v>
      </c>
      <c r="C210" s="61"/>
    </row>
    <row r="211" spans="1:5" s="63" customFormat="1">
      <c r="A211" s="418" t="s">
        <v>402</v>
      </c>
      <c r="B211" s="419"/>
      <c r="C211" s="61"/>
    </row>
    <row r="212" spans="1:5" s="63" customFormat="1">
      <c r="A212" s="412" t="s">
        <v>645</v>
      </c>
      <c r="B212" s="413"/>
      <c r="C212" s="111"/>
    </row>
    <row r="213" spans="1:5">
      <c r="A213" s="416" t="s">
        <v>403</v>
      </c>
      <c r="B213" s="417"/>
      <c r="C213" s="28">
        <f>+[1]Havelvats1!D174</f>
        <v>-100000</v>
      </c>
    </row>
    <row r="214" spans="1:5">
      <c r="A214" s="31"/>
      <c r="B214" s="31"/>
      <c r="C214" s="31"/>
    </row>
    <row r="215" spans="1:5" ht="35.25" customHeight="1">
      <c r="A215" s="404" t="s">
        <v>653</v>
      </c>
      <c r="B215" s="404"/>
      <c r="C215" s="404"/>
      <c r="D215" s="340"/>
      <c r="E215" s="173"/>
    </row>
    <row r="216" spans="1:5">
      <c r="A216" s="405" t="s">
        <v>654</v>
      </c>
      <c r="B216" s="405"/>
      <c r="C216" s="405"/>
      <c r="D216" s="341"/>
      <c r="E216" s="341"/>
    </row>
    <row r="217" spans="1:5">
      <c r="A217" s="31"/>
      <c r="B217" s="31"/>
      <c r="C217" s="31"/>
    </row>
    <row r="218" spans="1:5">
      <c r="A218" s="203" t="s">
        <v>391</v>
      </c>
      <c r="B218" s="410" t="s">
        <v>392</v>
      </c>
      <c r="C218" s="411"/>
    </row>
    <row r="219" spans="1:5">
      <c r="A219" s="201" t="s">
        <v>425</v>
      </c>
      <c r="B219" s="412" t="s">
        <v>489</v>
      </c>
      <c r="C219" s="413"/>
    </row>
    <row r="220" spans="1:5">
      <c r="A220" s="31"/>
      <c r="B220" s="31"/>
      <c r="C220" s="31"/>
    </row>
    <row r="221" spans="1:5">
      <c r="A221" s="397" t="s">
        <v>393</v>
      </c>
      <c r="B221" s="397"/>
      <c r="C221" s="397"/>
    </row>
    <row r="222" spans="1:5">
      <c r="A222" s="31"/>
      <c r="B222" s="31"/>
      <c r="C222" s="31"/>
    </row>
    <row r="223" spans="1:5" s="114" customFormat="1" ht="54">
      <c r="A223" s="204" t="s">
        <v>394</v>
      </c>
      <c r="B223" s="201" t="s">
        <v>425</v>
      </c>
      <c r="C223" s="331" t="s">
        <v>775</v>
      </c>
    </row>
    <row r="224" spans="1:5" s="114" customFormat="1">
      <c r="A224" s="204" t="s">
        <v>395</v>
      </c>
      <c r="B224" s="201">
        <v>11003</v>
      </c>
      <c r="C224" s="205" t="s">
        <v>229</v>
      </c>
    </row>
    <row r="225" spans="1:3" s="63" customFormat="1" ht="27">
      <c r="A225" s="204" t="s">
        <v>397</v>
      </c>
      <c r="B225" s="201" t="s">
        <v>103</v>
      </c>
      <c r="C225" s="61"/>
    </row>
    <row r="226" spans="1:3" s="63" customFormat="1" ht="27">
      <c r="A226" s="204" t="s">
        <v>398</v>
      </c>
      <c r="B226" s="201" t="s">
        <v>104</v>
      </c>
      <c r="C226" s="61"/>
    </row>
    <row r="227" spans="1:3" s="63" customFormat="1">
      <c r="A227" s="204" t="s">
        <v>399</v>
      </c>
      <c r="B227" s="201" t="s">
        <v>105</v>
      </c>
      <c r="C227" s="61"/>
    </row>
    <row r="228" spans="1:3" s="63" customFormat="1" ht="27">
      <c r="A228" s="204" t="s">
        <v>401</v>
      </c>
      <c r="B228" s="201" t="s">
        <v>411</v>
      </c>
      <c r="C228" s="61"/>
    </row>
    <row r="229" spans="1:3" s="114" customFormat="1">
      <c r="A229" s="418" t="s">
        <v>402</v>
      </c>
      <c r="B229" s="419"/>
      <c r="C229" s="204"/>
    </row>
    <row r="230" spans="1:3" s="63" customFormat="1">
      <c r="A230" s="412" t="s">
        <v>646</v>
      </c>
      <c r="B230" s="413"/>
      <c r="C230" s="111"/>
    </row>
    <row r="231" spans="1:3">
      <c r="A231" s="416" t="s">
        <v>403</v>
      </c>
      <c r="B231" s="417"/>
      <c r="C231" s="110">
        <f>+[1]Havelvats1!D253</f>
        <v>-30000</v>
      </c>
    </row>
    <row r="232" spans="1:3">
      <c r="A232" s="31"/>
      <c r="B232" s="31"/>
      <c r="C232" s="31"/>
    </row>
    <row r="233" spans="1:3" ht="54">
      <c r="A233" s="202" t="s">
        <v>394</v>
      </c>
      <c r="B233" s="201" t="s">
        <v>425</v>
      </c>
      <c r="C233" s="331" t="s">
        <v>775</v>
      </c>
    </row>
    <row r="234" spans="1:3">
      <c r="A234" s="202" t="s">
        <v>395</v>
      </c>
      <c r="B234" s="201" t="s">
        <v>407</v>
      </c>
      <c r="C234" s="200" t="s">
        <v>229</v>
      </c>
    </row>
    <row r="235" spans="1:3" ht="40.5">
      <c r="A235" s="202" t="s">
        <v>397</v>
      </c>
      <c r="B235" s="201" t="s">
        <v>490</v>
      </c>
      <c r="C235" s="202"/>
    </row>
    <row r="236" spans="1:3" ht="67.5">
      <c r="A236" s="202" t="s">
        <v>398</v>
      </c>
      <c r="B236" s="201" t="s">
        <v>491</v>
      </c>
      <c r="C236" s="202"/>
    </row>
    <row r="237" spans="1:3">
      <c r="A237" s="202" t="s">
        <v>399</v>
      </c>
      <c r="B237" s="201" t="s">
        <v>408</v>
      </c>
      <c r="C237" s="202"/>
    </row>
    <row r="238" spans="1:3">
      <c r="A238" s="202" t="s">
        <v>413</v>
      </c>
      <c r="B238" s="201" t="s">
        <v>411</v>
      </c>
      <c r="C238" s="202"/>
    </row>
    <row r="239" spans="1:3">
      <c r="A239" s="414" t="s">
        <v>402</v>
      </c>
      <c r="B239" s="415"/>
      <c r="C239" s="202"/>
    </row>
    <row r="240" spans="1:3">
      <c r="A240" s="412" t="s">
        <v>492</v>
      </c>
      <c r="B240" s="413"/>
      <c r="C240" s="108" t="s">
        <v>405</v>
      </c>
    </row>
    <row r="241" spans="1:3">
      <c r="A241" s="412" t="s">
        <v>493</v>
      </c>
      <c r="B241" s="413"/>
      <c r="C241" s="108" t="s">
        <v>405</v>
      </c>
    </row>
    <row r="242" spans="1:3">
      <c r="A242" s="412" t="s">
        <v>494</v>
      </c>
      <c r="B242" s="413"/>
      <c r="C242" s="108" t="s">
        <v>405</v>
      </c>
    </row>
    <row r="243" spans="1:3">
      <c r="A243" s="416" t="s">
        <v>403</v>
      </c>
      <c r="B243" s="417"/>
      <c r="C243" s="110">
        <f>+[1]Havelvats1!D259</f>
        <v>-3944</v>
      </c>
    </row>
    <row r="244" spans="1:3">
      <c r="A244" s="31"/>
      <c r="B244" s="31"/>
      <c r="C244" s="31"/>
    </row>
    <row r="245" spans="1:3" ht="54">
      <c r="A245" s="202" t="s">
        <v>394</v>
      </c>
      <c r="B245" s="201" t="s">
        <v>425</v>
      </c>
      <c r="C245" s="331" t="s">
        <v>775</v>
      </c>
    </row>
    <row r="246" spans="1:3">
      <c r="A246" s="202" t="s">
        <v>395</v>
      </c>
      <c r="B246" s="201" t="s">
        <v>420</v>
      </c>
      <c r="C246" s="200" t="s">
        <v>229</v>
      </c>
    </row>
    <row r="247" spans="1:3" ht="54">
      <c r="A247" s="202" t="s">
        <v>397</v>
      </c>
      <c r="B247" s="201" t="s">
        <v>495</v>
      </c>
      <c r="C247" s="202"/>
    </row>
    <row r="248" spans="1:3" ht="67.5">
      <c r="A248" s="202" t="s">
        <v>398</v>
      </c>
      <c r="B248" s="201" t="s">
        <v>496</v>
      </c>
      <c r="C248" s="202"/>
    </row>
    <row r="249" spans="1:3" ht="27">
      <c r="A249" s="202" t="s">
        <v>399</v>
      </c>
      <c r="B249" s="201" t="s">
        <v>404</v>
      </c>
      <c r="C249" s="202"/>
    </row>
    <row r="250" spans="1:3" ht="27">
      <c r="A250" s="202" t="s">
        <v>443</v>
      </c>
      <c r="B250" s="201" t="s">
        <v>411</v>
      </c>
      <c r="C250" s="202"/>
    </row>
    <row r="251" spans="1:3">
      <c r="A251" s="414" t="s">
        <v>402</v>
      </c>
      <c r="B251" s="415"/>
      <c r="C251" s="202"/>
    </row>
    <row r="252" spans="1:3">
      <c r="A252" s="412" t="s">
        <v>492</v>
      </c>
      <c r="B252" s="413"/>
      <c r="C252" s="108"/>
    </row>
    <row r="253" spans="1:3">
      <c r="A253" s="412" t="s">
        <v>493</v>
      </c>
      <c r="B253" s="413"/>
      <c r="C253" s="108"/>
    </row>
    <row r="254" spans="1:3">
      <c r="A254" s="412" t="s">
        <v>494</v>
      </c>
      <c r="B254" s="413"/>
      <c r="C254" s="108"/>
    </row>
    <row r="255" spans="1:3">
      <c r="A255" s="416" t="s">
        <v>403</v>
      </c>
      <c r="B255" s="417"/>
      <c r="C255" s="110">
        <f>+[1]Havelvats1!D265</f>
        <v>-34000.5</v>
      </c>
    </row>
    <row r="256" spans="1:3">
      <c r="A256" s="31"/>
      <c r="B256" s="31"/>
      <c r="C256" s="31"/>
    </row>
    <row r="257" spans="1:5" ht="35.25" customHeight="1">
      <c r="A257" s="404" t="s">
        <v>767</v>
      </c>
      <c r="B257" s="404"/>
      <c r="C257" s="404"/>
      <c r="D257" s="340"/>
      <c r="E257" s="173"/>
    </row>
    <row r="258" spans="1:5">
      <c r="A258" s="405" t="s">
        <v>766</v>
      </c>
      <c r="B258" s="405"/>
      <c r="C258" s="405"/>
      <c r="D258" s="341"/>
      <c r="E258" s="341"/>
    </row>
    <row r="259" spans="1:5">
      <c r="A259" s="31"/>
      <c r="B259" s="31"/>
      <c r="C259" s="31"/>
    </row>
    <row r="260" spans="1:5">
      <c r="A260" s="203" t="s">
        <v>391</v>
      </c>
      <c r="B260" s="410" t="s">
        <v>392</v>
      </c>
      <c r="C260" s="411"/>
    </row>
    <row r="261" spans="1:5">
      <c r="A261" s="201" t="s">
        <v>497</v>
      </c>
      <c r="B261" s="412" t="s">
        <v>498</v>
      </c>
      <c r="C261" s="413"/>
    </row>
    <row r="262" spans="1:5">
      <c r="A262" s="31"/>
      <c r="B262" s="31"/>
      <c r="C262" s="31"/>
    </row>
    <row r="263" spans="1:5">
      <c r="A263" s="397" t="s">
        <v>393</v>
      </c>
      <c r="B263" s="397"/>
      <c r="C263" s="397"/>
    </row>
    <row r="264" spans="1:5">
      <c r="A264" s="31"/>
      <c r="B264" s="31"/>
      <c r="C264" s="31"/>
    </row>
    <row r="265" spans="1:5" ht="54">
      <c r="A265" s="202" t="s">
        <v>394</v>
      </c>
      <c r="B265" s="201" t="s">
        <v>497</v>
      </c>
      <c r="C265" s="331" t="s">
        <v>775</v>
      </c>
    </row>
    <row r="266" spans="1:5">
      <c r="A266" s="202" t="s">
        <v>395</v>
      </c>
      <c r="B266" s="201" t="s">
        <v>396</v>
      </c>
      <c r="C266" s="200" t="s">
        <v>229</v>
      </c>
    </row>
    <row r="267" spans="1:5" ht="27">
      <c r="A267" s="202" t="s">
        <v>397</v>
      </c>
      <c r="B267" s="201" t="s">
        <v>499</v>
      </c>
      <c r="C267" s="202"/>
    </row>
    <row r="268" spans="1:5" ht="54">
      <c r="A268" s="202" t="s">
        <v>398</v>
      </c>
      <c r="B268" s="201" t="s">
        <v>500</v>
      </c>
      <c r="C268" s="202"/>
    </row>
    <row r="269" spans="1:5">
      <c r="A269" s="202" t="s">
        <v>399</v>
      </c>
      <c r="B269" s="201" t="s">
        <v>400</v>
      </c>
      <c r="C269" s="202"/>
    </row>
    <row r="270" spans="1:5" ht="27">
      <c r="A270" s="202" t="s">
        <v>410</v>
      </c>
      <c r="B270" s="201" t="s">
        <v>501</v>
      </c>
      <c r="C270" s="202"/>
    </row>
    <row r="271" spans="1:5">
      <c r="A271" s="414" t="s">
        <v>402</v>
      </c>
      <c r="B271" s="415"/>
      <c r="C271" s="202"/>
    </row>
    <row r="272" spans="1:5">
      <c r="A272" s="412" t="s">
        <v>405</v>
      </c>
      <c r="B272" s="413"/>
      <c r="C272" s="108" t="s">
        <v>405</v>
      </c>
    </row>
    <row r="273" spans="1:3">
      <c r="A273" s="416" t="s">
        <v>403</v>
      </c>
      <c r="B273" s="417"/>
      <c r="C273" s="110">
        <f>+Havelvats7!C267</f>
        <v>-14606</v>
      </c>
    </row>
    <row r="274" spans="1:3">
      <c r="A274" s="31"/>
      <c r="B274" s="31"/>
      <c r="C274" s="31"/>
    </row>
    <row r="275" spans="1:3">
      <c r="A275" s="31"/>
      <c r="B275" s="31"/>
      <c r="C275" s="31"/>
    </row>
    <row r="276" spans="1:3">
      <c r="A276" s="203" t="s">
        <v>391</v>
      </c>
      <c r="B276" s="410" t="s">
        <v>392</v>
      </c>
      <c r="C276" s="411"/>
    </row>
    <row r="277" spans="1:3">
      <c r="A277" s="201" t="s">
        <v>502</v>
      </c>
      <c r="B277" s="412" t="s">
        <v>503</v>
      </c>
      <c r="C277" s="413"/>
    </row>
    <row r="278" spans="1:3">
      <c r="A278" s="31"/>
      <c r="B278" s="31"/>
      <c r="C278" s="31"/>
    </row>
    <row r="279" spans="1:3">
      <c r="A279" s="397" t="s">
        <v>393</v>
      </c>
      <c r="B279" s="397"/>
      <c r="C279" s="397"/>
    </row>
    <row r="280" spans="1:3">
      <c r="A280" s="31"/>
      <c r="B280" s="31"/>
      <c r="C280" s="31"/>
    </row>
    <row r="281" spans="1:3" ht="54">
      <c r="A281" s="202" t="s">
        <v>394</v>
      </c>
      <c r="B281" s="201" t="s">
        <v>502</v>
      </c>
      <c r="C281" s="331" t="s">
        <v>775</v>
      </c>
    </row>
    <row r="282" spans="1:3">
      <c r="A282" s="202" t="s">
        <v>395</v>
      </c>
      <c r="B282" s="201" t="s">
        <v>449</v>
      </c>
      <c r="C282" s="200" t="s">
        <v>229</v>
      </c>
    </row>
    <row r="283" spans="1:3" ht="40.5">
      <c r="A283" s="202" t="s">
        <v>397</v>
      </c>
      <c r="B283" s="201" t="s">
        <v>504</v>
      </c>
      <c r="C283" s="202"/>
    </row>
    <row r="284" spans="1:3" ht="27">
      <c r="A284" s="202" t="s">
        <v>398</v>
      </c>
      <c r="B284" s="201" t="s">
        <v>505</v>
      </c>
      <c r="C284" s="202"/>
    </row>
    <row r="285" spans="1:3">
      <c r="A285" s="202" t="s">
        <v>399</v>
      </c>
      <c r="B285" s="201" t="s">
        <v>408</v>
      </c>
      <c r="C285" s="202"/>
    </row>
    <row r="286" spans="1:3">
      <c r="A286" s="202" t="s">
        <v>414</v>
      </c>
      <c r="B286" s="201" t="s">
        <v>506</v>
      </c>
      <c r="C286" s="202"/>
    </row>
    <row r="287" spans="1:3">
      <c r="A287" s="414" t="s">
        <v>402</v>
      </c>
      <c r="B287" s="415"/>
      <c r="C287" s="202"/>
    </row>
    <row r="288" spans="1:3">
      <c r="A288" s="412" t="s">
        <v>507</v>
      </c>
      <c r="B288" s="413"/>
      <c r="C288" s="108"/>
    </row>
    <row r="289" spans="1:3">
      <c r="A289" s="412" t="s">
        <v>508</v>
      </c>
      <c r="B289" s="413"/>
      <c r="C289" s="108"/>
    </row>
    <row r="290" spans="1:3">
      <c r="A290" s="412" t="s">
        <v>509</v>
      </c>
      <c r="B290" s="413"/>
      <c r="C290" s="108"/>
    </row>
    <row r="291" spans="1:3">
      <c r="A291" s="416" t="s">
        <v>403</v>
      </c>
      <c r="B291" s="417"/>
      <c r="C291" s="110">
        <f>+[1]Havelvats1!D92</f>
        <v>-13228</v>
      </c>
    </row>
    <row r="292" spans="1:3">
      <c r="A292" s="31"/>
      <c r="B292" s="31"/>
      <c r="C292" s="31"/>
    </row>
    <row r="293" spans="1:3" ht="54">
      <c r="A293" s="202" t="s">
        <v>394</v>
      </c>
      <c r="B293" s="201" t="s">
        <v>502</v>
      </c>
      <c r="C293" s="331" t="s">
        <v>775</v>
      </c>
    </row>
    <row r="294" spans="1:3">
      <c r="A294" s="202" t="s">
        <v>395</v>
      </c>
      <c r="B294" s="201" t="s">
        <v>511</v>
      </c>
      <c r="C294" s="200" t="s">
        <v>229</v>
      </c>
    </row>
    <row r="295" spans="1:3" ht="40.5">
      <c r="A295" s="202" t="s">
        <v>397</v>
      </c>
      <c r="B295" s="201" t="s">
        <v>512</v>
      </c>
      <c r="C295" s="202"/>
    </row>
    <row r="296" spans="1:3" ht="54">
      <c r="A296" s="202" t="s">
        <v>398</v>
      </c>
      <c r="B296" s="201" t="s">
        <v>513</v>
      </c>
      <c r="C296" s="202"/>
    </row>
    <row r="297" spans="1:3">
      <c r="A297" s="202" t="s">
        <v>399</v>
      </c>
      <c r="B297" s="201" t="s">
        <v>408</v>
      </c>
      <c r="C297" s="202"/>
    </row>
    <row r="298" spans="1:3">
      <c r="A298" s="202" t="s">
        <v>414</v>
      </c>
      <c r="B298" s="201" t="s">
        <v>506</v>
      </c>
      <c r="C298" s="202"/>
    </row>
    <row r="299" spans="1:3">
      <c r="A299" s="414" t="s">
        <v>402</v>
      </c>
      <c r="B299" s="415"/>
      <c r="C299" s="202"/>
    </row>
    <row r="300" spans="1:3">
      <c r="A300" s="412" t="s">
        <v>514</v>
      </c>
      <c r="B300" s="413"/>
      <c r="C300" s="108"/>
    </row>
    <row r="301" spans="1:3">
      <c r="A301" s="412" t="s">
        <v>515</v>
      </c>
      <c r="B301" s="413"/>
      <c r="C301" s="108"/>
    </row>
    <row r="302" spans="1:3">
      <c r="A302" s="412" t="s">
        <v>516</v>
      </c>
      <c r="B302" s="413"/>
      <c r="C302" s="108"/>
    </row>
    <row r="303" spans="1:3">
      <c r="A303" s="416" t="s">
        <v>403</v>
      </c>
      <c r="B303" s="417"/>
      <c r="C303" s="110">
        <f>+[1]Havelvats1!D86</f>
        <v>-962.9</v>
      </c>
    </row>
    <row r="304" spans="1:3">
      <c r="A304" s="31"/>
      <c r="B304" s="31"/>
      <c r="C304" s="31"/>
    </row>
    <row r="305" spans="1:3" ht="54">
      <c r="A305" s="202" t="s">
        <v>394</v>
      </c>
      <c r="B305" s="201" t="s">
        <v>502</v>
      </c>
      <c r="C305" s="331" t="s">
        <v>775</v>
      </c>
    </row>
    <row r="306" spans="1:3">
      <c r="A306" s="202" t="s">
        <v>395</v>
      </c>
      <c r="B306" s="201" t="s">
        <v>517</v>
      </c>
      <c r="C306" s="200" t="s">
        <v>229</v>
      </c>
    </row>
    <row r="307" spans="1:3" ht="40.5">
      <c r="A307" s="202" t="s">
        <v>397</v>
      </c>
      <c r="B307" s="201" t="s">
        <v>518</v>
      </c>
      <c r="C307" s="202"/>
    </row>
    <row r="308" spans="1:3" ht="27">
      <c r="A308" s="202" t="s">
        <v>398</v>
      </c>
      <c r="B308" s="201" t="s">
        <v>519</v>
      </c>
      <c r="C308" s="202"/>
    </row>
    <row r="309" spans="1:3">
      <c r="A309" s="202" t="s">
        <v>399</v>
      </c>
      <c r="B309" s="201" t="s">
        <v>408</v>
      </c>
      <c r="C309" s="202"/>
    </row>
    <row r="310" spans="1:3">
      <c r="A310" s="202" t="s">
        <v>414</v>
      </c>
      <c r="B310" s="201" t="s">
        <v>506</v>
      </c>
      <c r="C310" s="202"/>
    </row>
    <row r="311" spans="1:3">
      <c r="A311" s="414" t="s">
        <v>402</v>
      </c>
      <c r="B311" s="415"/>
      <c r="C311" s="202"/>
    </row>
    <row r="312" spans="1:3">
      <c r="A312" s="412" t="s">
        <v>520</v>
      </c>
      <c r="B312" s="413"/>
      <c r="C312" s="108"/>
    </row>
    <row r="313" spans="1:3">
      <c r="A313" s="412" t="s">
        <v>521</v>
      </c>
      <c r="B313" s="413"/>
      <c r="C313" s="108"/>
    </row>
    <row r="314" spans="1:3">
      <c r="A314" s="412" t="s">
        <v>522</v>
      </c>
      <c r="B314" s="413"/>
      <c r="C314" s="108"/>
    </row>
    <row r="315" spans="1:3">
      <c r="A315" s="416" t="s">
        <v>403</v>
      </c>
      <c r="B315" s="417"/>
      <c r="C315" s="110">
        <f>+[1]Havelvats1!D80</f>
        <v>-10000</v>
      </c>
    </row>
    <row r="316" spans="1:3">
      <c r="A316" s="31"/>
      <c r="B316" s="31"/>
      <c r="C316" s="31"/>
    </row>
    <row r="317" spans="1:3" ht="54">
      <c r="A317" s="202" t="s">
        <v>394</v>
      </c>
      <c r="B317" s="201" t="s">
        <v>502</v>
      </c>
      <c r="C317" s="331" t="s">
        <v>775</v>
      </c>
    </row>
    <row r="318" spans="1:3">
      <c r="A318" s="202" t="s">
        <v>395</v>
      </c>
      <c r="B318" s="201" t="s">
        <v>523</v>
      </c>
      <c r="C318" s="200" t="s">
        <v>229</v>
      </c>
    </row>
    <row r="319" spans="1:3" ht="27">
      <c r="A319" s="202" t="s">
        <v>397</v>
      </c>
      <c r="B319" s="201" t="s">
        <v>524</v>
      </c>
      <c r="C319" s="202"/>
    </row>
    <row r="320" spans="1:3" ht="27">
      <c r="A320" s="202" t="s">
        <v>398</v>
      </c>
      <c r="B320" s="201" t="s">
        <v>525</v>
      </c>
      <c r="C320" s="202"/>
    </row>
    <row r="321" spans="1:3">
      <c r="A321" s="202" t="s">
        <v>399</v>
      </c>
      <c r="B321" s="201" t="s">
        <v>408</v>
      </c>
      <c r="C321" s="202"/>
    </row>
    <row r="322" spans="1:3">
      <c r="A322" s="202" t="s">
        <v>414</v>
      </c>
      <c r="B322" s="201" t="s">
        <v>526</v>
      </c>
      <c r="C322" s="202"/>
    </row>
    <row r="323" spans="1:3">
      <c r="A323" s="414" t="s">
        <v>402</v>
      </c>
      <c r="B323" s="415"/>
      <c r="C323" s="202"/>
    </row>
    <row r="324" spans="1:3">
      <c r="A324" s="412" t="s">
        <v>527</v>
      </c>
      <c r="B324" s="413"/>
      <c r="C324" s="108"/>
    </row>
    <row r="325" spans="1:3">
      <c r="A325" s="412" t="s">
        <v>528</v>
      </c>
      <c r="B325" s="413"/>
      <c r="C325" s="108"/>
    </row>
    <row r="326" spans="1:3">
      <c r="A326" s="412" t="s">
        <v>529</v>
      </c>
      <c r="B326" s="413"/>
      <c r="C326" s="108"/>
    </row>
    <row r="327" spans="1:3">
      <c r="A327" s="412" t="s">
        <v>530</v>
      </c>
      <c r="B327" s="413"/>
      <c r="C327" s="108"/>
    </row>
    <row r="328" spans="1:3">
      <c r="A328" s="412" t="s">
        <v>531</v>
      </c>
      <c r="B328" s="413"/>
      <c r="C328" s="108"/>
    </row>
    <row r="329" spans="1:3">
      <c r="A329" s="412" t="s">
        <v>532</v>
      </c>
      <c r="B329" s="413"/>
      <c r="C329" s="108"/>
    </row>
    <row r="330" spans="1:3">
      <c r="A330" s="412" t="s">
        <v>533</v>
      </c>
      <c r="B330" s="413"/>
      <c r="C330" s="108"/>
    </row>
    <row r="331" spans="1:3">
      <c r="A331" s="412" t="s">
        <v>534</v>
      </c>
      <c r="B331" s="413"/>
      <c r="C331" s="108"/>
    </row>
    <row r="332" spans="1:3">
      <c r="A332" s="416" t="s">
        <v>403</v>
      </c>
      <c r="B332" s="417"/>
      <c r="C332" s="110">
        <f>+[1]Havelvats1!D74</f>
        <v>-440000</v>
      </c>
    </row>
    <row r="333" spans="1:3">
      <c r="A333" s="31"/>
      <c r="B333" s="31"/>
      <c r="C333" s="31"/>
    </row>
    <row r="334" spans="1:3" ht="54">
      <c r="A334" s="202" t="s">
        <v>394</v>
      </c>
      <c r="B334" s="201" t="s">
        <v>502</v>
      </c>
      <c r="C334" s="331" t="s">
        <v>775</v>
      </c>
    </row>
    <row r="335" spans="1:3">
      <c r="A335" s="202" t="s">
        <v>395</v>
      </c>
      <c r="B335" s="201" t="s">
        <v>535</v>
      </c>
      <c r="C335" s="200" t="s">
        <v>229</v>
      </c>
    </row>
    <row r="336" spans="1:3" ht="27">
      <c r="A336" s="202" t="s">
        <v>397</v>
      </c>
      <c r="B336" s="201" t="s">
        <v>536</v>
      </c>
      <c r="C336" s="202"/>
    </row>
    <row r="337" spans="1:3" ht="81">
      <c r="A337" s="202" t="s">
        <v>398</v>
      </c>
      <c r="B337" s="201" t="s">
        <v>537</v>
      </c>
      <c r="C337" s="202"/>
    </row>
    <row r="338" spans="1:3">
      <c r="A338" s="202" t="s">
        <v>399</v>
      </c>
      <c r="B338" s="201" t="s">
        <v>408</v>
      </c>
      <c r="C338" s="202"/>
    </row>
    <row r="339" spans="1:3">
      <c r="A339" s="202" t="s">
        <v>414</v>
      </c>
      <c r="B339" s="201" t="s">
        <v>526</v>
      </c>
      <c r="C339" s="202"/>
    </row>
    <row r="340" spans="1:3">
      <c r="A340" s="414" t="s">
        <v>402</v>
      </c>
      <c r="B340" s="415"/>
      <c r="C340" s="202"/>
    </row>
    <row r="341" spans="1:3">
      <c r="A341" s="412" t="s">
        <v>538</v>
      </c>
      <c r="B341" s="413"/>
      <c r="C341" s="108"/>
    </row>
    <row r="342" spans="1:3">
      <c r="A342" s="412" t="s">
        <v>539</v>
      </c>
      <c r="B342" s="413"/>
      <c r="C342" s="108"/>
    </row>
    <row r="343" spans="1:3">
      <c r="A343" s="412" t="s">
        <v>540</v>
      </c>
      <c r="B343" s="413"/>
      <c r="C343" s="108"/>
    </row>
    <row r="344" spans="1:3">
      <c r="A344" s="412" t="s">
        <v>541</v>
      </c>
      <c r="B344" s="413"/>
      <c r="C344" s="108"/>
    </row>
    <row r="345" spans="1:3">
      <c r="A345" s="412" t="s">
        <v>542</v>
      </c>
      <c r="B345" s="413"/>
      <c r="C345" s="108"/>
    </row>
    <row r="346" spans="1:3">
      <c r="A346" s="412" t="s">
        <v>543</v>
      </c>
      <c r="B346" s="413"/>
      <c r="C346" s="108"/>
    </row>
    <row r="347" spans="1:3">
      <c r="A347" s="412" t="s">
        <v>534</v>
      </c>
      <c r="B347" s="413"/>
      <c r="C347" s="108"/>
    </row>
    <row r="348" spans="1:3">
      <c r="A348" s="416" t="s">
        <v>403</v>
      </c>
      <c r="B348" s="417"/>
      <c r="C348" s="110">
        <f>+[1]Havelvats1!D68</f>
        <v>-240000</v>
      </c>
    </row>
    <row r="349" spans="1:3">
      <c r="A349" s="31"/>
      <c r="B349" s="31"/>
      <c r="C349" s="31"/>
    </row>
    <row r="350" spans="1:3" ht="54">
      <c r="A350" s="202" t="s">
        <v>394</v>
      </c>
      <c r="B350" s="201" t="s">
        <v>502</v>
      </c>
      <c r="C350" s="331" t="s">
        <v>775</v>
      </c>
    </row>
    <row r="351" spans="1:3">
      <c r="A351" s="202" t="s">
        <v>395</v>
      </c>
      <c r="B351" s="201" t="s">
        <v>544</v>
      </c>
      <c r="C351" s="200" t="s">
        <v>229</v>
      </c>
    </row>
    <row r="352" spans="1:3" ht="40.5">
      <c r="A352" s="202" t="s">
        <v>397</v>
      </c>
      <c r="B352" s="201" t="s">
        <v>545</v>
      </c>
      <c r="C352" s="202"/>
    </row>
    <row r="353" spans="1:3" ht="67.5">
      <c r="A353" s="202" t="s">
        <v>398</v>
      </c>
      <c r="B353" s="201" t="s">
        <v>546</v>
      </c>
      <c r="C353" s="202"/>
    </row>
    <row r="354" spans="1:3">
      <c r="A354" s="202" t="s">
        <v>399</v>
      </c>
      <c r="B354" s="201" t="s">
        <v>408</v>
      </c>
      <c r="C354" s="202"/>
    </row>
    <row r="355" spans="1:3">
      <c r="A355" s="202" t="s">
        <v>414</v>
      </c>
      <c r="B355" s="201" t="s">
        <v>506</v>
      </c>
      <c r="C355" s="202"/>
    </row>
    <row r="356" spans="1:3">
      <c r="A356" s="414" t="s">
        <v>402</v>
      </c>
      <c r="B356" s="415"/>
      <c r="C356" s="202"/>
    </row>
    <row r="357" spans="1:3">
      <c r="A357" s="412" t="s">
        <v>547</v>
      </c>
      <c r="B357" s="413"/>
      <c r="C357" s="108"/>
    </row>
    <row r="358" spans="1:3">
      <c r="A358" s="412" t="s">
        <v>548</v>
      </c>
      <c r="B358" s="413"/>
      <c r="C358" s="108"/>
    </row>
    <row r="359" spans="1:3">
      <c r="A359" s="416" t="s">
        <v>403</v>
      </c>
      <c r="B359" s="417"/>
      <c r="C359" s="110">
        <f>+[1]Havelvats1!D62</f>
        <v>-155633</v>
      </c>
    </row>
    <row r="360" spans="1:3">
      <c r="A360" s="31"/>
      <c r="B360" s="31"/>
      <c r="C360" s="31"/>
    </row>
    <row r="361" spans="1:3" ht="54">
      <c r="A361" s="202" t="s">
        <v>394</v>
      </c>
      <c r="B361" s="201" t="s">
        <v>502</v>
      </c>
      <c r="C361" s="331" t="s">
        <v>775</v>
      </c>
    </row>
    <row r="362" spans="1:3">
      <c r="A362" s="202" t="s">
        <v>395</v>
      </c>
      <c r="B362" s="201" t="s">
        <v>549</v>
      </c>
      <c r="C362" s="200" t="s">
        <v>229</v>
      </c>
    </row>
    <row r="363" spans="1:3" ht="40.5">
      <c r="A363" s="202" t="s">
        <v>397</v>
      </c>
      <c r="B363" s="201" t="s">
        <v>550</v>
      </c>
      <c r="C363" s="202"/>
    </row>
    <row r="364" spans="1:3" ht="40.5">
      <c r="A364" s="202" t="s">
        <v>398</v>
      </c>
      <c r="B364" s="201" t="s">
        <v>551</v>
      </c>
      <c r="C364" s="202"/>
    </row>
    <row r="365" spans="1:3">
      <c r="A365" s="202" t="s">
        <v>399</v>
      </c>
      <c r="B365" s="201" t="s">
        <v>408</v>
      </c>
      <c r="C365" s="202"/>
    </row>
    <row r="366" spans="1:3">
      <c r="A366" s="202" t="s">
        <v>414</v>
      </c>
      <c r="B366" s="201" t="s">
        <v>506</v>
      </c>
      <c r="C366" s="202"/>
    </row>
    <row r="367" spans="1:3">
      <c r="A367" s="414" t="s">
        <v>402</v>
      </c>
      <c r="B367" s="415"/>
      <c r="C367" s="202"/>
    </row>
    <row r="368" spans="1:3">
      <c r="A368" s="412" t="s">
        <v>552</v>
      </c>
      <c r="B368" s="413"/>
      <c r="C368" s="108"/>
    </row>
    <row r="369" spans="1:3">
      <c r="A369" s="416" t="s">
        <v>403</v>
      </c>
      <c r="B369" s="417"/>
      <c r="C369" s="110">
        <f>+[1]Havelvats1!D56</f>
        <v>-10613.7</v>
      </c>
    </row>
    <row r="370" spans="1:3">
      <c r="A370" s="31"/>
      <c r="B370" s="31"/>
      <c r="C370" s="31"/>
    </row>
    <row r="371" spans="1:3">
      <c r="A371" s="31"/>
      <c r="B371" s="31"/>
      <c r="C371" s="31"/>
    </row>
    <row r="372" spans="1:3">
      <c r="A372" s="203" t="s">
        <v>391</v>
      </c>
      <c r="B372" s="410" t="s">
        <v>392</v>
      </c>
      <c r="C372" s="411"/>
    </row>
    <row r="373" spans="1:3">
      <c r="A373" s="201" t="s">
        <v>553</v>
      </c>
      <c r="B373" s="412" t="s">
        <v>554</v>
      </c>
      <c r="C373" s="413"/>
    </row>
    <row r="374" spans="1:3">
      <c r="A374" s="31"/>
      <c r="B374" s="31"/>
      <c r="C374" s="31"/>
    </row>
    <row r="375" spans="1:3">
      <c r="A375" s="397" t="s">
        <v>393</v>
      </c>
      <c r="B375" s="397"/>
      <c r="C375" s="397"/>
    </row>
    <row r="376" spans="1:3">
      <c r="A376" s="31"/>
      <c r="B376" s="31"/>
      <c r="C376" s="31"/>
    </row>
    <row r="377" spans="1:3" ht="54">
      <c r="A377" s="202" t="s">
        <v>394</v>
      </c>
      <c r="B377" s="201" t="s">
        <v>553</v>
      </c>
      <c r="C377" s="331" t="s">
        <v>775</v>
      </c>
    </row>
    <row r="378" spans="1:3">
      <c r="A378" s="202" t="s">
        <v>395</v>
      </c>
      <c r="B378" s="201" t="s">
        <v>416</v>
      </c>
      <c r="C378" s="200" t="s">
        <v>229</v>
      </c>
    </row>
    <row r="379" spans="1:3" ht="40.5">
      <c r="A379" s="202" t="s">
        <v>397</v>
      </c>
      <c r="B379" s="201" t="s">
        <v>555</v>
      </c>
      <c r="C379" s="202"/>
    </row>
    <row r="380" spans="1:3" ht="40.5">
      <c r="A380" s="202" t="s">
        <v>398</v>
      </c>
      <c r="B380" s="201" t="s">
        <v>556</v>
      </c>
      <c r="C380" s="202"/>
    </row>
    <row r="381" spans="1:3">
      <c r="A381" s="202" t="s">
        <v>399</v>
      </c>
      <c r="B381" s="201" t="s">
        <v>400</v>
      </c>
      <c r="C381" s="202"/>
    </row>
    <row r="382" spans="1:3">
      <c r="A382" s="202" t="s">
        <v>413</v>
      </c>
      <c r="B382" s="201" t="s">
        <v>557</v>
      </c>
      <c r="C382" s="202"/>
    </row>
    <row r="383" spans="1:3">
      <c r="A383" s="414" t="s">
        <v>402</v>
      </c>
      <c r="B383" s="415"/>
      <c r="C383" s="202"/>
    </row>
    <row r="384" spans="1:3">
      <c r="A384" s="412" t="s">
        <v>435</v>
      </c>
      <c r="B384" s="413"/>
      <c r="C384" s="108"/>
    </row>
    <row r="385" spans="1:3">
      <c r="A385" s="416" t="s">
        <v>403</v>
      </c>
      <c r="B385" s="417"/>
      <c r="C385" s="110">
        <f>+[1]Havelvats1!D43</f>
        <v>-14846.4</v>
      </c>
    </row>
    <row r="386" spans="1:3">
      <c r="A386" s="31"/>
      <c r="B386" s="31"/>
      <c r="C386" s="31"/>
    </row>
    <row r="387" spans="1:3" ht="54">
      <c r="A387" s="202" t="s">
        <v>394</v>
      </c>
      <c r="B387" s="201" t="s">
        <v>553</v>
      </c>
      <c r="C387" s="331" t="s">
        <v>775</v>
      </c>
    </row>
    <row r="388" spans="1:3">
      <c r="A388" s="202" t="s">
        <v>395</v>
      </c>
      <c r="B388" s="201" t="s">
        <v>422</v>
      </c>
      <c r="C388" s="200" t="s">
        <v>229</v>
      </c>
    </row>
    <row r="389" spans="1:3" ht="40.5">
      <c r="A389" s="202" t="s">
        <v>397</v>
      </c>
      <c r="B389" s="201" t="s">
        <v>558</v>
      </c>
      <c r="C389" s="202"/>
    </row>
    <row r="390" spans="1:3" ht="40.5">
      <c r="A390" s="202" t="s">
        <v>398</v>
      </c>
      <c r="B390" s="201" t="s">
        <v>559</v>
      </c>
      <c r="C390" s="202"/>
    </row>
    <row r="391" spans="1:3">
      <c r="A391" s="202" t="s">
        <v>399</v>
      </c>
      <c r="B391" s="201" t="s">
        <v>400</v>
      </c>
      <c r="C391" s="202"/>
    </row>
    <row r="392" spans="1:3">
      <c r="A392" s="202" t="s">
        <v>413</v>
      </c>
      <c r="B392" s="201" t="s">
        <v>560</v>
      </c>
      <c r="C392" s="202"/>
    </row>
    <row r="393" spans="1:3">
      <c r="A393" s="414" t="s">
        <v>402</v>
      </c>
      <c r="B393" s="415"/>
      <c r="C393" s="202"/>
    </row>
    <row r="394" spans="1:3">
      <c r="A394" s="412" t="s">
        <v>435</v>
      </c>
      <c r="B394" s="413"/>
      <c r="C394" s="108" t="s">
        <v>405</v>
      </c>
    </row>
    <row r="395" spans="1:3">
      <c r="A395" s="416" t="s">
        <v>403</v>
      </c>
      <c r="B395" s="417"/>
      <c r="C395" s="110">
        <f>+[1]Havelvats1!D37</f>
        <v>-16372.1</v>
      </c>
    </row>
    <row r="396" spans="1:3">
      <c r="A396" s="31"/>
      <c r="B396" s="31"/>
      <c r="C396" s="31"/>
    </row>
    <row r="397" spans="1:3" ht="54">
      <c r="A397" s="202" t="s">
        <v>394</v>
      </c>
      <c r="B397" s="201" t="s">
        <v>553</v>
      </c>
      <c r="C397" s="331" t="s">
        <v>775</v>
      </c>
    </row>
    <row r="398" spans="1:3">
      <c r="A398" s="202" t="s">
        <v>395</v>
      </c>
      <c r="B398" s="201" t="s">
        <v>561</v>
      </c>
      <c r="C398" s="200" t="s">
        <v>229</v>
      </c>
    </row>
    <row r="399" spans="1:3" ht="40.5">
      <c r="A399" s="202" t="s">
        <v>397</v>
      </c>
      <c r="B399" s="201" t="s">
        <v>555</v>
      </c>
      <c r="C399" s="202"/>
    </row>
    <row r="400" spans="1:3" ht="27">
      <c r="A400" s="202" t="s">
        <v>398</v>
      </c>
      <c r="B400" s="201" t="s">
        <v>562</v>
      </c>
      <c r="C400" s="202"/>
    </row>
    <row r="401" spans="1:3" ht="27">
      <c r="A401" s="202" t="s">
        <v>399</v>
      </c>
      <c r="B401" s="201" t="s">
        <v>412</v>
      </c>
      <c r="C401" s="202"/>
    </row>
    <row r="402" spans="1:3">
      <c r="A402" s="202" t="s">
        <v>409</v>
      </c>
      <c r="B402" s="201" t="s">
        <v>557</v>
      </c>
      <c r="C402" s="202"/>
    </row>
    <row r="403" spans="1:3">
      <c r="A403" s="414" t="s">
        <v>402</v>
      </c>
      <c r="B403" s="415"/>
      <c r="C403" s="202"/>
    </row>
    <row r="404" spans="1:3">
      <c r="A404" s="412" t="s">
        <v>563</v>
      </c>
      <c r="B404" s="413"/>
      <c r="C404" s="108"/>
    </row>
    <row r="405" spans="1:3">
      <c r="A405" s="412" t="s">
        <v>564</v>
      </c>
      <c r="B405" s="413"/>
      <c r="C405" s="108" t="s">
        <v>405</v>
      </c>
    </row>
    <row r="406" spans="1:3">
      <c r="A406" s="412" t="s">
        <v>565</v>
      </c>
      <c r="B406" s="413"/>
      <c r="C406" s="108" t="s">
        <v>405</v>
      </c>
    </row>
    <row r="407" spans="1:3">
      <c r="A407" s="416" t="s">
        <v>403</v>
      </c>
      <c r="B407" s="417"/>
      <c r="C407" s="110">
        <f>+[1]Havelvats1!D31</f>
        <v>-73020.7</v>
      </c>
    </row>
    <row r="408" spans="1:3">
      <c r="A408" s="31"/>
      <c r="B408" s="31"/>
      <c r="C408" s="31"/>
    </row>
    <row r="409" spans="1:3">
      <c r="A409" s="31"/>
      <c r="B409" s="31"/>
      <c r="C409" s="31"/>
    </row>
    <row r="410" spans="1:3">
      <c r="A410" s="203" t="s">
        <v>391</v>
      </c>
      <c r="B410" s="410" t="s">
        <v>392</v>
      </c>
      <c r="C410" s="411"/>
    </row>
    <row r="411" spans="1:3">
      <c r="A411" s="201" t="s">
        <v>424</v>
      </c>
      <c r="B411" s="412" t="s">
        <v>566</v>
      </c>
      <c r="C411" s="413"/>
    </row>
    <row r="412" spans="1:3">
      <c r="A412" s="31"/>
      <c r="B412" s="31"/>
      <c r="C412" s="31"/>
    </row>
    <row r="413" spans="1:3">
      <c r="A413" s="397" t="s">
        <v>393</v>
      </c>
      <c r="B413" s="397"/>
      <c r="C413" s="397"/>
    </row>
    <row r="414" spans="1:3">
      <c r="A414" s="31"/>
      <c r="B414" s="31"/>
      <c r="C414" s="31"/>
    </row>
    <row r="415" spans="1:3" ht="54">
      <c r="A415" s="202" t="s">
        <v>394</v>
      </c>
      <c r="B415" s="201" t="s">
        <v>424</v>
      </c>
      <c r="C415" s="331" t="s">
        <v>775</v>
      </c>
    </row>
    <row r="416" spans="1:3">
      <c r="A416" s="202" t="s">
        <v>395</v>
      </c>
      <c r="B416" s="201" t="s">
        <v>406</v>
      </c>
      <c r="C416" s="200" t="s">
        <v>229</v>
      </c>
    </row>
    <row r="417" spans="1:3">
      <c r="A417" s="202" t="s">
        <v>397</v>
      </c>
      <c r="B417" s="201" t="s">
        <v>568</v>
      </c>
      <c r="C417" s="202"/>
    </row>
    <row r="418" spans="1:3">
      <c r="A418" s="202" t="s">
        <v>398</v>
      </c>
      <c r="B418" s="201" t="s">
        <v>569</v>
      </c>
      <c r="C418" s="202"/>
    </row>
    <row r="419" spans="1:3">
      <c r="A419" s="202" t="s">
        <v>399</v>
      </c>
      <c r="B419" s="201" t="s">
        <v>400</v>
      </c>
      <c r="C419" s="202"/>
    </row>
    <row r="420" spans="1:3" ht="27">
      <c r="A420" s="202" t="s">
        <v>419</v>
      </c>
      <c r="B420" s="201" t="s">
        <v>567</v>
      </c>
      <c r="C420" s="202"/>
    </row>
    <row r="421" spans="1:3">
      <c r="A421" s="414" t="s">
        <v>402</v>
      </c>
      <c r="B421" s="415"/>
      <c r="C421" s="202"/>
    </row>
    <row r="422" spans="1:3">
      <c r="A422" s="412" t="s">
        <v>405</v>
      </c>
      <c r="B422" s="413"/>
      <c r="C422" s="108" t="s">
        <v>405</v>
      </c>
    </row>
    <row r="423" spans="1:3">
      <c r="A423" s="416" t="s">
        <v>403</v>
      </c>
      <c r="B423" s="417"/>
      <c r="C423" s="110">
        <f>+[1]Havelvats1!D18</f>
        <v>-46000</v>
      </c>
    </row>
    <row r="424" spans="1:3">
      <c r="A424" s="31"/>
      <c r="B424" s="31"/>
      <c r="C424" s="31"/>
    </row>
    <row r="425" spans="1:3">
      <c r="A425" s="31"/>
      <c r="B425" s="31"/>
      <c r="C425" s="31"/>
    </row>
    <row r="426" spans="1:3">
      <c r="A426" s="203" t="s">
        <v>391</v>
      </c>
      <c r="B426" s="410" t="s">
        <v>392</v>
      </c>
      <c r="C426" s="411"/>
    </row>
    <row r="427" spans="1:3">
      <c r="A427" s="201" t="s">
        <v>570</v>
      </c>
      <c r="B427" s="412" t="s">
        <v>571</v>
      </c>
      <c r="C427" s="413"/>
    </row>
    <row r="428" spans="1:3">
      <c r="A428" s="31"/>
      <c r="B428" s="31"/>
      <c r="C428" s="31"/>
    </row>
    <row r="429" spans="1:3">
      <c r="A429" s="397" t="s">
        <v>393</v>
      </c>
      <c r="B429" s="397"/>
      <c r="C429" s="397"/>
    </row>
    <row r="430" spans="1:3">
      <c r="A430" s="31"/>
      <c r="B430" s="31"/>
      <c r="C430" s="31"/>
    </row>
    <row r="431" spans="1:3" ht="54">
      <c r="A431" s="202" t="s">
        <v>394</v>
      </c>
      <c r="B431" s="201" t="s">
        <v>570</v>
      </c>
      <c r="C431" s="331" t="s">
        <v>775</v>
      </c>
    </row>
    <row r="432" spans="1:3">
      <c r="A432" s="202" t="s">
        <v>395</v>
      </c>
      <c r="B432" s="201" t="s">
        <v>407</v>
      </c>
      <c r="C432" s="200" t="s">
        <v>229</v>
      </c>
    </row>
    <row r="433" spans="1:4" ht="40.5">
      <c r="A433" s="202" t="s">
        <v>397</v>
      </c>
      <c r="B433" s="201" t="s">
        <v>572</v>
      </c>
      <c r="C433" s="202"/>
    </row>
    <row r="434" spans="1:4" ht="67.5">
      <c r="A434" s="202" t="s">
        <v>398</v>
      </c>
      <c r="B434" s="201" t="s">
        <v>573</v>
      </c>
      <c r="C434" s="202"/>
    </row>
    <row r="435" spans="1:4">
      <c r="A435" s="202" t="s">
        <v>399</v>
      </c>
      <c r="B435" s="201" t="s">
        <v>408</v>
      </c>
      <c r="C435" s="202"/>
    </row>
    <row r="436" spans="1:4">
      <c r="A436" s="202" t="s">
        <v>409</v>
      </c>
      <c r="B436" s="201" t="s">
        <v>452</v>
      </c>
      <c r="C436" s="202"/>
    </row>
    <row r="437" spans="1:4">
      <c r="A437" s="414" t="s">
        <v>402</v>
      </c>
      <c r="B437" s="415"/>
      <c r="C437" s="202"/>
    </row>
    <row r="438" spans="1:4">
      <c r="A438" s="412" t="s">
        <v>574</v>
      </c>
      <c r="B438" s="413"/>
      <c r="C438" s="108" t="s">
        <v>405</v>
      </c>
    </row>
    <row r="439" spans="1:4">
      <c r="A439" s="412" t="s">
        <v>575</v>
      </c>
      <c r="B439" s="413"/>
      <c r="C439" s="108" t="s">
        <v>405</v>
      </c>
    </row>
    <row r="440" spans="1:4">
      <c r="A440" s="412" t="s">
        <v>576</v>
      </c>
      <c r="B440" s="413"/>
      <c r="C440" s="108" t="s">
        <v>405</v>
      </c>
    </row>
    <row r="441" spans="1:4">
      <c r="A441" s="412" t="s">
        <v>577</v>
      </c>
      <c r="B441" s="413"/>
      <c r="C441" s="108" t="s">
        <v>405</v>
      </c>
    </row>
    <row r="442" spans="1:4">
      <c r="A442" s="412" t="s">
        <v>578</v>
      </c>
      <c r="B442" s="413"/>
      <c r="C442" s="108"/>
    </row>
    <row r="443" spans="1:4">
      <c r="A443" s="416" t="s">
        <v>403</v>
      </c>
      <c r="B443" s="417"/>
      <c r="C443" s="110">
        <f>+[1]Havelvats1!D105</f>
        <v>-48110.5</v>
      </c>
    </row>
    <row r="444" spans="1:4">
      <c r="A444" s="31"/>
      <c r="B444" s="31"/>
      <c r="C444" s="31"/>
    </row>
    <row r="445" spans="1:4" s="173" customFormat="1" ht="42" customHeight="1">
      <c r="A445" s="404" t="s">
        <v>656</v>
      </c>
      <c r="B445" s="404"/>
      <c r="C445" s="404"/>
      <c r="D445" s="340"/>
    </row>
    <row r="446" spans="1:4" s="26" customFormat="1" ht="20.25">
      <c r="A446" s="175"/>
      <c r="B446" s="176" t="s">
        <v>657</v>
      </c>
      <c r="C446" s="175"/>
    </row>
    <row r="447" spans="1:4" s="26" customFormat="1" ht="15">
      <c r="A447" s="174" t="s">
        <v>658</v>
      </c>
      <c r="B447" s="177"/>
      <c r="C447" s="177"/>
    </row>
    <row r="448" spans="1:4" s="26" customFormat="1" ht="15"/>
    <row r="449" spans="1:6" s="26" customFormat="1" ht="15">
      <c r="A449" s="178" t="s">
        <v>391</v>
      </c>
      <c r="B449" s="178" t="s">
        <v>392</v>
      </c>
      <c r="C449" s="179"/>
    </row>
    <row r="450" spans="1:6" s="26" customFormat="1" ht="15">
      <c r="A450" s="180" t="s">
        <v>579</v>
      </c>
      <c r="B450" s="180" t="s">
        <v>580</v>
      </c>
      <c r="C450" s="181"/>
    </row>
    <row r="451" spans="1:6" s="26" customFormat="1" ht="15"/>
    <row r="452" spans="1:6" s="26" customFormat="1" ht="15">
      <c r="A452" s="177" t="s">
        <v>393</v>
      </c>
      <c r="B452" s="177"/>
      <c r="C452" s="177"/>
    </row>
    <row r="453" spans="1:6" s="26" customFormat="1" ht="15"/>
    <row r="454" spans="1:6" s="26" customFormat="1" ht="54.75" customHeight="1">
      <c r="A454" s="180" t="s">
        <v>394</v>
      </c>
      <c r="B454" s="180" t="s">
        <v>579</v>
      </c>
      <c r="C454" s="194" t="s">
        <v>774</v>
      </c>
    </row>
    <row r="455" spans="1:6" s="26" customFormat="1" ht="15">
      <c r="A455" s="180" t="s">
        <v>395</v>
      </c>
      <c r="B455" s="180" t="s">
        <v>510</v>
      </c>
      <c r="C455" s="194" t="s">
        <v>659</v>
      </c>
    </row>
    <row r="456" spans="1:6" s="26" customFormat="1" ht="40.5">
      <c r="A456" s="180" t="s">
        <v>397</v>
      </c>
      <c r="B456" s="182" t="s">
        <v>660</v>
      </c>
      <c r="C456" s="180"/>
    </row>
    <row r="457" spans="1:6" s="26" customFormat="1" ht="27">
      <c r="A457" s="180" t="s">
        <v>398</v>
      </c>
      <c r="B457" s="182" t="s">
        <v>581</v>
      </c>
      <c r="C457" s="180"/>
    </row>
    <row r="458" spans="1:6" s="26" customFormat="1" ht="15">
      <c r="A458" s="182" t="s">
        <v>399</v>
      </c>
      <c r="B458" s="182" t="s">
        <v>408</v>
      </c>
      <c r="C458" s="180"/>
    </row>
    <row r="459" spans="1:6" s="26" customFormat="1" ht="15">
      <c r="A459" s="182" t="s">
        <v>419</v>
      </c>
      <c r="B459" s="180" t="s">
        <v>582</v>
      </c>
      <c r="C459" s="180"/>
    </row>
    <row r="460" spans="1:6" s="26" customFormat="1" ht="15">
      <c r="A460" s="183" t="s">
        <v>402</v>
      </c>
      <c r="B460" s="184"/>
      <c r="C460" s="180"/>
    </row>
    <row r="461" spans="1:6" s="26" customFormat="1" ht="15">
      <c r="A461" s="185" t="s">
        <v>661</v>
      </c>
      <c r="B461" s="186"/>
      <c r="C461" s="187">
        <v>20</v>
      </c>
    </row>
    <row r="462" spans="1:6" s="26" customFormat="1" ht="15">
      <c r="A462" s="180" t="s">
        <v>403</v>
      </c>
      <c r="B462" s="180"/>
      <c r="C462" s="188">
        <f>[1]Havelvats2!D15</f>
        <v>328207.8000000001</v>
      </c>
      <c r="F462" s="195"/>
    </row>
    <row r="463" spans="1:6" s="26" customFormat="1" ht="15">
      <c r="A463" s="300"/>
      <c r="B463" s="300"/>
      <c r="C463" s="337"/>
      <c r="F463" s="195"/>
    </row>
    <row r="464" spans="1:6" s="26" customFormat="1" ht="44.25" customHeight="1">
      <c r="A464" s="404" t="s">
        <v>662</v>
      </c>
      <c r="B464" s="404"/>
      <c r="C464" s="404"/>
      <c r="D464" s="340"/>
      <c r="E464" s="340"/>
    </row>
    <row r="465" spans="1:5" s="26" customFormat="1" ht="15"/>
    <row r="466" spans="1:5" s="26" customFormat="1" ht="20.25">
      <c r="A466" s="406" t="s">
        <v>663</v>
      </c>
      <c r="B466" s="406"/>
      <c r="C466" s="406"/>
      <c r="E466" s="175"/>
    </row>
    <row r="467" spans="1:5" s="26" customFormat="1" ht="15">
      <c r="A467" s="174" t="s">
        <v>658</v>
      </c>
      <c r="B467" s="177"/>
      <c r="C467" s="177"/>
      <c r="E467" s="177"/>
    </row>
    <row r="468" spans="1:5" s="26" customFormat="1" ht="15"/>
    <row r="469" spans="1:5" s="26" customFormat="1" ht="15">
      <c r="A469" s="178" t="s">
        <v>391</v>
      </c>
      <c r="B469" s="178" t="s">
        <v>392</v>
      </c>
      <c r="C469" s="179"/>
      <c r="E469" s="179"/>
    </row>
    <row r="470" spans="1:5" s="26" customFormat="1" ht="15">
      <c r="A470" s="180" t="s">
        <v>579</v>
      </c>
      <c r="B470" s="180" t="s">
        <v>580</v>
      </c>
      <c r="C470" s="181"/>
      <c r="E470" s="181"/>
    </row>
    <row r="471" spans="1:5" s="26" customFormat="1" ht="15"/>
    <row r="472" spans="1:5" s="26" customFormat="1" ht="15">
      <c r="A472" s="177" t="s">
        <v>393</v>
      </c>
      <c r="B472" s="177"/>
      <c r="C472" s="177"/>
      <c r="E472" s="177"/>
    </row>
    <row r="473" spans="1:5" s="26" customFormat="1" ht="15"/>
    <row r="474" spans="1:5" s="26" customFormat="1" ht="54">
      <c r="A474" s="180" t="s">
        <v>394</v>
      </c>
      <c r="B474" s="180" t="s">
        <v>579</v>
      </c>
      <c r="C474" s="194" t="s">
        <v>774</v>
      </c>
      <c r="E474" s="189"/>
    </row>
    <row r="475" spans="1:5" s="26" customFormat="1" ht="15">
      <c r="A475" s="180" t="s">
        <v>395</v>
      </c>
      <c r="B475" s="180" t="s">
        <v>510</v>
      </c>
      <c r="C475" s="180" t="s">
        <v>659</v>
      </c>
      <c r="E475" s="1"/>
    </row>
    <row r="476" spans="1:5" s="26" customFormat="1" ht="40.5">
      <c r="A476" s="180" t="s">
        <v>397</v>
      </c>
      <c r="B476" s="182" t="s">
        <v>660</v>
      </c>
      <c r="C476" s="180"/>
      <c r="E476" s="1"/>
    </row>
    <row r="477" spans="1:5" s="26" customFormat="1" ht="27">
      <c r="A477" s="180" t="s">
        <v>398</v>
      </c>
      <c r="B477" s="182" t="s">
        <v>581</v>
      </c>
      <c r="C477" s="180"/>
      <c r="E477" s="1"/>
    </row>
    <row r="478" spans="1:5" s="26" customFormat="1" ht="15">
      <c r="A478" s="182" t="s">
        <v>399</v>
      </c>
      <c r="B478" s="182" t="s">
        <v>408</v>
      </c>
      <c r="C478" s="180"/>
      <c r="E478" s="1"/>
    </row>
    <row r="479" spans="1:5" s="26" customFormat="1" ht="15">
      <c r="A479" s="182" t="s">
        <v>419</v>
      </c>
      <c r="B479" s="180" t="s">
        <v>582</v>
      </c>
      <c r="C479" s="180"/>
      <c r="E479" s="1"/>
    </row>
    <row r="480" spans="1:5" s="26" customFormat="1" ht="15">
      <c r="A480" s="332" t="s">
        <v>402</v>
      </c>
      <c r="B480" s="333"/>
      <c r="C480" s="180"/>
      <c r="E480" s="1"/>
    </row>
    <row r="481" spans="1:5" s="26" customFormat="1" ht="15">
      <c r="A481" s="334" t="s">
        <v>664</v>
      </c>
      <c r="B481" s="335"/>
      <c r="C481" s="190">
        <v>14</v>
      </c>
      <c r="E481" s="199"/>
    </row>
    <row r="482" spans="1:5" s="26" customFormat="1" ht="15">
      <c r="A482" s="180" t="s">
        <v>403</v>
      </c>
      <c r="B482" s="180"/>
      <c r="C482" s="191">
        <f>[1]Havelvats2!D45</f>
        <v>363212.10000000003</v>
      </c>
      <c r="E482" s="192"/>
    </row>
    <row r="483" spans="1:5" s="26" customFormat="1" ht="15">
      <c r="B483" s="300"/>
      <c r="C483" s="300"/>
      <c r="D483" s="301"/>
      <c r="E483" s="192"/>
    </row>
    <row r="484" spans="1:5" s="173" customFormat="1" ht="40.5" customHeight="1">
      <c r="A484" s="404" t="s">
        <v>759</v>
      </c>
      <c r="B484" s="404"/>
      <c r="C484" s="404"/>
      <c r="D484" s="340"/>
    </row>
    <row r="485" spans="1:5" s="26" customFormat="1" ht="20.25" customHeight="1">
      <c r="A485" s="336" t="s">
        <v>760</v>
      </c>
      <c r="B485" s="336"/>
      <c r="C485" s="336"/>
    </row>
    <row r="486" spans="1:5" s="26" customFormat="1" ht="15">
      <c r="A486" s="174" t="s">
        <v>658</v>
      </c>
      <c r="B486" s="177"/>
      <c r="C486" s="177"/>
    </row>
    <row r="487" spans="1:5" s="26" customFormat="1" ht="15"/>
    <row r="488" spans="1:5" s="26" customFormat="1" ht="15">
      <c r="A488" s="178" t="s">
        <v>391</v>
      </c>
      <c r="B488" s="178" t="s">
        <v>392</v>
      </c>
      <c r="C488" s="179"/>
    </row>
    <row r="489" spans="1:5" s="26" customFormat="1" ht="15">
      <c r="A489" s="180" t="s">
        <v>579</v>
      </c>
      <c r="B489" s="180" t="s">
        <v>580</v>
      </c>
      <c r="C489" s="181"/>
    </row>
    <row r="490" spans="1:5" s="26" customFormat="1" ht="15"/>
    <row r="491" spans="1:5" s="26" customFormat="1" ht="15">
      <c r="A491" s="177" t="s">
        <v>393</v>
      </c>
      <c r="B491" s="177"/>
      <c r="C491" s="177"/>
    </row>
    <row r="492" spans="1:5" s="26" customFormat="1" ht="15"/>
    <row r="493" spans="1:5" s="26" customFormat="1" ht="54">
      <c r="A493" s="180" t="s">
        <v>394</v>
      </c>
      <c r="B493" s="180" t="s">
        <v>579</v>
      </c>
      <c r="C493" s="194" t="s">
        <v>774</v>
      </c>
    </row>
    <row r="494" spans="1:5" s="26" customFormat="1" ht="15">
      <c r="A494" s="180" t="s">
        <v>395</v>
      </c>
      <c r="B494" s="180" t="s">
        <v>510</v>
      </c>
      <c r="C494" s="180" t="s">
        <v>659</v>
      </c>
    </row>
    <row r="495" spans="1:5" s="26" customFormat="1" ht="40.5">
      <c r="A495" s="180" t="s">
        <v>397</v>
      </c>
      <c r="B495" s="182" t="s">
        <v>660</v>
      </c>
      <c r="C495" s="180"/>
    </row>
    <row r="496" spans="1:5" s="26" customFormat="1" ht="27">
      <c r="A496" s="180" t="s">
        <v>398</v>
      </c>
      <c r="B496" s="182" t="s">
        <v>581</v>
      </c>
      <c r="C496" s="180"/>
    </row>
    <row r="497" spans="1:6" s="26" customFormat="1" ht="15">
      <c r="A497" s="182" t="s">
        <v>399</v>
      </c>
      <c r="B497" s="182" t="s">
        <v>408</v>
      </c>
      <c r="C497" s="180"/>
    </row>
    <row r="498" spans="1:6" s="26" customFormat="1" ht="15">
      <c r="A498" s="182" t="s">
        <v>419</v>
      </c>
      <c r="B498" s="180" t="s">
        <v>582</v>
      </c>
      <c r="C498" s="180"/>
    </row>
    <row r="499" spans="1:6" s="26" customFormat="1" ht="15">
      <c r="A499" s="332" t="s">
        <v>402</v>
      </c>
      <c r="B499" s="333"/>
      <c r="C499" s="180"/>
    </row>
    <row r="500" spans="1:6" s="26" customFormat="1" ht="15">
      <c r="A500" s="334" t="s">
        <v>661</v>
      </c>
      <c r="B500" s="335"/>
      <c r="C500" s="187">
        <v>23</v>
      </c>
    </row>
    <row r="501" spans="1:6" s="26" customFormat="1" ht="15">
      <c r="A501" s="180" t="s">
        <v>403</v>
      </c>
      <c r="B501" s="180"/>
      <c r="C501" s="188">
        <f>[1]Havelvats2!D64</f>
        <v>494550</v>
      </c>
      <c r="F501" s="195"/>
    </row>
    <row r="502" spans="1:6" s="173" customFormat="1" ht="38.25" customHeight="1">
      <c r="A502" s="407" t="s">
        <v>761</v>
      </c>
      <c r="B502" s="407"/>
      <c r="C502" s="407"/>
      <c r="D502" s="340"/>
    </row>
    <row r="503" spans="1:6" s="26" customFormat="1" ht="20.25" customHeight="1">
      <c r="A503" s="406" t="s">
        <v>762</v>
      </c>
      <c r="B503" s="406"/>
      <c r="C503" s="406"/>
    </row>
    <row r="504" spans="1:6" s="26" customFormat="1" ht="15">
      <c r="A504" s="174" t="s">
        <v>658</v>
      </c>
      <c r="B504" s="177"/>
      <c r="C504" s="177"/>
    </row>
    <row r="505" spans="1:6" s="26" customFormat="1" ht="15"/>
    <row r="506" spans="1:6" s="26" customFormat="1" ht="15">
      <c r="A506" s="178" t="s">
        <v>391</v>
      </c>
      <c r="B506" s="178" t="s">
        <v>392</v>
      </c>
      <c r="C506" s="179"/>
    </row>
    <row r="507" spans="1:6" s="26" customFormat="1" ht="15">
      <c r="A507" s="180" t="s">
        <v>579</v>
      </c>
      <c r="B507" s="180" t="s">
        <v>580</v>
      </c>
      <c r="C507" s="181"/>
    </row>
    <row r="508" spans="1:6" s="26" customFormat="1" ht="15"/>
    <row r="509" spans="1:6" s="26" customFormat="1" ht="15">
      <c r="A509" s="177" t="s">
        <v>393</v>
      </c>
      <c r="B509" s="177"/>
      <c r="C509" s="177"/>
    </row>
    <row r="510" spans="1:6" s="26" customFormat="1" ht="15"/>
    <row r="511" spans="1:6" s="26" customFormat="1" ht="54">
      <c r="A511" s="180" t="s">
        <v>394</v>
      </c>
      <c r="B511" s="180" t="s">
        <v>579</v>
      </c>
      <c r="C511" s="194" t="s">
        <v>774</v>
      </c>
    </row>
    <row r="512" spans="1:6" s="26" customFormat="1" ht="15">
      <c r="A512" s="180" t="s">
        <v>395</v>
      </c>
      <c r="B512" s="180" t="s">
        <v>510</v>
      </c>
      <c r="C512" s="180" t="s">
        <v>659</v>
      </c>
    </row>
    <row r="513" spans="1:4" s="26" customFormat="1" ht="40.5">
      <c r="A513" s="180" t="s">
        <v>397</v>
      </c>
      <c r="B513" s="182" t="s">
        <v>660</v>
      </c>
      <c r="C513" s="180"/>
    </row>
    <row r="514" spans="1:4" s="26" customFormat="1" ht="27">
      <c r="A514" s="180" t="s">
        <v>398</v>
      </c>
      <c r="B514" s="182" t="s">
        <v>581</v>
      </c>
      <c r="C514" s="180"/>
    </row>
    <row r="515" spans="1:4" s="26" customFormat="1" ht="15">
      <c r="A515" s="182" t="s">
        <v>399</v>
      </c>
      <c r="B515" s="182" t="s">
        <v>408</v>
      </c>
      <c r="C515" s="180"/>
    </row>
    <row r="516" spans="1:4" s="26" customFormat="1" ht="15">
      <c r="A516" s="182" t="s">
        <v>419</v>
      </c>
      <c r="B516" s="180" t="s">
        <v>582</v>
      </c>
      <c r="C516" s="180"/>
    </row>
    <row r="517" spans="1:4" s="26" customFormat="1" ht="15">
      <c r="A517" s="332" t="s">
        <v>402</v>
      </c>
      <c r="B517" s="333"/>
      <c r="C517" s="180"/>
    </row>
    <row r="518" spans="1:4" s="26" customFormat="1" ht="15">
      <c r="A518" s="334" t="s">
        <v>661</v>
      </c>
      <c r="B518" s="335"/>
      <c r="C518" s="187">
        <v>6</v>
      </c>
    </row>
    <row r="519" spans="1:4" s="26" customFormat="1" ht="15">
      <c r="A519" s="180" t="s">
        <v>403</v>
      </c>
      <c r="B519" s="180"/>
      <c r="C519" s="188">
        <f>[1]Havelvats2!D124</f>
        <v>156498.29999999999</v>
      </c>
    </row>
    <row r="520" spans="1:4" s="26" customFormat="1" ht="15"/>
    <row r="521" spans="1:4" s="26" customFormat="1" ht="15">
      <c r="A521" s="178" t="s">
        <v>391</v>
      </c>
      <c r="B521" s="178" t="s">
        <v>392</v>
      </c>
      <c r="C521" s="179"/>
    </row>
    <row r="522" spans="1:4" s="26" customFormat="1" ht="15">
      <c r="A522" s="180" t="s">
        <v>579</v>
      </c>
      <c r="B522" s="180" t="s">
        <v>580</v>
      </c>
      <c r="C522" s="181"/>
    </row>
    <row r="523" spans="1:4" s="26" customFormat="1" ht="15">
      <c r="B523" s="300"/>
      <c r="C523" s="300"/>
      <c r="D523" s="181"/>
    </row>
    <row r="524" spans="1:4" s="173" customFormat="1" ht="43.5" customHeight="1">
      <c r="A524" s="404" t="s">
        <v>665</v>
      </c>
      <c r="B524" s="404"/>
      <c r="C524" s="404"/>
      <c r="D524" s="340"/>
    </row>
    <row r="525" spans="1:4" s="26" customFormat="1" ht="20.25" customHeight="1">
      <c r="A525" s="406" t="s">
        <v>666</v>
      </c>
      <c r="B525" s="406"/>
      <c r="C525" s="406"/>
    </row>
    <row r="526" spans="1:4" s="26" customFormat="1" ht="15">
      <c r="A526" s="174" t="s">
        <v>658</v>
      </c>
      <c r="B526" s="177"/>
      <c r="C526" s="177"/>
    </row>
    <row r="527" spans="1:4" s="26" customFormat="1" ht="15"/>
    <row r="528" spans="1:4" s="26" customFormat="1" ht="15">
      <c r="A528" s="178" t="s">
        <v>391</v>
      </c>
      <c r="B528" s="178" t="s">
        <v>392</v>
      </c>
      <c r="C528" s="179"/>
    </row>
    <row r="529" spans="1:4" s="26" customFormat="1" ht="15">
      <c r="A529" s="180" t="s">
        <v>579</v>
      </c>
      <c r="B529" s="180" t="s">
        <v>580</v>
      </c>
      <c r="C529" s="181"/>
    </row>
    <row r="530" spans="1:4" s="26" customFormat="1" ht="15"/>
    <row r="531" spans="1:4" s="26" customFormat="1" ht="15">
      <c r="A531" s="177" t="s">
        <v>393</v>
      </c>
      <c r="B531" s="177"/>
      <c r="C531" s="177"/>
    </row>
    <row r="532" spans="1:4" s="26" customFormat="1" ht="15"/>
    <row r="533" spans="1:4" s="26" customFormat="1" ht="54">
      <c r="A533" s="180" t="s">
        <v>394</v>
      </c>
      <c r="B533" s="180" t="s">
        <v>579</v>
      </c>
      <c r="C533" s="194" t="s">
        <v>774</v>
      </c>
    </row>
    <row r="534" spans="1:4" s="26" customFormat="1" ht="15">
      <c r="A534" s="180" t="s">
        <v>395</v>
      </c>
      <c r="B534" s="180" t="s">
        <v>510</v>
      </c>
      <c r="C534" s="180" t="s">
        <v>659</v>
      </c>
    </row>
    <row r="535" spans="1:4" s="26" customFormat="1" ht="40.5">
      <c r="A535" s="180" t="s">
        <v>397</v>
      </c>
      <c r="B535" s="182" t="s">
        <v>660</v>
      </c>
      <c r="C535" s="180"/>
    </row>
    <row r="536" spans="1:4" s="26" customFormat="1" ht="27">
      <c r="A536" s="180" t="s">
        <v>398</v>
      </c>
      <c r="B536" s="182" t="s">
        <v>581</v>
      </c>
      <c r="C536" s="180"/>
    </row>
    <row r="537" spans="1:4" s="26" customFormat="1" ht="15">
      <c r="A537" s="182" t="s">
        <v>399</v>
      </c>
      <c r="B537" s="182" t="s">
        <v>408</v>
      </c>
      <c r="C537" s="180"/>
    </row>
    <row r="538" spans="1:4" s="26" customFormat="1" ht="15">
      <c r="A538" s="182" t="s">
        <v>419</v>
      </c>
      <c r="B538" s="180" t="s">
        <v>582</v>
      </c>
      <c r="C538" s="180"/>
    </row>
    <row r="539" spans="1:4" s="26" customFormat="1" ht="15">
      <c r="A539" s="332" t="s">
        <v>402</v>
      </c>
      <c r="B539" s="333"/>
      <c r="C539" s="180"/>
    </row>
    <row r="540" spans="1:4" s="26" customFormat="1" ht="15">
      <c r="A540" s="334" t="s">
        <v>661</v>
      </c>
      <c r="B540" s="335"/>
      <c r="C540" s="187">
        <v>11</v>
      </c>
    </row>
    <row r="541" spans="1:4" s="26" customFormat="1" ht="15.75" thickBot="1">
      <c r="A541" s="180" t="s">
        <v>403</v>
      </c>
      <c r="B541" s="180"/>
      <c r="C541" s="193">
        <f>[1]Havelvats2!D89</f>
        <v>142815.00000000003</v>
      </c>
    </row>
    <row r="542" spans="1:4" s="173" customFormat="1" ht="41.25" customHeight="1">
      <c r="A542" s="404" t="s">
        <v>667</v>
      </c>
      <c r="B542" s="404"/>
      <c r="C542" s="404"/>
      <c r="D542" s="340"/>
    </row>
    <row r="543" spans="1:4" s="26" customFormat="1" ht="20.25" customHeight="1">
      <c r="A543" s="406" t="s">
        <v>668</v>
      </c>
      <c r="B543" s="406"/>
      <c r="C543" s="406"/>
    </row>
    <row r="544" spans="1:4" s="26" customFormat="1" ht="15">
      <c r="A544" s="174" t="s">
        <v>658</v>
      </c>
      <c r="B544" s="177"/>
      <c r="C544" s="177"/>
    </row>
    <row r="545" spans="1:4" s="26" customFormat="1" ht="15"/>
    <row r="546" spans="1:4" s="26" customFormat="1" ht="15">
      <c r="A546" s="178" t="s">
        <v>391</v>
      </c>
      <c r="B546" s="178" t="s">
        <v>392</v>
      </c>
      <c r="C546" s="179"/>
    </row>
    <row r="547" spans="1:4" s="26" customFormat="1" ht="15">
      <c r="A547" s="180" t="s">
        <v>579</v>
      </c>
      <c r="B547" s="180" t="s">
        <v>580</v>
      </c>
      <c r="C547" s="181"/>
    </row>
    <row r="548" spans="1:4" s="26" customFormat="1" ht="15"/>
    <row r="549" spans="1:4" s="26" customFormat="1" ht="15">
      <c r="A549" s="177" t="s">
        <v>393</v>
      </c>
      <c r="B549" s="177"/>
      <c r="C549" s="177"/>
    </row>
    <row r="550" spans="1:4" s="26" customFormat="1" ht="15"/>
    <row r="551" spans="1:4" s="26" customFormat="1" ht="54">
      <c r="A551" s="180" t="s">
        <v>394</v>
      </c>
      <c r="B551" s="180" t="s">
        <v>579</v>
      </c>
      <c r="C551" s="194" t="s">
        <v>774</v>
      </c>
    </row>
    <row r="552" spans="1:4" s="26" customFormat="1" ht="15">
      <c r="A552" s="180" t="s">
        <v>395</v>
      </c>
      <c r="B552" s="180" t="s">
        <v>510</v>
      </c>
      <c r="C552" s="180" t="s">
        <v>659</v>
      </c>
    </row>
    <row r="553" spans="1:4" s="26" customFormat="1" ht="40.5">
      <c r="A553" s="180" t="s">
        <v>397</v>
      </c>
      <c r="B553" s="182" t="s">
        <v>660</v>
      </c>
      <c r="C553" s="180"/>
    </row>
    <row r="554" spans="1:4" s="26" customFormat="1" ht="27">
      <c r="A554" s="180" t="s">
        <v>398</v>
      </c>
      <c r="B554" s="182" t="s">
        <v>581</v>
      </c>
      <c r="C554" s="180"/>
    </row>
    <row r="555" spans="1:4" s="26" customFormat="1" ht="15">
      <c r="A555" s="182" t="s">
        <v>399</v>
      </c>
      <c r="B555" s="182" t="s">
        <v>408</v>
      </c>
      <c r="C555" s="180"/>
    </row>
    <row r="556" spans="1:4" s="26" customFormat="1" ht="15">
      <c r="A556" s="182" t="s">
        <v>419</v>
      </c>
      <c r="B556" s="180" t="s">
        <v>582</v>
      </c>
      <c r="C556" s="180"/>
    </row>
    <row r="557" spans="1:4" s="26" customFormat="1" ht="15">
      <c r="A557" s="332" t="s">
        <v>402</v>
      </c>
      <c r="B557" s="333"/>
      <c r="C557" s="180"/>
    </row>
    <row r="558" spans="1:4" s="26" customFormat="1" ht="15">
      <c r="A558" s="334" t="s">
        <v>661</v>
      </c>
      <c r="B558" s="335"/>
      <c r="C558" s="187">
        <v>17</v>
      </c>
    </row>
    <row r="559" spans="1:4" s="26" customFormat="1" ht="15">
      <c r="A559" s="180" t="s">
        <v>403</v>
      </c>
      <c r="B559" s="180"/>
      <c r="C559" s="188">
        <f>[1]Havelvats2!D102</f>
        <v>448074</v>
      </c>
    </row>
    <row r="560" spans="1:4" s="173" customFormat="1" ht="44.25" customHeight="1">
      <c r="A560" s="407" t="s">
        <v>669</v>
      </c>
      <c r="B560" s="407"/>
      <c r="C560" s="407"/>
      <c r="D560" s="340"/>
    </row>
    <row r="561" spans="1:3" s="26" customFormat="1" ht="20.25" customHeight="1">
      <c r="A561" s="406" t="s">
        <v>670</v>
      </c>
      <c r="B561" s="406"/>
      <c r="C561" s="406"/>
    </row>
    <row r="562" spans="1:3" s="26" customFormat="1" ht="15">
      <c r="A562" s="174" t="s">
        <v>658</v>
      </c>
      <c r="B562" s="177"/>
      <c r="C562" s="177"/>
    </row>
    <row r="563" spans="1:3" s="26" customFormat="1" ht="15"/>
    <row r="564" spans="1:3" s="26" customFormat="1" ht="15">
      <c r="A564" s="178" t="s">
        <v>391</v>
      </c>
      <c r="B564" s="178" t="s">
        <v>392</v>
      </c>
      <c r="C564" s="179"/>
    </row>
    <row r="565" spans="1:3" s="26" customFormat="1" ht="15">
      <c r="A565" s="180" t="s">
        <v>579</v>
      </c>
      <c r="B565" s="180" t="s">
        <v>580</v>
      </c>
      <c r="C565" s="181"/>
    </row>
    <row r="566" spans="1:3" s="26" customFormat="1" ht="15"/>
    <row r="567" spans="1:3" s="26" customFormat="1" ht="15">
      <c r="A567" s="177" t="s">
        <v>393</v>
      </c>
      <c r="B567" s="177"/>
      <c r="C567" s="177"/>
    </row>
    <row r="568" spans="1:3" s="26" customFormat="1" ht="15"/>
    <row r="569" spans="1:3" s="26" customFormat="1" ht="54">
      <c r="A569" s="180" t="s">
        <v>394</v>
      </c>
      <c r="B569" s="180" t="s">
        <v>579</v>
      </c>
      <c r="C569" s="194" t="s">
        <v>774</v>
      </c>
    </row>
    <row r="570" spans="1:3" s="26" customFormat="1" ht="15">
      <c r="A570" s="180" t="s">
        <v>395</v>
      </c>
      <c r="B570" s="180" t="s">
        <v>510</v>
      </c>
      <c r="C570" s="180" t="s">
        <v>659</v>
      </c>
    </row>
    <row r="571" spans="1:3" s="26" customFormat="1" ht="40.5">
      <c r="A571" s="180" t="s">
        <v>397</v>
      </c>
      <c r="B571" s="182" t="s">
        <v>660</v>
      </c>
      <c r="C571" s="180"/>
    </row>
    <row r="572" spans="1:3" s="26" customFormat="1" ht="27">
      <c r="A572" s="180" t="s">
        <v>398</v>
      </c>
      <c r="B572" s="182" t="s">
        <v>581</v>
      </c>
      <c r="C572" s="180"/>
    </row>
    <row r="573" spans="1:3" s="26" customFormat="1" ht="15">
      <c r="A573" s="182" t="s">
        <v>399</v>
      </c>
      <c r="B573" s="182" t="s">
        <v>408</v>
      </c>
      <c r="C573" s="180"/>
    </row>
    <row r="574" spans="1:3" s="26" customFormat="1" ht="15">
      <c r="A574" s="182" t="s">
        <v>419</v>
      </c>
      <c r="B574" s="180" t="s">
        <v>582</v>
      </c>
      <c r="C574" s="180"/>
    </row>
    <row r="575" spans="1:3" s="26" customFormat="1" ht="15">
      <c r="A575" s="332" t="s">
        <v>402</v>
      </c>
      <c r="B575" s="333"/>
      <c r="C575" s="180"/>
    </row>
    <row r="576" spans="1:3" s="26" customFormat="1" ht="15">
      <c r="A576" s="334" t="s">
        <v>661</v>
      </c>
      <c r="B576" s="335"/>
      <c r="C576" s="187">
        <v>15</v>
      </c>
    </row>
    <row r="577" spans="1:4" s="26" customFormat="1" ht="15">
      <c r="A577" s="180" t="s">
        <v>403</v>
      </c>
      <c r="B577" s="180"/>
      <c r="C577" s="188">
        <f>[1]Havelvats2!D134</f>
        <v>1002576.9</v>
      </c>
    </row>
    <row r="578" spans="1:4" s="173" customFormat="1" ht="47.25" customHeight="1">
      <c r="A578" s="407" t="s">
        <v>671</v>
      </c>
      <c r="B578" s="407"/>
      <c r="C578" s="407"/>
      <c r="D578" s="340"/>
    </row>
    <row r="579" spans="1:4" s="26" customFormat="1" ht="20.25" customHeight="1">
      <c r="A579" s="406" t="s">
        <v>672</v>
      </c>
      <c r="B579" s="406"/>
      <c r="C579" s="406"/>
    </row>
    <row r="580" spans="1:4" s="26" customFormat="1" ht="15">
      <c r="A580" s="174" t="s">
        <v>658</v>
      </c>
      <c r="B580" s="177"/>
      <c r="C580" s="177"/>
    </row>
    <row r="581" spans="1:4" s="26" customFormat="1" ht="15"/>
    <row r="582" spans="1:4" s="26" customFormat="1" ht="15">
      <c r="A582" s="178" t="s">
        <v>391</v>
      </c>
      <c r="B582" s="178" t="s">
        <v>392</v>
      </c>
      <c r="C582" s="179"/>
    </row>
    <row r="583" spans="1:4" s="26" customFormat="1" ht="15">
      <c r="A583" s="180" t="s">
        <v>579</v>
      </c>
      <c r="B583" s="180" t="s">
        <v>580</v>
      </c>
      <c r="C583" s="181"/>
    </row>
    <row r="584" spans="1:4" s="26" customFormat="1" ht="15"/>
    <row r="585" spans="1:4" s="26" customFormat="1" ht="15">
      <c r="A585" s="177" t="s">
        <v>393</v>
      </c>
      <c r="B585" s="177"/>
      <c r="C585" s="177"/>
    </row>
    <row r="586" spans="1:4" s="26" customFormat="1" ht="15"/>
    <row r="587" spans="1:4" s="26" customFormat="1" ht="54">
      <c r="A587" s="180" t="s">
        <v>394</v>
      </c>
      <c r="B587" s="180" t="s">
        <v>579</v>
      </c>
      <c r="C587" s="194" t="s">
        <v>774</v>
      </c>
    </row>
    <row r="588" spans="1:4" s="26" customFormat="1" ht="15">
      <c r="A588" s="180" t="s">
        <v>395</v>
      </c>
      <c r="B588" s="180" t="s">
        <v>510</v>
      </c>
      <c r="C588" s="180" t="s">
        <v>659</v>
      </c>
    </row>
    <row r="589" spans="1:4" s="26" customFormat="1" ht="40.5">
      <c r="A589" s="180" t="s">
        <v>397</v>
      </c>
      <c r="B589" s="182" t="s">
        <v>660</v>
      </c>
      <c r="C589" s="180"/>
    </row>
    <row r="590" spans="1:4" s="26" customFormat="1" ht="27">
      <c r="A590" s="180" t="s">
        <v>398</v>
      </c>
      <c r="B590" s="182" t="s">
        <v>581</v>
      </c>
      <c r="C590" s="180"/>
    </row>
    <row r="591" spans="1:4" s="26" customFormat="1" ht="15">
      <c r="A591" s="182" t="s">
        <v>399</v>
      </c>
      <c r="B591" s="182" t="s">
        <v>408</v>
      </c>
      <c r="C591" s="180"/>
    </row>
    <row r="592" spans="1:4" s="26" customFormat="1" ht="15">
      <c r="A592" s="182" t="s">
        <v>419</v>
      </c>
      <c r="B592" s="180" t="s">
        <v>582</v>
      </c>
      <c r="C592" s="180"/>
    </row>
    <row r="593" spans="1:4" s="26" customFormat="1" ht="15">
      <c r="A593" s="332" t="s">
        <v>402</v>
      </c>
      <c r="B593" s="333"/>
      <c r="C593" s="180"/>
    </row>
    <row r="594" spans="1:4" s="26" customFormat="1" ht="15">
      <c r="A594" s="334" t="s">
        <v>661</v>
      </c>
      <c r="B594" s="335"/>
      <c r="C594" s="187">
        <v>2</v>
      </c>
    </row>
    <row r="595" spans="1:4" s="26" customFormat="1" ht="15">
      <c r="A595" s="180" t="s">
        <v>403</v>
      </c>
      <c r="B595" s="180"/>
      <c r="C595" s="191">
        <f>[1]Havelvats2!D163</f>
        <v>72093.100000000006</v>
      </c>
    </row>
    <row r="596" spans="1:4" s="173" customFormat="1" ht="36.75" customHeight="1">
      <c r="A596" s="407" t="s">
        <v>673</v>
      </c>
      <c r="B596" s="407"/>
      <c r="C596" s="407"/>
      <c r="D596" s="340"/>
    </row>
    <row r="597" spans="1:4" s="26" customFormat="1" ht="20.25" customHeight="1">
      <c r="A597" s="406" t="s">
        <v>674</v>
      </c>
      <c r="B597" s="406"/>
      <c r="C597" s="406"/>
    </row>
    <row r="598" spans="1:4" s="26" customFormat="1" ht="15">
      <c r="A598" s="174" t="s">
        <v>658</v>
      </c>
      <c r="B598" s="177"/>
      <c r="C598" s="177"/>
    </row>
    <row r="599" spans="1:4" s="26" customFormat="1" ht="15"/>
    <row r="600" spans="1:4" s="26" customFormat="1" ht="15">
      <c r="A600" s="178" t="s">
        <v>391</v>
      </c>
      <c r="B600" s="178" t="s">
        <v>392</v>
      </c>
      <c r="C600" s="179"/>
    </row>
    <row r="601" spans="1:4" s="26" customFormat="1" ht="15">
      <c r="A601" s="180" t="s">
        <v>579</v>
      </c>
      <c r="B601" s="180" t="s">
        <v>580</v>
      </c>
      <c r="C601" s="181"/>
    </row>
    <row r="602" spans="1:4" s="26" customFormat="1" ht="15"/>
    <row r="603" spans="1:4" s="26" customFormat="1" ht="15">
      <c r="A603" s="177" t="s">
        <v>393</v>
      </c>
      <c r="B603" s="177"/>
      <c r="C603" s="177"/>
    </row>
    <row r="604" spans="1:4" s="26" customFormat="1" ht="15"/>
    <row r="605" spans="1:4" s="26" customFormat="1" ht="54">
      <c r="A605" s="180" t="s">
        <v>394</v>
      </c>
      <c r="B605" s="180" t="s">
        <v>579</v>
      </c>
      <c r="C605" s="194" t="s">
        <v>774</v>
      </c>
    </row>
    <row r="606" spans="1:4" s="26" customFormat="1" ht="15">
      <c r="A606" s="180" t="s">
        <v>395</v>
      </c>
      <c r="B606" s="180" t="s">
        <v>510</v>
      </c>
      <c r="C606" s="180" t="s">
        <v>659</v>
      </c>
    </row>
    <row r="607" spans="1:4" s="26" customFormat="1" ht="40.5">
      <c r="A607" s="180" t="s">
        <v>397</v>
      </c>
      <c r="B607" s="182" t="s">
        <v>660</v>
      </c>
      <c r="C607" s="180"/>
    </row>
    <row r="608" spans="1:4" s="26" customFormat="1" ht="27">
      <c r="A608" s="180" t="s">
        <v>398</v>
      </c>
      <c r="B608" s="182" t="s">
        <v>581</v>
      </c>
      <c r="C608" s="180"/>
    </row>
    <row r="609" spans="1:4" s="26" customFormat="1" ht="15">
      <c r="A609" s="182" t="s">
        <v>399</v>
      </c>
      <c r="B609" s="182" t="s">
        <v>408</v>
      </c>
      <c r="C609" s="180"/>
    </row>
    <row r="610" spans="1:4" s="26" customFormat="1" ht="15">
      <c r="A610" s="182" t="s">
        <v>419</v>
      </c>
      <c r="B610" s="180" t="s">
        <v>582</v>
      </c>
      <c r="C610" s="180"/>
    </row>
    <row r="611" spans="1:4" s="26" customFormat="1" ht="15">
      <c r="A611" s="332" t="s">
        <v>402</v>
      </c>
      <c r="B611" s="333"/>
      <c r="C611" s="180"/>
    </row>
    <row r="612" spans="1:4" s="26" customFormat="1" ht="15">
      <c r="A612" s="334" t="s">
        <v>661</v>
      </c>
      <c r="B612" s="335"/>
      <c r="C612" s="187">
        <v>5</v>
      </c>
    </row>
    <row r="613" spans="1:4" s="26" customFormat="1" ht="15">
      <c r="A613" s="180" t="s">
        <v>403</v>
      </c>
      <c r="B613" s="180"/>
      <c r="C613" s="191">
        <f>[1]Havelvats2!D168</f>
        <v>470519.30000000005</v>
      </c>
    </row>
    <row r="615" spans="1:4" s="173" customFormat="1" ht="39" customHeight="1">
      <c r="A615" s="404" t="s">
        <v>763</v>
      </c>
      <c r="B615" s="404"/>
      <c r="C615" s="404"/>
      <c r="D615" s="340"/>
    </row>
    <row r="616" spans="1:4" s="26" customFormat="1" ht="20.25" customHeight="1">
      <c r="A616" s="406" t="s">
        <v>764</v>
      </c>
      <c r="B616" s="406"/>
      <c r="C616" s="406"/>
    </row>
    <row r="617" spans="1:4" s="26" customFormat="1" ht="15">
      <c r="A617" s="174" t="s">
        <v>658</v>
      </c>
      <c r="B617" s="177"/>
      <c r="C617" s="177"/>
    </row>
    <row r="618" spans="1:4" s="26" customFormat="1" ht="15"/>
    <row r="619" spans="1:4" s="26" customFormat="1" ht="15">
      <c r="A619" s="178" t="s">
        <v>391</v>
      </c>
      <c r="B619" s="178" t="s">
        <v>392</v>
      </c>
      <c r="C619" s="179"/>
    </row>
    <row r="620" spans="1:4" s="26" customFormat="1" ht="15">
      <c r="A620" s="180" t="s">
        <v>579</v>
      </c>
      <c r="B620" s="180" t="s">
        <v>580</v>
      </c>
      <c r="C620" s="181"/>
    </row>
    <row r="621" spans="1:4" s="26" customFormat="1" ht="15"/>
    <row r="622" spans="1:4" s="26" customFormat="1" ht="15">
      <c r="A622" s="177" t="s">
        <v>393</v>
      </c>
      <c r="B622" s="177"/>
      <c r="C622" s="177"/>
    </row>
    <row r="623" spans="1:4" s="26" customFormat="1" ht="15"/>
    <row r="624" spans="1:4" s="26" customFormat="1" ht="54">
      <c r="A624" s="180" t="s">
        <v>394</v>
      </c>
      <c r="B624" s="180" t="s">
        <v>579</v>
      </c>
      <c r="C624" s="194" t="s">
        <v>774</v>
      </c>
    </row>
    <row r="625" spans="1:6" s="26" customFormat="1" ht="15">
      <c r="A625" s="180" t="s">
        <v>395</v>
      </c>
      <c r="B625" s="180" t="s">
        <v>510</v>
      </c>
      <c r="C625" s="180" t="s">
        <v>659</v>
      </c>
    </row>
    <row r="626" spans="1:6" s="26" customFormat="1" ht="81" customHeight="1">
      <c r="A626" s="180" t="s">
        <v>397</v>
      </c>
      <c r="B626" s="182" t="s">
        <v>660</v>
      </c>
      <c r="C626" s="180"/>
    </row>
    <row r="627" spans="1:6" s="26" customFormat="1" ht="27">
      <c r="A627" s="180" t="s">
        <v>398</v>
      </c>
      <c r="B627" s="182" t="s">
        <v>581</v>
      </c>
      <c r="C627" s="180"/>
    </row>
    <row r="628" spans="1:6" s="26" customFormat="1" ht="15">
      <c r="A628" s="182" t="s">
        <v>399</v>
      </c>
      <c r="B628" s="182" t="s">
        <v>408</v>
      </c>
      <c r="C628" s="180"/>
    </row>
    <row r="629" spans="1:6" s="26" customFormat="1" ht="15">
      <c r="A629" s="182" t="s">
        <v>419</v>
      </c>
      <c r="B629" s="180" t="s">
        <v>582</v>
      </c>
      <c r="C629" s="180"/>
    </row>
    <row r="630" spans="1:6" s="26" customFormat="1" ht="15">
      <c r="A630" s="332" t="s">
        <v>402</v>
      </c>
      <c r="B630" s="333"/>
      <c r="C630" s="180"/>
    </row>
    <row r="631" spans="1:6" s="26" customFormat="1" ht="15">
      <c r="A631" s="334" t="s">
        <v>661</v>
      </c>
      <c r="B631" s="335"/>
      <c r="C631" s="187">
        <v>3</v>
      </c>
    </row>
    <row r="632" spans="1:6" s="26" customFormat="1" ht="15">
      <c r="A632" s="180" t="s">
        <v>403</v>
      </c>
      <c r="B632" s="180"/>
      <c r="C632" s="191">
        <f>[1]Havelvats2!D178</f>
        <v>162387</v>
      </c>
    </row>
    <row r="634" spans="1:6" ht="38.25" customHeight="1">
      <c r="A634" s="408" t="s">
        <v>687</v>
      </c>
      <c r="B634" s="408"/>
      <c r="C634" s="408"/>
      <c r="E634" s="324"/>
      <c r="F634" s="324"/>
    </row>
    <row r="635" spans="1:6">
      <c r="A635" s="409" t="s">
        <v>688</v>
      </c>
      <c r="B635" s="409"/>
      <c r="C635" s="409"/>
      <c r="E635" s="324"/>
      <c r="F635" s="324"/>
    </row>
    <row r="636" spans="1:6">
      <c r="A636" s="338"/>
      <c r="B636" s="338"/>
      <c r="C636" s="338"/>
      <c r="E636" s="326"/>
      <c r="F636" s="325"/>
    </row>
    <row r="637" spans="1:6">
      <c r="A637" s="305" t="s">
        <v>689</v>
      </c>
      <c r="B637" s="306"/>
      <c r="C637" s="306"/>
      <c r="E637" s="306"/>
      <c r="F637" s="306"/>
    </row>
    <row r="638" spans="1:6">
      <c r="A638" s="307"/>
      <c r="B638" s="307"/>
      <c r="C638" s="307"/>
      <c r="E638" s="307"/>
      <c r="F638" s="307"/>
    </row>
    <row r="639" spans="1:6">
      <c r="A639" s="308" t="s">
        <v>690</v>
      </c>
      <c r="B639" s="308" t="s">
        <v>691</v>
      </c>
      <c r="C639" s="307"/>
      <c r="E639" s="307"/>
      <c r="F639" s="307"/>
    </row>
    <row r="640" spans="1:6">
      <c r="A640" s="303">
        <v>1139</v>
      </c>
      <c r="B640" s="323" t="s">
        <v>692</v>
      </c>
      <c r="C640" s="322"/>
      <c r="E640" s="322"/>
      <c r="F640" s="322"/>
    </row>
    <row r="641" spans="1:6">
      <c r="A641" s="309"/>
      <c r="B641" s="327"/>
      <c r="C641" s="322"/>
      <c r="E641" s="322"/>
      <c r="F641" s="322"/>
    </row>
    <row r="642" spans="1:6" ht="54">
      <c r="A642" s="310" t="s">
        <v>693</v>
      </c>
      <c r="B642" s="311"/>
      <c r="C642" s="331" t="s">
        <v>775</v>
      </c>
      <c r="E642" s="322"/>
      <c r="F642" s="322"/>
    </row>
    <row r="643" spans="1:6">
      <c r="A643" s="312" t="s">
        <v>694</v>
      </c>
      <c r="B643" s="313">
        <v>1139</v>
      </c>
      <c r="C643" s="330"/>
      <c r="E643" s="322"/>
      <c r="F643" s="322"/>
    </row>
    <row r="644" spans="1:6">
      <c r="A644" s="314" t="s">
        <v>695</v>
      </c>
      <c r="B644" s="315">
        <v>11001</v>
      </c>
      <c r="C644" s="321" t="s">
        <v>272</v>
      </c>
      <c r="E644" s="322"/>
      <c r="F644" s="322"/>
    </row>
    <row r="645" spans="1:6">
      <c r="A645" s="314" t="s">
        <v>696</v>
      </c>
      <c r="B645" s="316" t="s">
        <v>692</v>
      </c>
      <c r="C645" s="329"/>
      <c r="E645" s="320"/>
      <c r="F645" s="320"/>
    </row>
    <row r="646" spans="1:6" ht="40.5">
      <c r="A646" s="314" t="s">
        <v>697</v>
      </c>
      <c r="B646" s="316" t="s">
        <v>698</v>
      </c>
      <c r="C646" s="329"/>
      <c r="E646" s="320"/>
      <c r="F646" s="320"/>
    </row>
    <row r="647" spans="1:6">
      <c r="A647" s="314" t="s">
        <v>699</v>
      </c>
      <c r="B647" s="316" t="s">
        <v>105</v>
      </c>
      <c r="C647" s="329"/>
      <c r="E647" s="320"/>
      <c r="F647" s="320"/>
    </row>
    <row r="648" spans="1:6">
      <c r="A648" s="317" t="s">
        <v>700</v>
      </c>
      <c r="B648" s="316" t="s">
        <v>688</v>
      </c>
      <c r="C648" s="329"/>
      <c r="E648" s="320"/>
      <c r="F648" s="320"/>
    </row>
    <row r="649" spans="1:6">
      <c r="A649" s="318"/>
      <c r="B649" s="319" t="s">
        <v>701</v>
      </c>
      <c r="C649" s="329"/>
      <c r="E649" s="320"/>
      <c r="F649" s="320"/>
    </row>
    <row r="650" spans="1:6">
      <c r="A650" s="328" t="s">
        <v>702</v>
      </c>
      <c r="B650" s="328"/>
      <c r="C650" s="304">
        <v>-1000000</v>
      </c>
      <c r="E650" s="302"/>
      <c r="F650" s="302"/>
    </row>
    <row r="651" spans="1:6">
      <c r="E651" s="339"/>
    </row>
    <row r="652" spans="1:6">
      <c r="E652" s="339"/>
    </row>
    <row r="654" spans="1:6" ht="13.5" hidden="1" customHeight="1"/>
    <row r="655" spans="1:6" ht="54" hidden="1" customHeight="1"/>
    <row r="656" spans="1:6" ht="13.5" hidden="1" customHeight="1"/>
    <row r="657" ht="27" hidden="1" customHeight="1"/>
    <row r="658" ht="13.5" hidden="1" customHeight="1"/>
    <row r="659" ht="13.5" hidden="1" customHeight="1"/>
    <row r="660" ht="15" hidden="1" customHeight="1"/>
    <row r="661" ht="13.5" hidden="1" customHeight="1"/>
    <row r="662" ht="13.5" hidden="1" customHeight="1"/>
  </sheetData>
  <mergeCells count="193">
    <mergeCell ref="A102:B102"/>
    <mergeCell ref="A101:B101"/>
    <mergeCell ref="A93:C93"/>
    <mergeCell ref="B91:C91"/>
    <mergeCell ref="B90:C90"/>
    <mergeCell ref="A201:B201"/>
    <mergeCell ref="A202:B202"/>
    <mergeCell ref="A203:B203"/>
    <mergeCell ref="A131:B131"/>
    <mergeCell ref="A132:B132"/>
    <mergeCell ref="A133:B133"/>
    <mergeCell ref="A141:B141"/>
    <mergeCell ref="A142:B142"/>
    <mergeCell ref="A143:B143"/>
    <mergeCell ref="A151:B151"/>
    <mergeCell ref="A152:B152"/>
    <mergeCell ref="A153:B153"/>
    <mergeCell ref="A113:B113"/>
    <mergeCell ref="A112:B112"/>
    <mergeCell ref="A111:B111"/>
    <mergeCell ref="A103:B103"/>
    <mergeCell ref="A122:B122"/>
    <mergeCell ref="A123:B123"/>
    <mergeCell ref="B411:C411"/>
    <mergeCell ref="A413:C413"/>
    <mergeCell ref="A423:B423"/>
    <mergeCell ref="A375:C375"/>
    <mergeCell ref="A385:B385"/>
    <mergeCell ref="A393:B393"/>
    <mergeCell ref="A394:B394"/>
    <mergeCell ref="A395:B395"/>
    <mergeCell ref="A403:B403"/>
    <mergeCell ref="A121:B121"/>
    <mergeCell ref="A346:B346"/>
    <mergeCell ref="A347:B347"/>
    <mergeCell ref="A330:B330"/>
    <mergeCell ref="A340:B340"/>
    <mergeCell ref="A341:B341"/>
    <mergeCell ref="A342:B342"/>
    <mergeCell ref="A331:B331"/>
    <mergeCell ref="A443:B443"/>
    <mergeCell ref="A445:C445"/>
    <mergeCell ref="A348:B348"/>
    <mergeCell ref="B427:C427"/>
    <mergeCell ref="A429:C429"/>
    <mergeCell ref="A439:B439"/>
    <mergeCell ref="A440:B440"/>
    <mergeCell ref="A441:B441"/>
    <mergeCell ref="A442:B442"/>
    <mergeCell ref="A242:B242"/>
    <mergeCell ref="A243:B243"/>
    <mergeCell ref="A251:B251"/>
    <mergeCell ref="A252:B252"/>
    <mergeCell ref="A253:B253"/>
    <mergeCell ref="B260:C260"/>
    <mergeCell ref="A343:B343"/>
    <mergeCell ref="A344:B344"/>
    <mergeCell ref="A345:B345"/>
    <mergeCell ref="A332:B332"/>
    <mergeCell ref="A326:B326"/>
    <mergeCell ref="A161:B161"/>
    <mergeCell ref="A162:B162"/>
    <mergeCell ref="A163:B163"/>
    <mergeCell ref="A171:B171"/>
    <mergeCell ref="A172:B172"/>
    <mergeCell ref="A173:B173"/>
    <mergeCell ref="A181:B181"/>
    <mergeCell ref="A182:B182"/>
    <mergeCell ref="A183:B183"/>
    <mergeCell ref="A327:B327"/>
    <mergeCell ref="A328:B328"/>
    <mergeCell ref="A329:B329"/>
    <mergeCell ref="A314:B314"/>
    <mergeCell ref="A315:B315"/>
    <mergeCell ref="A311:B311"/>
    <mergeCell ref="A312:B312"/>
    <mergeCell ref="A313:B313"/>
    <mergeCell ref="A323:B323"/>
    <mergeCell ref="A324:B324"/>
    <mergeCell ref="A325:B325"/>
    <mergeCell ref="A288:B288"/>
    <mergeCell ref="A302:B302"/>
    <mergeCell ref="A356:B356"/>
    <mergeCell ref="A357:B357"/>
    <mergeCell ref="A358:B358"/>
    <mergeCell ref="A359:B359"/>
    <mergeCell ref="A367:B367"/>
    <mergeCell ref="A368:B368"/>
    <mergeCell ref="A369:B369"/>
    <mergeCell ref="B372:C372"/>
    <mergeCell ref="B373:C373"/>
    <mergeCell ref="B426:C426"/>
    <mergeCell ref="A437:B437"/>
    <mergeCell ref="A438:B438"/>
    <mergeCell ref="A421:B421"/>
    <mergeCell ref="A422:B422"/>
    <mergeCell ref="A383:B383"/>
    <mergeCell ref="A384:B384"/>
    <mergeCell ref="A407:B407"/>
    <mergeCell ref="B410:C410"/>
    <mergeCell ref="A404:B404"/>
    <mergeCell ref="A405:B405"/>
    <mergeCell ref="A406:B406"/>
    <mergeCell ref="A303:B303"/>
    <mergeCell ref="A272:B272"/>
    <mergeCell ref="B276:C276"/>
    <mergeCell ref="A287:B287"/>
    <mergeCell ref="A273:B273"/>
    <mergeCell ref="B277:C277"/>
    <mergeCell ref="A279:C279"/>
    <mergeCell ref="A289:B289"/>
    <mergeCell ref="A290:B290"/>
    <mergeCell ref="A291:B291"/>
    <mergeCell ref="A299:B299"/>
    <mergeCell ref="A300:B300"/>
    <mergeCell ref="A301:B301"/>
    <mergeCell ref="A271:B271"/>
    <mergeCell ref="A254:B254"/>
    <mergeCell ref="A255:B255"/>
    <mergeCell ref="B261:C261"/>
    <mergeCell ref="A263:C263"/>
    <mergeCell ref="A229:B229"/>
    <mergeCell ref="A230:B230"/>
    <mergeCell ref="A231:B231"/>
    <mergeCell ref="A191:B191"/>
    <mergeCell ref="A192:B192"/>
    <mergeCell ref="A193:B193"/>
    <mergeCell ref="A211:B211"/>
    <mergeCell ref="A212:B212"/>
    <mergeCell ref="A213:B213"/>
    <mergeCell ref="B218:C218"/>
    <mergeCell ref="B219:C219"/>
    <mergeCell ref="A221:C221"/>
    <mergeCell ref="A257:C257"/>
    <mergeCell ref="A258:C258"/>
    <mergeCell ref="A215:C215"/>
    <mergeCell ref="A216:C216"/>
    <mergeCell ref="A239:B239"/>
    <mergeCell ref="A240:B240"/>
    <mergeCell ref="A241:B241"/>
    <mergeCell ref="A32:B32"/>
    <mergeCell ref="A33:B33"/>
    <mergeCell ref="A85:B85"/>
    <mergeCell ref="A86:B86"/>
    <mergeCell ref="A87:B87"/>
    <mergeCell ref="A84:B84"/>
    <mergeCell ref="A83:B83"/>
    <mergeCell ref="A82:B82"/>
    <mergeCell ref="A81:B81"/>
    <mergeCell ref="A61:B61"/>
    <mergeCell ref="A62:B62"/>
    <mergeCell ref="A63:B63"/>
    <mergeCell ref="A64:B64"/>
    <mergeCell ref="A80:B80"/>
    <mergeCell ref="A72:C72"/>
    <mergeCell ref="B70:C70"/>
    <mergeCell ref="B69:C69"/>
    <mergeCell ref="A66:C66"/>
    <mergeCell ref="A67:C67"/>
    <mergeCell ref="A634:C634"/>
    <mergeCell ref="A635:C635"/>
    <mergeCell ref="A615:C615"/>
    <mergeCell ref="A616:C616"/>
    <mergeCell ref="A596:C596"/>
    <mergeCell ref="A597:C597"/>
    <mergeCell ref="A578:C578"/>
    <mergeCell ref="A579:C579"/>
    <mergeCell ref="A560:C560"/>
    <mergeCell ref="A561:C561"/>
    <mergeCell ref="A6:C6"/>
    <mergeCell ref="A7:C7"/>
    <mergeCell ref="A542:C542"/>
    <mergeCell ref="A543:C543"/>
    <mergeCell ref="A524:C524"/>
    <mergeCell ref="A525:C525"/>
    <mergeCell ref="A502:C502"/>
    <mergeCell ref="A503:C503"/>
    <mergeCell ref="A484:C484"/>
    <mergeCell ref="A464:C464"/>
    <mergeCell ref="A466:C466"/>
    <mergeCell ref="B10:C10"/>
    <mergeCell ref="B11:C11"/>
    <mergeCell ref="A13:C13"/>
    <mergeCell ref="A41:B41"/>
    <mergeCell ref="A42:B42"/>
    <mergeCell ref="A43:B43"/>
    <mergeCell ref="A51:B51"/>
    <mergeCell ref="A52:B52"/>
    <mergeCell ref="A53:B53"/>
    <mergeCell ref="A21:B21"/>
    <mergeCell ref="A22:B22"/>
    <mergeCell ref="A23:B23"/>
    <mergeCell ref="A31:B31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2"/>
  <sheetViews>
    <sheetView zoomScaleNormal="100" zoomScaleSheetLayoutView="115" workbookViewId="0">
      <selection activeCell="B17" sqref="B17"/>
    </sheetView>
  </sheetViews>
  <sheetFormatPr defaultRowHeight="17.25"/>
  <cols>
    <col min="1" max="1" width="21.42578125" style="46" customWidth="1"/>
    <col min="2" max="2" width="57.42578125" style="47" customWidth="1"/>
    <col min="3" max="3" width="11.5703125" style="47" bestFit="1" customWidth="1"/>
    <col min="4" max="4" width="17.28515625" style="47" customWidth="1"/>
    <col min="5" max="5" width="19.7109375" style="60" customWidth="1"/>
    <col min="6" max="6" width="10.85546875" style="60" customWidth="1"/>
    <col min="7" max="7" width="19.28515625" style="60" customWidth="1"/>
    <col min="8" max="8" width="17.140625" style="47" bestFit="1" customWidth="1"/>
    <col min="9" max="16384" width="9.140625" style="47"/>
  </cols>
  <sheetData>
    <row r="1" spans="1:8" s="45" customFormat="1" ht="17.25" customHeight="1">
      <c r="A1" s="424" t="s">
        <v>773</v>
      </c>
      <c r="B1" s="424"/>
      <c r="C1" s="424"/>
      <c r="D1" s="424"/>
      <c r="E1" s="424"/>
      <c r="F1" s="424"/>
      <c r="G1" s="424"/>
    </row>
    <row r="2" spans="1:8" s="45" customFormat="1" ht="17.25" customHeight="1">
      <c r="A2" s="424" t="s">
        <v>236</v>
      </c>
      <c r="B2" s="424"/>
      <c r="C2" s="424"/>
      <c r="D2" s="424"/>
      <c r="E2" s="424"/>
      <c r="F2" s="424"/>
      <c r="G2" s="424"/>
    </row>
    <row r="3" spans="1:8" s="45" customFormat="1" ht="17.25" customHeight="1">
      <c r="A3" s="424" t="s">
        <v>237</v>
      </c>
      <c r="B3" s="424"/>
      <c r="C3" s="424"/>
      <c r="D3" s="424"/>
      <c r="E3" s="424"/>
      <c r="F3" s="424"/>
      <c r="G3" s="424"/>
    </row>
    <row r="4" spans="1:8">
      <c r="E4" s="48"/>
      <c r="F4" s="48"/>
      <c r="G4" s="48"/>
    </row>
    <row r="5" spans="1:8" ht="55.5" customHeight="1">
      <c r="A5" s="425" t="s">
        <v>238</v>
      </c>
      <c r="B5" s="425"/>
      <c r="C5" s="425"/>
      <c r="D5" s="425"/>
      <c r="E5" s="425"/>
      <c r="F5" s="425"/>
      <c r="G5" s="425"/>
    </row>
    <row r="6" spans="1:8" ht="66" customHeight="1">
      <c r="A6" s="426" t="s">
        <v>239</v>
      </c>
      <c r="B6" s="427" t="s">
        <v>240</v>
      </c>
      <c r="C6" s="427" t="s">
        <v>241</v>
      </c>
      <c r="D6" s="427" t="s">
        <v>242</v>
      </c>
      <c r="E6" s="428" t="s">
        <v>243</v>
      </c>
      <c r="F6" s="429" t="s">
        <v>775</v>
      </c>
      <c r="G6" s="429"/>
    </row>
    <row r="7" spans="1:8" ht="31.5" customHeight="1">
      <c r="A7" s="426"/>
      <c r="B7" s="427"/>
      <c r="C7" s="427"/>
      <c r="D7" s="427"/>
      <c r="E7" s="428"/>
      <c r="F7" s="49" t="s">
        <v>244</v>
      </c>
      <c r="G7" s="49" t="s">
        <v>245</v>
      </c>
    </row>
    <row r="8" spans="1:8" s="52" customFormat="1" ht="22.5" customHeight="1">
      <c r="A8" s="423" t="s">
        <v>224</v>
      </c>
      <c r="B8" s="423"/>
      <c r="C8" s="423"/>
      <c r="D8" s="423"/>
      <c r="E8" s="423"/>
      <c r="F8" s="423"/>
      <c r="G8" s="50">
        <f>+G9</f>
        <v>-14606</v>
      </c>
      <c r="H8" s="51"/>
    </row>
    <row r="9" spans="1:8" ht="29.25" customHeight="1">
      <c r="A9" s="53" t="s">
        <v>250</v>
      </c>
      <c r="B9" s="54" t="s">
        <v>251</v>
      </c>
      <c r="C9" s="54" t="s">
        <v>252</v>
      </c>
      <c r="D9" s="422" t="s">
        <v>146</v>
      </c>
      <c r="E9" s="422"/>
      <c r="F9" s="422"/>
      <c r="G9" s="55">
        <f>+G10</f>
        <v>-14606</v>
      </c>
    </row>
    <row r="10" spans="1:8" ht="24" customHeight="1">
      <c r="A10" s="56" t="s">
        <v>253</v>
      </c>
      <c r="B10" s="422" t="s">
        <v>112</v>
      </c>
      <c r="C10" s="422"/>
      <c r="D10" s="422"/>
      <c r="E10" s="422"/>
      <c r="F10" s="422"/>
      <c r="G10" s="55">
        <f>+G11</f>
        <v>-14606</v>
      </c>
    </row>
    <row r="11" spans="1:8" ht="17.25" customHeight="1">
      <c r="A11" s="422" t="s">
        <v>255</v>
      </c>
      <c r="B11" s="422" t="s">
        <v>255</v>
      </c>
      <c r="C11" s="422"/>
      <c r="D11" s="422"/>
      <c r="E11" s="422" t="s">
        <v>254</v>
      </c>
      <c r="F11" s="422" t="s">
        <v>254</v>
      </c>
      <c r="G11" s="55">
        <f>+G12</f>
        <v>-14606</v>
      </c>
    </row>
    <row r="12" spans="1:8" ht="17.25" customHeight="1">
      <c r="A12" s="57" t="s">
        <v>256</v>
      </c>
      <c r="B12" s="58" t="s">
        <v>257</v>
      </c>
      <c r="C12" s="58" t="s">
        <v>258</v>
      </c>
      <c r="D12" s="58" t="s">
        <v>259</v>
      </c>
      <c r="E12" s="59"/>
      <c r="F12" s="59"/>
      <c r="G12" s="55">
        <f>+Havelvats3!G30</f>
        <v>-14606</v>
      </c>
    </row>
  </sheetData>
  <mergeCells count="14">
    <mergeCell ref="A11:F11"/>
    <mergeCell ref="D9:F9"/>
    <mergeCell ref="B10:F10"/>
    <mergeCell ref="A8:F8"/>
    <mergeCell ref="A1:G1"/>
    <mergeCell ref="A2:G2"/>
    <mergeCell ref="A3:G3"/>
    <mergeCell ref="A5:G5"/>
    <mergeCell ref="A6:A7"/>
    <mergeCell ref="B6:B7"/>
    <mergeCell ref="C6:C7"/>
    <mergeCell ref="D6:D7"/>
    <mergeCell ref="E6:E7"/>
    <mergeCell ref="F6:G6"/>
  </mergeCells>
  <pageMargins left="0.28000000000000003" right="0.25" top="0.75" bottom="0.75" header="0.3" footer="0.3"/>
  <pageSetup paperSize="9" scale="9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5</vt:i4>
      </vt:variant>
    </vt:vector>
  </HeadingPairs>
  <TitlesOfParts>
    <vt:vector size="13" baseType="lpstr">
      <vt:lpstr>Havelvats1</vt:lpstr>
      <vt:lpstr>Havelvats2</vt:lpstr>
      <vt:lpstr>Havelvats3</vt:lpstr>
      <vt:lpstr>Havelv_4v</vt:lpstr>
      <vt:lpstr>Havelv5_dr</vt:lpstr>
      <vt:lpstr>Havelvats7</vt:lpstr>
      <vt:lpstr>Havelvats8</vt:lpstr>
      <vt:lpstr>Havelvats6</vt:lpstr>
      <vt:lpstr>Havelv_4v!Print_Area</vt:lpstr>
      <vt:lpstr>Havelv5_dr!Print_Area</vt:lpstr>
      <vt:lpstr>Havelvats6!Print_Area</vt:lpstr>
      <vt:lpstr>Havelv_4v!Print_Titles</vt:lpstr>
      <vt:lpstr>Havelv5_dr!Print_Titles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Narine Avetyan</dc:creator>
  <cp:lastModifiedBy>Arpine Martirosyan</cp:lastModifiedBy>
  <cp:lastPrinted>2020-12-22T11:12:57Z</cp:lastPrinted>
  <dcterms:created xsi:type="dcterms:W3CDTF">2020-12-21T11:08:05Z</dcterms:created>
  <dcterms:modified xsi:type="dcterms:W3CDTF">2020-12-23T12:21:13Z</dcterms:modified>
</cp:coreProperties>
</file>