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610" windowHeight="11640"/>
  </bookViews>
  <sheets>
    <sheet name="Sheet1" sheetId="1" r:id="rId1"/>
  </sheets>
  <definedNames>
    <definedName name="_xlnm._FilterDatabase" localSheetId="0" hidden="1">Sheet1!$B$1:$B$185</definedName>
    <definedName name="_xlnm.Print_Area" localSheetId="0">Sheet1!$A$1:$WVP$181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69" i="1" l="1"/>
  <c r="F18" i="1"/>
  <c r="F156" i="1" l="1"/>
  <c r="F180" i="1" l="1"/>
  <c r="F179" i="1"/>
  <c r="F178" i="1" l="1"/>
  <c r="F177" i="1"/>
  <c r="F176" i="1"/>
  <c r="F175" i="1"/>
  <c r="F174" i="1"/>
  <c r="F173" i="1"/>
  <c r="G172" i="1"/>
  <c r="F172" i="1"/>
  <c r="F171" i="1"/>
  <c r="G170" i="1"/>
  <c r="F170" i="1"/>
  <c r="G169" i="1"/>
  <c r="F169" i="1"/>
  <c r="F168" i="1"/>
  <c r="F167" i="1"/>
  <c r="F166" i="1"/>
  <c r="F165" i="1"/>
  <c r="G164" i="1"/>
  <c r="F164" i="1"/>
  <c r="G163" i="1"/>
  <c r="F163" i="1"/>
  <c r="G162" i="1"/>
  <c r="F162" i="1"/>
  <c r="G161" i="1"/>
  <c r="F161" i="1"/>
  <c r="G160" i="1"/>
  <c r="F160" i="1"/>
  <c r="G159" i="1"/>
  <c r="F159" i="1"/>
  <c r="F158" i="1"/>
  <c r="G157" i="1"/>
  <c r="F157" i="1"/>
  <c r="F155" i="1"/>
  <c r="F154" i="1"/>
  <c r="F153" i="1"/>
  <c r="F152" i="1"/>
  <c r="F151" i="1"/>
  <c r="F150" i="1"/>
  <c r="F149" i="1"/>
  <c r="F148" i="1"/>
  <c r="G147" i="1"/>
  <c r="F147" i="1"/>
  <c r="G145" i="1"/>
  <c r="F145" i="1"/>
  <c r="G144" i="1"/>
  <c r="F144" i="1"/>
  <c r="G143" i="1"/>
  <c r="F143" i="1"/>
  <c r="F142" i="1"/>
  <c r="F141" i="1"/>
  <c r="F140" i="1"/>
  <c r="F139" i="1"/>
  <c r="G138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G109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G87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G73" i="1"/>
  <c r="F73" i="1"/>
  <c r="F72" i="1"/>
  <c r="F71" i="1"/>
  <c r="F70" i="1"/>
  <c r="F68" i="1"/>
  <c r="F67" i="1"/>
  <c r="F66" i="1"/>
  <c r="F65" i="1"/>
  <c r="F64" i="1"/>
  <c r="F63" i="1"/>
  <c r="F62" i="1"/>
  <c r="F61" i="1"/>
  <c r="G60" i="1"/>
  <c r="F60" i="1"/>
  <c r="F59" i="1"/>
  <c r="F58" i="1"/>
  <c r="F57" i="1"/>
  <c r="F56" i="1"/>
  <c r="F55" i="1"/>
  <c r="G54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G34" i="1"/>
  <c r="F34" i="1"/>
  <c r="G33" i="1"/>
  <c r="F33" i="1"/>
  <c r="F32" i="1"/>
  <c r="F31" i="1"/>
  <c r="F30" i="1"/>
  <c r="G29" i="1"/>
  <c r="F29" i="1"/>
  <c r="G28" i="1"/>
  <c r="F28" i="1"/>
  <c r="F27" i="1"/>
  <c r="F26" i="1"/>
  <c r="F25" i="1"/>
  <c r="F24" i="1"/>
  <c r="F23" i="1"/>
  <c r="G22" i="1"/>
  <c r="F22" i="1"/>
  <c r="F21" i="1"/>
  <c r="F20" i="1"/>
  <c r="F19" i="1"/>
  <c r="F17" i="1"/>
  <c r="F16" i="1"/>
  <c r="F15" i="1"/>
  <c r="F14" i="1"/>
  <c r="F13" i="1"/>
  <c r="F12" i="1"/>
  <c r="F11" i="1"/>
  <c r="F10" i="1"/>
  <c r="F181" i="1" l="1"/>
  <c r="G181" i="1"/>
</calcChain>
</file>

<file path=xl/sharedStrings.xml><?xml version="1.0" encoding="utf-8"?>
<sst xmlns="http://schemas.openxmlformats.org/spreadsheetml/2006/main" count="358" uniqueCount="166">
  <si>
    <t>Հ/Հ</t>
  </si>
  <si>
    <t>Անվանումը</t>
  </si>
  <si>
    <t>Քանակը</t>
  </si>
  <si>
    <t>Հաշվեկշռային արժեքը</t>
  </si>
  <si>
    <t>Պահեստի պատաշար</t>
  </si>
  <si>
    <t>Սառնարան 2 խցիկ, 1,70 մ, Vestel</t>
  </si>
  <si>
    <t>Մարմնամարզական պատ</t>
  </si>
  <si>
    <t>Բասկետբոլի վահանակ</t>
  </si>
  <si>
    <t>Ձգման պարան</t>
  </si>
  <si>
    <t>Սառը թերապիայի սարք/շարժական/</t>
  </si>
  <si>
    <t>Օթոսկոպ</t>
  </si>
  <si>
    <t>Օքսիմետտր զարկերակային</t>
  </si>
  <si>
    <t>Սֆիգնեմանոմետր</t>
  </si>
  <si>
    <t>Տրանսֆորմատոր 200 վատտ</t>
  </si>
  <si>
    <t>Տրանսֆորմատոր 2000 վատտ</t>
  </si>
  <si>
    <t>Պացիենտի շարժական մեջքով աթոռ</t>
  </si>
  <si>
    <t>Գլյուկոզայի չափիչ</t>
  </si>
  <si>
    <t>Համակարգչային կոմպլեկտ CPU INTEL 3000mh</t>
  </si>
  <si>
    <t>Հեռուստացույց ոչ հարթ էկրան</t>
  </si>
  <si>
    <t>Համակարգիչ Intel Pentium 4</t>
  </si>
  <si>
    <t>Մոնիտոր (Monitor 17 Samsung)</t>
  </si>
  <si>
    <t>Մոնիտոր</t>
  </si>
  <si>
    <t>Համակարգչային կոմպլեկտ</t>
  </si>
  <si>
    <t>Համակարգիչ, ստեղնաշար, մկնիկ</t>
  </si>
  <si>
    <t>Համակարգիչ Dell OptiPlex 320</t>
  </si>
  <si>
    <t>Մոնիտոր Dell OptiPlex 320</t>
  </si>
  <si>
    <t>Համակարգիչ լրակազմ/մոնիտոր, ստեղնաշար, մկնիկ/</t>
  </si>
  <si>
    <t>Համակարգիչ Intel G4900 Celereon, RAM 4GB, HDD 1TB,DVD/RW</t>
  </si>
  <si>
    <t>Մոնիտոր 19՛՛</t>
  </si>
  <si>
    <t>Համակարգիչ Intel G4900 Celereon, RAM 4GB, HDD 1TB</t>
  </si>
  <si>
    <t>Տեսամագնիտոֆոն Stereo Panasonic</t>
  </si>
  <si>
    <t>Հեռուստացույցի տակդիր</t>
  </si>
  <si>
    <t>Էլեկտրական ջեռուցիչ</t>
  </si>
  <si>
    <t>Գրասեմյակային աթոռ պտտվող</t>
  </si>
  <si>
    <t>Գրադարակ</t>
  </si>
  <si>
    <t>Կոնդիցիոներ</t>
  </si>
  <si>
    <t>DVD player-G-Hanz 3504</t>
  </si>
  <si>
    <t>Գրասենյակային սեղան 140x75x75</t>
  </si>
  <si>
    <t>Պահարան գրասենյակային</t>
  </si>
  <si>
    <t>Երկաթե աթոռ դահլիճի</t>
  </si>
  <si>
    <t>Գրատախտակ շարժական Flip chart</t>
  </si>
  <si>
    <t>Աթոռ երկաթյա</t>
  </si>
  <si>
    <t>Տպիչ սովորական HP Laserjet</t>
  </si>
  <si>
    <t>Ջահ</t>
  </si>
  <si>
    <t>Գրասենյակային աթոռ պտտվող</t>
  </si>
  <si>
    <t>Գրասենյակային սեղան 160x75x75</t>
  </si>
  <si>
    <t>Համակարգչային հոսանքակուտակիչ</t>
  </si>
  <si>
    <t>Բազկաթոռ</t>
  </si>
  <si>
    <t xml:space="preserve">Պրոյեկտոր թվային In fokus, X2 </t>
  </si>
  <si>
    <t>Տպիչ գունավոր Canon 1600</t>
  </si>
  <si>
    <t>Էլեկտրոէներգիայի անխափան սնուցման սարք /UPS/</t>
  </si>
  <si>
    <t>Համակարգիչ</t>
  </si>
  <si>
    <t xml:space="preserve">Համակարգչային կոմպլեկտ </t>
  </si>
  <si>
    <t>Notebook Sony Vaio</t>
  </si>
  <si>
    <t>Թիկնաթոռ</t>
  </si>
  <si>
    <t>Թվային ֆոտոխցիկ Nikon Coolpix</t>
  </si>
  <si>
    <t>Սինթեզատոր</t>
  </si>
  <si>
    <t>DVD նվագարկիչ</t>
  </si>
  <si>
    <t>Օդորակիչ</t>
  </si>
  <si>
    <t>Հեռախոս ստեղնային+տոնային Panasonic</t>
  </si>
  <si>
    <t>Գորգ</t>
  </si>
  <si>
    <t>Սեյֆ երկաթյա</t>
  </si>
  <si>
    <t>Անվտանգության ձայնային համակարգ</t>
  </si>
  <si>
    <t xml:space="preserve">Տպիչ (Printer HP Laserjet) </t>
  </si>
  <si>
    <t>Լուսանկարչական ապարատ թվային, HP 4,1 Mega pixel</t>
  </si>
  <si>
    <t>Համակարգչային կոմպլեկտ  (Asus P5KPL-AM, 2.6GHz/2M/</t>
  </si>
  <si>
    <t>Ձայնագրիչ /դիկտոֆոն/</t>
  </si>
  <si>
    <t>Տեսախցիկ թվային Panasonic</t>
  </si>
  <si>
    <t>Բջջային հեռախոս Nokia</t>
  </si>
  <si>
    <t>Չհրկիզվող դրամապահոց</t>
  </si>
  <si>
    <t>ՀԾ-հաշվապահ</t>
  </si>
  <si>
    <t>Գրասենյակային փափուկ աթոռ անիվներով</t>
  </si>
  <si>
    <t xml:space="preserve">Դյուրակիր համակարգիչ Lenovo Ideapad CORE i5 </t>
  </si>
  <si>
    <t>Գրասեղան դիմադիրով</t>
  </si>
  <si>
    <t>Գզրոց գրասենյակային</t>
  </si>
  <si>
    <t>Տումբա գրասենյակային</t>
  </si>
  <si>
    <t>Գրասենյակային թիկնաթոռ</t>
  </si>
  <si>
    <t>Ապակյա սեղան</t>
  </si>
  <si>
    <t>Հեռախոս/ֆաքս/</t>
  </si>
  <si>
    <t>Հեռախոս</t>
  </si>
  <si>
    <t>Չհրկիզվող սեյֆ</t>
  </si>
  <si>
    <t>Պատաշար կահույք</t>
  </si>
  <si>
    <t>DVD ձայնագրիչ</t>
  </si>
  <si>
    <t>Հեռուստացույց LG</t>
  </si>
  <si>
    <t>Բազմոց</t>
  </si>
  <si>
    <t>Քսերոքս Canon NF 3220</t>
  </si>
  <si>
    <t>Տպիչ Epson L1300</t>
  </si>
  <si>
    <t>Տպիչ Canon LBP 3010</t>
  </si>
  <si>
    <t xml:space="preserve">Թվային ֆոտոխցիկ </t>
  </si>
  <si>
    <t>Սլայդասկոպ-Overhand, Max A4</t>
  </si>
  <si>
    <t>Գազօջախ գազով և էլեկտրական Simfer</t>
  </si>
  <si>
    <t>Տումբա</t>
  </si>
  <si>
    <t>Բժշկական սեղան</t>
  </si>
  <si>
    <t>Բազմոց բժշկական սենյակի համար</t>
  </si>
  <si>
    <t>Դեղարկղ սառեցվող</t>
  </si>
  <si>
    <t>Բժշկական սենյակի պահարան</t>
  </si>
  <si>
    <t>Մատ</t>
  </si>
  <si>
    <t>Էլեկտրական ֆրի Kenwood</t>
  </si>
  <si>
    <t>Դանակ էլեկտրական Siemens</t>
  </si>
  <si>
    <t>Լվացքի մեքենա Haier</t>
  </si>
  <si>
    <t>Բուֆետի պահարան-կանգնակ</t>
  </si>
  <si>
    <t>Խոհանոցի լվացարան 1200 չափի</t>
  </si>
  <si>
    <t>Խոհանոցի պահարան պատի 1200 չափի</t>
  </si>
  <si>
    <t>Խոհանոցի պահարան 650 չափի</t>
  </si>
  <si>
    <t>Շերտավարագույր 13սմ/խոհանոց/</t>
  </si>
  <si>
    <t>Սառնարան</t>
  </si>
  <si>
    <t>Խոհանոցի օդաքաշ ֆիլտրող սարք</t>
  </si>
  <si>
    <t>Միկրոալիքային վառարան</t>
  </si>
  <si>
    <t>Խոհանոցի սեղան</t>
  </si>
  <si>
    <t>Գազօջախ BERG BSC-6312XTD</t>
  </si>
  <si>
    <t>Պահարան բուֆետի</t>
  </si>
  <si>
    <t>Ճաշասեղան</t>
  </si>
  <si>
    <t>Ինտերնետային ռադիոմոդեմ TONZE 2,4gh802.11</t>
  </si>
  <si>
    <t>Ինտերնետային ռադիոալեհավաք YAGI 18DB</t>
  </si>
  <si>
    <t>Հակակայծակնային համակարգ</t>
  </si>
  <si>
    <t>Գրատախտակ Flip chart</t>
  </si>
  <si>
    <t>Աթոռ</t>
  </si>
  <si>
    <t>Տռամպլին</t>
  </si>
  <si>
    <t>Ավտոմեքենա վազ 21101-125-51</t>
  </si>
  <si>
    <t>Բարձրախոսների հավաքածու Kenwood</t>
  </si>
  <si>
    <t>Մագնիտոֆոն Kenwood</t>
  </si>
  <si>
    <t>Ավտոմեքենայի անվտանգության ձայնային համակարգ</t>
  </si>
  <si>
    <t>Ավտոմեքենա Գազ-322132-418</t>
  </si>
  <si>
    <t xml:space="preserve">Էլեկտրոգայլիկոնիչ </t>
  </si>
  <si>
    <t>Ջրի կուտակման աման 300լ.</t>
  </si>
  <si>
    <t xml:space="preserve">Էլեկտրական կտրող գործիք </t>
  </si>
  <si>
    <t>Գործիքների հավաքածու</t>
  </si>
  <si>
    <t>Սառնարան 1-դուռ, 1 մ, VESTEL</t>
  </si>
  <si>
    <t>Էլեկտրական պտուտակահան</t>
  </si>
  <si>
    <t>Պոմպ</t>
  </si>
  <si>
    <t>Աստիճան</t>
  </si>
  <si>
    <t>Գայլիկոնիչ RTR-rotner</t>
  </si>
  <si>
    <t>Փոշեկուլ</t>
  </si>
  <si>
    <t>Ջեռուցման կաթսա Ariston Jenus 35FF</t>
  </si>
  <si>
    <t>Սանհանգույցի պահարան</t>
  </si>
  <si>
    <t>Տեսախցիկի կալան</t>
  </si>
  <si>
    <t>Պատ շվեդական</t>
  </si>
  <si>
    <t xml:space="preserve">Երաժշտական կենտրոն Samsung </t>
  </si>
  <si>
    <t>Գրասեղան 70*70 չափի</t>
  </si>
  <si>
    <t>Ցուցանակ մեծ</t>
  </si>
  <si>
    <t>Գրատախտակ</t>
  </si>
  <si>
    <t>Պատաշար զգեստապահարան</t>
  </si>
  <si>
    <t>Հեռուստացույց Samsung 40A</t>
  </si>
  <si>
    <t>Սեղան</t>
  </si>
  <si>
    <t>Նստարան</t>
  </si>
  <si>
    <t>Շախմատ պատի</t>
  </si>
  <si>
    <t>Պարան մագլցման</t>
  </si>
  <si>
    <t>Մագլցման պարան</t>
  </si>
  <si>
    <t>Պարան ձգման</t>
  </si>
  <si>
    <t>Տոնածառ</t>
  </si>
  <si>
    <t>Բակի նստարան</t>
  </si>
  <si>
    <t>ՀՀ դրամ</t>
  </si>
  <si>
    <t>Չափի միավորը</t>
  </si>
  <si>
    <t xml:space="preserve">Սկզբնական 
արժեքը </t>
  </si>
  <si>
    <t>ՑԱՆԿ</t>
  </si>
  <si>
    <t>Ընդամենը</t>
  </si>
  <si>
    <t>քառ.մետր</t>
  </si>
  <si>
    <t xml:space="preserve">ՀՀ կառավարության 2020 թվականի </t>
  </si>
  <si>
    <t>հատ</t>
  </si>
  <si>
    <t>Պատճենահանող սարք Kyosera FS-1118MFP</t>
  </si>
  <si>
    <t xml:space="preserve">Տպիչ  A3 չափի </t>
  </si>
  <si>
    <t>Շենք</t>
  </si>
  <si>
    <t>Միավորի 
գինը</t>
  </si>
  <si>
    <t xml:space="preserve">                                   ___________________   N որոշման</t>
  </si>
  <si>
    <t>Հավելված N 2</t>
  </si>
  <si>
    <t>«Գյումրի քաղաքի երեխաների սոցիալական հոգածության կենտրոն» պետական ոչ առևտրային կազմակերպությունից հետ վերցվող և «Շիրակի մարզի երեխայի և ընտանիքի ճգնաժամային աջակցության կենտրոն» պետական ոչ առևտրային կազմակերպությանը ամրացվող անշարժ և շարժական գույքի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</si>
</sst>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#,###,###,##0"/>
    <numFmt numFmtId="165" formatCode="#,###,###,###,##0.00"/>
    <numFmt numFmtId="166" formatCode="0.0"/>
    <numFmt numFmtId="167" formatCode="#,##0.00;[Red]#,##0.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GHEA Grapalat"/>
      <family val="3"/>
    </font>
    <font>
      <sz val="10"/>
      <color theme="1"/>
      <name val="GHEA Grapalat"/>
      <family val="3"/>
    </font>
    <font>
      <b/>
      <sz val="11"/>
      <color theme="1"/>
      <name val="GHEA Grapalat"/>
      <family val="3"/>
    </font>
    <font>
      <sz val="11"/>
      <color rgb="FF000000"/>
      <name val="GHEA Grapalat"/>
      <family val="3"/>
    </font>
    <font>
      <sz val="11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2" borderId="0" xfId="0" applyFont="1" applyFill="1"/>
    <xf numFmtId="166" fontId="3" fillId="2" borderId="0" xfId="0" applyNumberFormat="1" applyFont="1" applyFill="1" applyAlignment="1">
      <alignment horizontal="center"/>
    </xf>
    <xf numFmtId="4" fontId="3" fillId="2" borderId="0" xfId="0" applyNumberFormat="1" applyFont="1" applyFill="1" applyAlignment="1">
      <alignment horizontal="center"/>
    </xf>
    <xf numFmtId="2" fontId="1" fillId="2" borderId="0" xfId="0" applyNumberFormat="1" applyFont="1" applyFill="1"/>
    <xf numFmtId="4" fontId="1" fillId="2" borderId="0" xfId="0" applyNumberFormat="1" applyFont="1" applyFill="1"/>
    <xf numFmtId="49" fontId="4" fillId="2" borderId="2" xfId="0" applyNumberFormat="1" applyFont="1" applyFill="1" applyBorder="1" applyAlignment="1">
      <alignment horizontal="center" vertical="center" wrapText="1" shrinkToFit="1" readingOrder="1"/>
    </xf>
    <xf numFmtId="164" fontId="4" fillId="2" borderId="1" xfId="0" applyNumberFormat="1" applyFont="1" applyFill="1" applyBorder="1" applyAlignment="1">
      <alignment horizontal="center" vertical="center" wrapText="1" shrinkToFit="1" readingOrder="1"/>
    </xf>
    <xf numFmtId="165" fontId="4" fillId="2" borderId="1" xfId="0" applyNumberFormat="1" applyFont="1" applyFill="1" applyBorder="1" applyAlignment="1">
      <alignment horizontal="center" vertical="center" wrapText="1" shrinkToFit="1" readingOrder="1"/>
    </xf>
    <xf numFmtId="0" fontId="1" fillId="2" borderId="1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left" vertical="center" wrapText="1" shrinkToFit="1" readingOrder="1"/>
    </xf>
    <xf numFmtId="0" fontId="1" fillId="2" borderId="0" xfId="0" applyFont="1" applyFill="1" applyAlignment="1">
      <alignment vertical="center"/>
    </xf>
    <xf numFmtId="49" fontId="5" fillId="2" borderId="2" xfId="0" applyNumberFormat="1" applyFont="1" applyFill="1" applyBorder="1" applyAlignment="1">
      <alignment horizontal="left" vertical="center" wrapText="1" shrinkToFit="1" readingOrder="1"/>
    </xf>
    <xf numFmtId="0" fontId="1" fillId="2" borderId="0" xfId="0" applyFont="1" applyFill="1" applyAlignment="1">
      <alignment vertical="center" wrapText="1"/>
    </xf>
    <xf numFmtId="164" fontId="5" fillId="2" borderId="1" xfId="0" applyNumberFormat="1" applyFont="1" applyFill="1" applyBorder="1" applyAlignment="1">
      <alignment horizontal="center" vertical="center" wrapText="1" shrinkToFit="1" readingOrder="1"/>
    </xf>
    <xf numFmtId="0" fontId="3" fillId="2" borderId="1" xfId="0" applyFont="1" applyFill="1" applyBorder="1"/>
    <xf numFmtId="0" fontId="3" fillId="2" borderId="0" xfId="0" applyFont="1" applyFill="1"/>
    <xf numFmtId="0" fontId="3" fillId="2" borderId="1" xfId="0" applyFont="1" applyFill="1" applyBorder="1" applyAlignment="1">
      <alignment horizontal="right" vertical="center"/>
    </xf>
    <xf numFmtId="167" fontId="1" fillId="2" borderId="1" xfId="0" applyNumberFormat="1" applyFont="1" applyFill="1" applyBorder="1" applyAlignment="1">
      <alignment horizontal="center" vertical="center"/>
    </xf>
    <xf numFmtId="167" fontId="1" fillId="2" borderId="1" xfId="0" applyNumberFormat="1" applyFont="1" applyFill="1" applyBorder="1" applyAlignment="1">
      <alignment horizontal="center" vertical="center" readingOrder="1"/>
    </xf>
    <xf numFmtId="167" fontId="3" fillId="2" borderId="1" xfId="0" applyNumberFormat="1" applyFont="1" applyFill="1" applyBorder="1" applyAlignment="1">
      <alignment horizontal="center"/>
    </xf>
    <xf numFmtId="49" fontId="4" fillId="2" borderId="1" xfId="0" applyNumberFormat="1" applyFont="1" applyFill="1" applyBorder="1" applyAlignment="1">
      <alignment horizontal="left" vertical="center" wrapText="1" shrinkToFit="1" readingOrder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/>
    </xf>
    <xf numFmtId="49" fontId="4" fillId="2" borderId="1" xfId="0" applyNumberFormat="1" applyFont="1" applyFill="1" applyBorder="1" applyAlignment="1">
      <alignment horizontal="center" vertical="center" wrapText="1" shrinkToFit="1" readingOrder="1"/>
    </xf>
    <xf numFmtId="49" fontId="5" fillId="2" borderId="2" xfId="0" applyNumberFormat="1" applyFont="1" applyFill="1" applyBorder="1" applyAlignment="1">
      <alignment horizontal="center" vertical="center" wrapText="1" shrinkToFit="1" readingOrder="1"/>
    </xf>
    <xf numFmtId="0" fontId="1" fillId="2" borderId="0" xfId="0" applyFont="1" applyFill="1" applyAlignment="1">
      <alignment horizontal="left" vertical="center"/>
    </xf>
    <xf numFmtId="0" fontId="3" fillId="2" borderId="0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1" fillId="2" borderId="0" xfId="0" applyFont="1" applyFill="1" applyBorder="1"/>
    <xf numFmtId="0" fontId="1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5"/>
  <sheetViews>
    <sheetView tabSelected="1" topLeftCell="A172" zoomScaleNormal="100" workbookViewId="0">
      <selection activeCell="B5" sqref="B5:G5"/>
    </sheetView>
  </sheetViews>
  <sheetFormatPr defaultRowHeight="16.5" x14ac:dyDescent="0.3"/>
  <cols>
    <col min="1" max="1" width="5.140625" style="1" bestFit="1" customWidth="1"/>
    <col min="2" max="2" width="32" style="1" customWidth="1"/>
    <col min="3" max="3" width="11.85546875" style="1" customWidth="1"/>
    <col min="4" max="4" width="10.28515625" style="1" customWidth="1"/>
    <col min="5" max="5" width="17.28515625" style="1" customWidth="1"/>
    <col min="6" max="6" width="21" style="1" customWidth="1"/>
    <col min="7" max="7" width="22.5703125" style="1" customWidth="1"/>
    <col min="8" max="8" width="47.42578125" style="1" customWidth="1"/>
    <col min="9" max="256" width="9.140625" style="1"/>
    <col min="257" max="257" width="14.28515625" style="1" customWidth="1"/>
    <col min="258" max="258" width="32" style="1" customWidth="1"/>
    <col min="259" max="259" width="22.140625" style="1" customWidth="1"/>
    <col min="260" max="261" width="14.28515625" style="1" customWidth="1"/>
    <col min="262" max="262" width="33.85546875" style="1" customWidth="1"/>
    <col min="263" max="263" width="24.28515625" style="1" customWidth="1"/>
    <col min="264" max="264" width="47.42578125" style="1" customWidth="1"/>
    <col min="265" max="512" width="9.140625" style="1"/>
    <col min="513" max="513" width="14.28515625" style="1" customWidth="1"/>
    <col min="514" max="514" width="32" style="1" customWidth="1"/>
    <col min="515" max="515" width="22.140625" style="1" customWidth="1"/>
    <col min="516" max="517" width="14.28515625" style="1" customWidth="1"/>
    <col min="518" max="518" width="33.85546875" style="1" customWidth="1"/>
    <col min="519" max="519" width="24.28515625" style="1" customWidth="1"/>
    <col min="520" max="520" width="47.42578125" style="1" customWidth="1"/>
    <col min="521" max="768" width="9.140625" style="1"/>
    <col min="769" max="769" width="14.28515625" style="1" customWidth="1"/>
    <col min="770" max="770" width="32" style="1" customWidth="1"/>
    <col min="771" max="771" width="22.140625" style="1" customWidth="1"/>
    <col min="772" max="773" width="14.28515625" style="1" customWidth="1"/>
    <col min="774" max="774" width="33.85546875" style="1" customWidth="1"/>
    <col min="775" max="775" width="24.28515625" style="1" customWidth="1"/>
    <col min="776" max="776" width="47.42578125" style="1" customWidth="1"/>
    <col min="777" max="1024" width="9.140625" style="1"/>
    <col min="1025" max="1025" width="14.28515625" style="1" customWidth="1"/>
    <col min="1026" max="1026" width="32" style="1" customWidth="1"/>
    <col min="1027" max="1027" width="22.140625" style="1" customWidth="1"/>
    <col min="1028" max="1029" width="14.28515625" style="1" customWidth="1"/>
    <col min="1030" max="1030" width="33.85546875" style="1" customWidth="1"/>
    <col min="1031" max="1031" width="24.28515625" style="1" customWidth="1"/>
    <col min="1032" max="1032" width="47.42578125" style="1" customWidth="1"/>
    <col min="1033" max="1280" width="9.140625" style="1"/>
    <col min="1281" max="1281" width="14.28515625" style="1" customWidth="1"/>
    <col min="1282" max="1282" width="32" style="1" customWidth="1"/>
    <col min="1283" max="1283" width="22.140625" style="1" customWidth="1"/>
    <col min="1284" max="1285" width="14.28515625" style="1" customWidth="1"/>
    <col min="1286" max="1286" width="33.85546875" style="1" customWidth="1"/>
    <col min="1287" max="1287" width="24.28515625" style="1" customWidth="1"/>
    <col min="1288" max="1288" width="47.42578125" style="1" customWidth="1"/>
    <col min="1289" max="1536" width="9.140625" style="1"/>
    <col min="1537" max="1537" width="14.28515625" style="1" customWidth="1"/>
    <col min="1538" max="1538" width="32" style="1" customWidth="1"/>
    <col min="1539" max="1539" width="22.140625" style="1" customWidth="1"/>
    <col min="1540" max="1541" width="14.28515625" style="1" customWidth="1"/>
    <col min="1542" max="1542" width="33.85546875" style="1" customWidth="1"/>
    <col min="1543" max="1543" width="24.28515625" style="1" customWidth="1"/>
    <col min="1544" max="1544" width="47.42578125" style="1" customWidth="1"/>
    <col min="1545" max="1792" width="9.140625" style="1"/>
    <col min="1793" max="1793" width="14.28515625" style="1" customWidth="1"/>
    <col min="1794" max="1794" width="32" style="1" customWidth="1"/>
    <col min="1795" max="1795" width="22.140625" style="1" customWidth="1"/>
    <col min="1796" max="1797" width="14.28515625" style="1" customWidth="1"/>
    <col min="1798" max="1798" width="33.85546875" style="1" customWidth="1"/>
    <col min="1799" max="1799" width="24.28515625" style="1" customWidth="1"/>
    <col min="1800" max="1800" width="47.42578125" style="1" customWidth="1"/>
    <col min="1801" max="2048" width="9.140625" style="1"/>
    <col min="2049" max="2049" width="14.28515625" style="1" customWidth="1"/>
    <col min="2050" max="2050" width="32" style="1" customWidth="1"/>
    <col min="2051" max="2051" width="22.140625" style="1" customWidth="1"/>
    <col min="2052" max="2053" width="14.28515625" style="1" customWidth="1"/>
    <col min="2054" max="2054" width="33.85546875" style="1" customWidth="1"/>
    <col min="2055" max="2055" width="24.28515625" style="1" customWidth="1"/>
    <col min="2056" max="2056" width="47.42578125" style="1" customWidth="1"/>
    <col min="2057" max="2304" width="9.140625" style="1"/>
    <col min="2305" max="2305" width="14.28515625" style="1" customWidth="1"/>
    <col min="2306" max="2306" width="32" style="1" customWidth="1"/>
    <col min="2307" max="2307" width="22.140625" style="1" customWidth="1"/>
    <col min="2308" max="2309" width="14.28515625" style="1" customWidth="1"/>
    <col min="2310" max="2310" width="33.85546875" style="1" customWidth="1"/>
    <col min="2311" max="2311" width="24.28515625" style="1" customWidth="1"/>
    <col min="2312" max="2312" width="47.42578125" style="1" customWidth="1"/>
    <col min="2313" max="2560" width="9.140625" style="1"/>
    <col min="2561" max="2561" width="14.28515625" style="1" customWidth="1"/>
    <col min="2562" max="2562" width="32" style="1" customWidth="1"/>
    <col min="2563" max="2563" width="22.140625" style="1" customWidth="1"/>
    <col min="2564" max="2565" width="14.28515625" style="1" customWidth="1"/>
    <col min="2566" max="2566" width="33.85546875" style="1" customWidth="1"/>
    <col min="2567" max="2567" width="24.28515625" style="1" customWidth="1"/>
    <col min="2568" max="2568" width="47.42578125" style="1" customWidth="1"/>
    <col min="2569" max="2816" width="9.140625" style="1"/>
    <col min="2817" max="2817" width="14.28515625" style="1" customWidth="1"/>
    <col min="2818" max="2818" width="32" style="1" customWidth="1"/>
    <col min="2819" max="2819" width="22.140625" style="1" customWidth="1"/>
    <col min="2820" max="2821" width="14.28515625" style="1" customWidth="1"/>
    <col min="2822" max="2822" width="33.85546875" style="1" customWidth="1"/>
    <col min="2823" max="2823" width="24.28515625" style="1" customWidth="1"/>
    <col min="2824" max="2824" width="47.42578125" style="1" customWidth="1"/>
    <col min="2825" max="3072" width="9.140625" style="1"/>
    <col min="3073" max="3073" width="14.28515625" style="1" customWidth="1"/>
    <col min="3074" max="3074" width="32" style="1" customWidth="1"/>
    <col min="3075" max="3075" width="22.140625" style="1" customWidth="1"/>
    <col min="3076" max="3077" width="14.28515625" style="1" customWidth="1"/>
    <col min="3078" max="3078" width="33.85546875" style="1" customWidth="1"/>
    <col min="3079" max="3079" width="24.28515625" style="1" customWidth="1"/>
    <col min="3080" max="3080" width="47.42578125" style="1" customWidth="1"/>
    <col min="3081" max="3328" width="9.140625" style="1"/>
    <col min="3329" max="3329" width="14.28515625" style="1" customWidth="1"/>
    <col min="3330" max="3330" width="32" style="1" customWidth="1"/>
    <col min="3331" max="3331" width="22.140625" style="1" customWidth="1"/>
    <col min="3332" max="3333" width="14.28515625" style="1" customWidth="1"/>
    <col min="3334" max="3334" width="33.85546875" style="1" customWidth="1"/>
    <col min="3335" max="3335" width="24.28515625" style="1" customWidth="1"/>
    <col min="3336" max="3336" width="47.42578125" style="1" customWidth="1"/>
    <col min="3337" max="3584" width="9.140625" style="1"/>
    <col min="3585" max="3585" width="14.28515625" style="1" customWidth="1"/>
    <col min="3586" max="3586" width="32" style="1" customWidth="1"/>
    <col min="3587" max="3587" width="22.140625" style="1" customWidth="1"/>
    <col min="3588" max="3589" width="14.28515625" style="1" customWidth="1"/>
    <col min="3590" max="3590" width="33.85546875" style="1" customWidth="1"/>
    <col min="3591" max="3591" width="24.28515625" style="1" customWidth="1"/>
    <col min="3592" max="3592" width="47.42578125" style="1" customWidth="1"/>
    <col min="3593" max="3840" width="9.140625" style="1"/>
    <col min="3841" max="3841" width="14.28515625" style="1" customWidth="1"/>
    <col min="3842" max="3842" width="32" style="1" customWidth="1"/>
    <col min="3843" max="3843" width="22.140625" style="1" customWidth="1"/>
    <col min="3844" max="3845" width="14.28515625" style="1" customWidth="1"/>
    <col min="3846" max="3846" width="33.85546875" style="1" customWidth="1"/>
    <col min="3847" max="3847" width="24.28515625" style="1" customWidth="1"/>
    <col min="3848" max="3848" width="47.42578125" style="1" customWidth="1"/>
    <col min="3849" max="4096" width="9.140625" style="1"/>
    <col min="4097" max="4097" width="14.28515625" style="1" customWidth="1"/>
    <col min="4098" max="4098" width="32" style="1" customWidth="1"/>
    <col min="4099" max="4099" width="22.140625" style="1" customWidth="1"/>
    <col min="4100" max="4101" width="14.28515625" style="1" customWidth="1"/>
    <col min="4102" max="4102" width="33.85546875" style="1" customWidth="1"/>
    <col min="4103" max="4103" width="24.28515625" style="1" customWidth="1"/>
    <col min="4104" max="4104" width="47.42578125" style="1" customWidth="1"/>
    <col min="4105" max="4352" width="9.140625" style="1"/>
    <col min="4353" max="4353" width="14.28515625" style="1" customWidth="1"/>
    <col min="4354" max="4354" width="32" style="1" customWidth="1"/>
    <col min="4355" max="4355" width="22.140625" style="1" customWidth="1"/>
    <col min="4356" max="4357" width="14.28515625" style="1" customWidth="1"/>
    <col min="4358" max="4358" width="33.85546875" style="1" customWidth="1"/>
    <col min="4359" max="4359" width="24.28515625" style="1" customWidth="1"/>
    <col min="4360" max="4360" width="47.42578125" style="1" customWidth="1"/>
    <col min="4361" max="4608" width="9.140625" style="1"/>
    <col min="4609" max="4609" width="14.28515625" style="1" customWidth="1"/>
    <col min="4610" max="4610" width="32" style="1" customWidth="1"/>
    <col min="4611" max="4611" width="22.140625" style="1" customWidth="1"/>
    <col min="4612" max="4613" width="14.28515625" style="1" customWidth="1"/>
    <col min="4614" max="4614" width="33.85546875" style="1" customWidth="1"/>
    <col min="4615" max="4615" width="24.28515625" style="1" customWidth="1"/>
    <col min="4616" max="4616" width="47.42578125" style="1" customWidth="1"/>
    <col min="4617" max="4864" width="9.140625" style="1"/>
    <col min="4865" max="4865" width="14.28515625" style="1" customWidth="1"/>
    <col min="4866" max="4866" width="32" style="1" customWidth="1"/>
    <col min="4867" max="4867" width="22.140625" style="1" customWidth="1"/>
    <col min="4868" max="4869" width="14.28515625" style="1" customWidth="1"/>
    <col min="4870" max="4870" width="33.85546875" style="1" customWidth="1"/>
    <col min="4871" max="4871" width="24.28515625" style="1" customWidth="1"/>
    <col min="4872" max="4872" width="47.42578125" style="1" customWidth="1"/>
    <col min="4873" max="5120" width="9.140625" style="1"/>
    <col min="5121" max="5121" width="14.28515625" style="1" customWidth="1"/>
    <col min="5122" max="5122" width="32" style="1" customWidth="1"/>
    <col min="5123" max="5123" width="22.140625" style="1" customWidth="1"/>
    <col min="5124" max="5125" width="14.28515625" style="1" customWidth="1"/>
    <col min="5126" max="5126" width="33.85546875" style="1" customWidth="1"/>
    <col min="5127" max="5127" width="24.28515625" style="1" customWidth="1"/>
    <col min="5128" max="5128" width="47.42578125" style="1" customWidth="1"/>
    <col min="5129" max="5376" width="9.140625" style="1"/>
    <col min="5377" max="5377" width="14.28515625" style="1" customWidth="1"/>
    <col min="5378" max="5378" width="32" style="1" customWidth="1"/>
    <col min="5379" max="5379" width="22.140625" style="1" customWidth="1"/>
    <col min="5380" max="5381" width="14.28515625" style="1" customWidth="1"/>
    <col min="5382" max="5382" width="33.85546875" style="1" customWidth="1"/>
    <col min="5383" max="5383" width="24.28515625" style="1" customWidth="1"/>
    <col min="5384" max="5384" width="47.42578125" style="1" customWidth="1"/>
    <col min="5385" max="5632" width="9.140625" style="1"/>
    <col min="5633" max="5633" width="14.28515625" style="1" customWidth="1"/>
    <col min="5634" max="5634" width="32" style="1" customWidth="1"/>
    <col min="5635" max="5635" width="22.140625" style="1" customWidth="1"/>
    <col min="5636" max="5637" width="14.28515625" style="1" customWidth="1"/>
    <col min="5638" max="5638" width="33.85546875" style="1" customWidth="1"/>
    <col min="5639" max="5639" width="24.28515625" style="1" customWidth="1"/>
    <col min="5640" max="5640" width="47.42578125" style="1" customWidth="1"/>
    <col min="5641" max="5888" width="9.140625" style="1"/>
    <col min="5889" max="5889" width="14.28515625" style="1" customWidth="1"/>
    <col min="5890" max="5890" width="32" style="1" customWidth="1"/>
    <col min="5891" max="5891" width="22.140625" style="1" customWidth="1"/>
    <col min="5892" max="5893" width="14.28515625" style="1" customWidth="1"/>
    <col min="5894" max="5894" width="33.85546875" style="1" customWidth="1"/>
    <col min="5895" max="5895" width="24.28515625" style="1" customWidth="1"/>
    <col min="5896" max="5896" width="47.42578125" style="1" customWidth="1"/>
    <col min="5897" max="6144" width="9.140625" style="1"/>
    <col min="6145" max="6145" width="14.28515625" style="1" customWidth="1"/>
    <col min="6146" max="6146" width="32" style="1" customWidth="1"/>
    <col min="6147" max="6147" width="22.140625" style="1" customWidth="1"/>
    <col min="6148" max="6149" width="14.28515625" style="1" customWidth="1"/>
    <col min="6150" max="6150" width="33.85546875" style="1" customWidth="1"/>
    <col min="6151" max="6151" width="24.28515625" style="1" customWidth="1"/>
    <col min="6152" max="6152" width="47.42578125" style="1" customWidth="1"/>
    <col min="6153" max="6400" width="9.140625" style="1"/>
    <col min="6401" max="6401" width="14.28515625" style="1" customWidth="1"/>
    <col min="6402" max="6402" width="32" style="1" customWidth="1"/>
    <col min="6403" max="6403" width="22.140625" style="1" customWidth="1"/>
    <col min="6404" max="6405" width="14.28515625" style="1" customWidth="1"/>
    <col min="6406" max="6406" width="33.85546875" style="1" customWidth="1"/>
    <col min="6407" max="6407" width="24.28515625" style="1" customWidth="1"/>
    <col min="6408" max="6408" width="47.42578125" style="1" customWidth="1"/>
    <col min="6409" max="6656" width="9.140625" style="1"/>
    <col min="6657" max="6657" width="14.28515625" style="1" customWidth="1"/>
    <col min="6658" max="6658" width="32" style="1" customWidth="1"/>
    <col min="6659" max="6659" width="22.140625" style="1" customWidth="1"/>
    <col min="6660" max="6661" width="14.28515625" style="1" customWidth="1"/>
    <col min="6662" max="6662" width="33.85546875" style="1" customWidth="1"/>
    <col min="6663" max="6663" width="24.28515625" style="1" customWidth="1"/>
    <col min="6664" max="6664" width="47.42578125" style="1" customWidth="1"/>
    <col min="6665" max="6912" width="9.140625" style="1"/>
    <col min="6913" max="6913" width="14.28515625" style="1" customWidth="1"/>
    <col min="6914" max="6914" width="32" style="1" customWidth="1"/>
    <col min="6915" max="6915" width="22.140625" style="1" customWidth="1"/>
    <col min="6916" max="6917" width="14.28515625" style="1" customWidth="1"/>
    <col min="6918" max="6918" width="33.85546875" style="1" customWidth="1"/>
    <col min="6919" max="6919" width="24.28515625" style="1" customWidth="1"/>
    <col min="6920" max="6920" width="47.42578125" style="1" customWidth="1"/>
    <col min="6921" max="7168" width="9.140625" style="1"/>
    <col min="7169" max="7169" width="14.28515625" style="1" customWidth="1"/>
    <col min="7170" max="7170" width="32" style="1" customWidth="1"/>
    <col min="7171" max="7171" width="22.140625" style="1" customWidth="1"/>
    <col min="7172" max="7173" width="14.28515625" style="1" customWidth="1"/>
    <col min="7174" max="7174" width="33.85546875" style="1" customWidth="1"/>
    <col min="7175" max="7175" width="24.28515625" style="1" customWidth="1"/>
    <col min="7176" max="7176" width="47.42578125" style="1" customWidth="1"/>
    <col min="7177" max="7424" width="9.140625" style="1"/>
    <col min="7425" max="7425" width="14.28515625" style="1" customWidth="1"/>
    <col min="7426" max="7426" width="32" style="1" customWidth="1"/>
    <col min="7427" max="7427" width="22.140625" style="1" customWidth="1"/>
    <col min="7428" max="7429" width="14.28515625" style="1" customWidth="1"/>
    <col min="7430" max="7430" width="33.85546875" style="1" customWidth="1"/>
    <col min="7431" max="7431" width="24.28515625" style="1" customWidth="1"/>
    <col min="7432" max="7432" width="47.42578125" style="1" customWidth="1"/>
    <col min="7433" max="7680" width="9.140625" style="1"/>
    <col min="7681" max="7681" width="14.28515625" style="1" customWidth="1"/>
    <col min="7682" max="7682" width="32" style="1" customWidth="1"/>
    <col min="7683" max="7683" width="22.140625" style="1" customWidth="1"/>
    <col min="7684" max="7685" width="14.28515625" style="1" customWidth="1"/>
    <col min="7686" max="7686" width="33.85546875" style="1" customWidth="1"/>
    <col min="7687" max="7687" width="24.28515625" style="1" customWidth="1"/>
    <col min="7688" max="7688" width="47.42578125" style="1" customWidth="1"/>
    <col min="7689" max="7936" width="9.140625" style="1"/>
    <col min="7937" max="7937" width="14.28515625" style="1" customWidth="1"/>
    <col min="7938" max="7938" width="32" style="1" customWidth="1"/>
    <col min="7939" max="7939" width="22.140625" style="1" customWidth="1"/>
    <col min="7940" max="7941" width="14.28515625" style="1" customWidth="1"/>
    <col min="7942" max="7942" width="33.85546875" style="1" customWidth="1"/>
    <col min="7943" max="7943" width="24.28515625" style="1" customWidth="1"/>
    <col min="7944" max="7944" width="47.42578125" style="1" customWidth="1"/>
    <col min="7945" max="8192" width="9.140625" style="1"/>
    <col min="8193" max="8193" width="14.28515625" style="1" customWidth="1"/>
    <col min="8194" max="8194" width="32" style="1" customWidth="1"/>
    <col min="8195" max="8195" width="22.140625" style="1" customWidth="1"/>
    <col min="8196" max="8197" width="14.28515625" style="1" customWidth="1"/>
    <col min="8198" max="8198" width="33.85546875" style="1" customWidth="1"/>
    <col min="8199" max="8199" width="24.28515625" style="1" customWidth="1"/>
    <col min="8200" max="8200" width="47.42578125" style="1" customWidth="1"/>
    <col min="8201" max="8448" width="9.140625" style="1"/>
    <col min="8449" max="8449" width="14.28515625" style="1" customWidth="1"/>
    <col min="8450" max="8450" width="32" style="1" customWidth="1"/>
    <col min="8451" max="8451" width="22.140625" style="1" customWidth="1"/>
    <col min="8452" max="8453" width="14.28515625" style="1" customWidth="1"/>
    <col min="8454" max="8454" width="33.85546875" style="1" customWidth="1"/>
    <col min="8455" max="8455" width="24.28515625" style="1" customWidth="1"/>
    <col min="8456" max="8456" width="47.42578125" style="1" customWidth="1"/>
    <col min="8457" max="8704" width="9.140625" style="1"/>
    <col min="8705" max="8705" width="14.28515625" style="1" customWidth="1"/>
    <col min="8706" max="8706" width="32" style="1" customWidth="1"/>
    <col min="8707" max="8707" width="22.140625" style="1" customWidth="1"/>
    <col min="8708" max="8709" width="14.28515625" style="1" customWidth="1"/>
    <col min="8710" max="8710" width="33.85546875" style="1" customWidth="1"/>
    <col min="8711" max="8711" width="24.28515625" style="1" customWidth="1"/>
    <col min="8712" max="8712" width="47.42578125" style="1" customWidth="1"/>
    <col min="8713" max="8960" width="9.140625" style="1"/>
    <col min="8961" max="8961" width="14.28515625" style="1" customWidth="1"/>
    <col min="8962" max="8962" width="32" style="1" customWidth="1"/>
    <col min="8963" max="8963" width="22.140625" style="1" customWidth="1"/>
    <col min="8964" max="8965" width="14.28515625" style="1" customWidth="1"/>
    <col min="8966" max="8966" width="33.85546875" style="1" customWidth="1"/>
    <col min="8967" max="8967" width="24.28515625" style="1" customWidth="1"/>
    <col min="8968" max="8968" width="47.42578125" style="1" customWidth="1"/>
    <col min="8969" max="9216" width="9.140625" style="1"/>
    <col min="9217" max="9217" width="14.28515625" style="1" customWidth="1"/>
    <col min="9218" max="9218" width="32" style="1" customWidth="1"/>
    <col min="9219" max="9219" width="22.140625" style="1" customWidth="1"/>
    <col min="9220" max="9221" width="14.28515625" style="1" customWidth="1"/>
    <col min="9222" max="9222" width="33.85546875" style="1" customWidth="1"/>
    <col min="9223" max="9223" width="24.28515625" style="1" customWidth="1"/>
    <col min="9224" max="9224" width="47.42578125" style="1" customWidth="1"/>
    <col min="9225" max="9472" width="9.140625" style="1"/>
    <col min="9473" max="9473" width="14.28515625" style="1" customWidth="1"/>
    <col min="9474" max="9474" width="32" style="1" customWidth="1"/>
    <col min="9475" max="9475" width="22.140625" style="1" customWidth="1"/>
    <col min="9476" max="9477" width="14.28515625" style="1" customWidth="1"/>
    <col min="9478" max="9478" width="33.85546875" style="1" customWidth="1"/>
    <col min="9479" max="9479" width="24.28515625" style="1" customWidth="1"/>
    <col min="9480" max="9480" width="47.42578125" style="1" customWidth="1"/>
    <col min="9481" max="9728" width="9.140625" style="1"/>
    <col min="9729" max="9729" width="14.28515625" style="1" customWidth="1"/>
    <col min="9730" max="9730" width="32" style="1" customWidth="1"/>
    <col min="9731" max="9731" width="22.140625" style="1" customWidth="1"/>
    <col min="9732" max="9733" width="14.28515625" style="1" customWidth="1"/>
    <col min="9734" max="9734" width="33.85546875" style="1" customWidth="1"/>
    <col min="9735" max="9735" width="24.28515625" style="1" customWidth="1"/>
    <col min="9736" max="9736" width="47.42578125" style="1" customWidth="1"/>
    <col min="9737" max="9984" width="9.140625" style="1"/>
    <col min="9985" max="9985" width="14.28515625" style="1" customWidth="1"/>
    <col min="9986" max="9986" width="32" style="1" customWidth="1"/>
    <col min="9987" max="9987" width="22.140625" style="1" customWidth="1"/>
    <col min="9988" max="9989" width="14.28515625" style="1" customWidth="1"/>
    <col min="9990" max="9990" width="33.85546875" style="1" customWidth="1"/>
    <col min="9991" max="9991" width="24.28515625" style="1" customWidth="1"/>
    <col min="9992" max="9992" width="47.42578125" style="1" customWidth="1"/>
    <col min="9993" max="10240" width="9.140625" style="1"/>
    <col min="10241" max="10241" width="14.28515625" style="1" customWidth="1"/>
    <col min="10242" max="10242" width="32" style="1" customWidth="1"/>
    <col min="10243" max="10243" width="22.140625" style="1" customWidth="1"/>
    <col min="10244" max="10245" width="14.28515625" style="1" customWidth="1"/>
    <col min="10246" max="10246" width="33.85546875" style="1" customWidth="1"/>
    <col min="10247" max="10247" width="24.28515625" style="1" customWidth="1"/>
    <col min="10248" max="10248" width="47.42578125" style="1" customWidth="1"/>
    <col min="10249" max="10496" width="9.140625" style="1"/>
    <col min="10497" max="10497" width="14.28515625" style="1" customWidth="1"/>
    <col min="10498" max="10498" width="32" style="1" customWidth="1"/>
    <col min="10499" max="10499" width="22.140625" style="1" customWidth="1"/>
    <col min="10500" max="10501" width="14.28515625" style="1" customWidth="1"/>
    <col min="10502" max="10502" width="33.85546875" style="1" customWidth="1"/>
    <col min="10503" max="10503" width="24.28515625" style="1" customWidth="1"/>
    <col min="10504" max="10504" width="47.42578125" style="1" customWidth="1"/>
    <col min="10505" max="10752" width="9.140625" style="1"/>
    <col min="10753" max="10753" width="14.28515625" style="1" customWidth="1"/>
    <col min="10754" max="10754" width="32" style="1" customWidth="1"/>
    <col min="10755" max="10755" width="22.140625" style="1" customWidth="1"/>
    <col min="10756" max="10757" width="14.28515625" style="1" customWidth="1"/>
    <col min="10758" max="10758" width="33.85546875" style="1" customWidth="1"/>
    <col min="10759" max="10759" width="24.28515625" style="1" customWidth="1"/>
    <col min="10760" max="10760" width="47.42578125" style="1" customWidth="1"/>
    <col min="10761" max="11008" width="9.140625" style="1"/>
    <col min="11009" max="11009" width="14.28515625" style="1" customWidth="1"/>
    <col min="11010" max="11010" width="32" style="1" customWidth="1"/>
    <col min="11011" max="11011" width="22.140625" style="1" customWidth="1"/>
    <col min="11012" max="11013" width="14.28515625" style="1" customWidth="1"/>
    <col min="11014" max="11014" width="33.85546875" style="1" customWidth="1"/>
    <col min="11015" max="11015" width="24.28515625" style="1" customWidth="1"/>
    <col min="11016" max="11016" width="47.42578125" style="1" customWidth="1"/>
    <col min="11017" max="11264" width="9.140625" style="1"/>
    <col min="11265" max="11265" width="14.28515625" style="1" customWidth="1"/>
    <col min="11266" max="11266" width="32" style="1" customWidth="1"/>
    <col min="11267" max="11267" width="22.140625" style="1" customWidth="1"/>
    <col min="11268" max="11269" width="14.28515625" style="1" customWidth="1"/>
    <col min="11270" max="11270" width="33.85546875" style="1" customWidth="1"/>
    <col min="11271" max="11271" width="24.28515625" style="1" customWidth="1"/>
    <col min="11272" max="11272" width="47.42578125" style="1" customWidth="1"/>
    <col min="11273" max="11520" width="9.140625" style="1"/>
    <col min="11521" max="11521" width="14.28515625" style="1" customWidth="1"/>
    <col min="11522" max="11522" width="32" style="1" customWidth="1"/>
    <col min="11523" max="11523" width="22.140625" style="1" customWidth="1"/>
    <col min="11524" max="11525" width="14.28515625" style="1" customWidth="1"/>
    <col min="11526" max="11526" width="33.85546875" style="1" customWidth="1"/>
    <col min="11527" max="11527" width="24.28515625" style="1" customWidth="1"/>
    <col min="11528" max="11528" width="47.42578125" style="1" customWidth="1"/>
    <col min="11529" max="11776" width="9.140625" style="1"/>
    <col min="11777" max="11777" width="14.28515625" style="1" customWidth="1"/>
    <col min="11778" max="11778" width="32" style="1" customWidth="1"/>
    <col min="11779" max="11779" width="22.140625" style="1" customWidth="1"/>
    <col min="11780" max="11781" width="14.28515625" style="1" customWidth="1"/>
    <col min="11782" max="11782" width="33.85546875" style="1" customWidth="1"/>
    <col min="11783" max="11783" width="24.28515625" style="1" customWidth="1"/>
    <col min="11784" max="11784" width="47.42578125" style="1" customWidth="1"/>
    <col min="11785" max="12032" width="9.140625" style="1"/>
    <col min="12033" max="12033" width="14.28515625" style="1" customWidth="1"/>
    <col min="12034" max="12034" width="32" style="1" customWidth="1"/>
    <col min="12035" max="12035" width="22.140625" style="1" customWidth="1"/>
    <col min="12036" max="12037" width="14.28515625" style="1" customWidth="1"/>
    <col min="12038" max="12038" width="33.85546875" style="1" customWidth="1"/>
    <col min="12039" max="12039" width="24.28515625" style="1" customWidth="1"/>
    <col min="12040" max="12040" width="47.42578125" style="1" customWidth="1"/>
    <col min="12041" max="12288" width="9.140625" style="1"/>
    <col min="12289" max="12289" width="14.28515625" style="1" customWidth="1"/>
    <col min="12290" max="12290" width="32" style="1" customWidth="1"/>
    <col min="12291" max="12291" width="22.140625" style="1" customWidth="1"/>
    <col min="12292" max="12293" width="14.28515625" style="1" customWidth="1"/>
    <col min="12294" max="12294" width="33.85546875" style="1" customWidth="1"/>
    <col min="12295" max="12295" width="24.28515625" style="1" customWidth="1"/>
    <col min="12296" max="12296" width="47.42578125" style="1" customWidth="1"/>
    <col min="12297" max="12544" width="9.140625" style="1"/>
    <col min="12545" max="12545" width="14.28515625" style="1" customWidth="1"/>
    <col min="12546" max="12546" width="32" style="1" customWidth="1"/>
    <col min="12547" max="12547" width="22.140625" style="1" customWidth="1"/>
    <col min="12548" max="12549" width="14.28515625" style="1" customWidth="1"/>
    <col min="12550" max="12550" width="33.85546875" style="1" customWidth="1"/>
    <col min="12551" max="12551" width="24.28515625" style="1" customWidth="1"/>
    <col min="12552" max="12552" width="47.42578125" style="1" customWidth="1"/>
    <col min="12553" max="12800" width="9.140625" style="1"/>
    <col min="12801" max="12801" width="14.28515625" style="1" customWidth="1"/>
    <col min="12802" max="12802" width="32" style="1" customWidth="1"/>
    <col min="12803" max="12803" width="22.140625" style="1" customWidth="1"/>
    <col min="12804" max="12805" width="14.28515625" style="1" customWidth="1"/>
    <col min="12806" max="12806" width="33.85546875" style="1" customWidth="1"/>
    <col min="12807" max="12807" width="24.28515625" style="1" customWidth="1"/>
    <col min="12808" max="12808" width="47.42578125" style="1" customWidth="1"/>
    <col min="12809" max="13056" width="9.140625" style="1"/>
    <col min="13057" max="13057" width="14.28515625" style="1" customWidth="1"/>
    <col min="13058" max="13058" width="32" style="1" customWidth="1"/>
    <col min="13059" max="13059" width="22.140625" style="1" customWidth="1"/>
    <col min="13060" max="13061" width="14.28515625" style="1" customWidth="1"/>
    <col min="13062" max="13062" width="33.85546875" style="1" customWidth="1"/>
    <col min="13063" max="13063" width="24.28515625" style="1" customWidth="1"/>
    <col min="13064" max="13064" width="47.42578125" style="1" customWidth="1"/>
    <col min="13065" max="13312" width="9.140625" style="1"/>
    <col min="13313" max="13313" width="14.28515625" style="1" customWidth="1"/>
    <col min="13314" max="13314" width="32" style="1" customWidth="1"/>
    <col min="13315" max="13315" width="22.140625" style="1" customWidth="1"/>
    <col min="13316" max="13317" width="14.28515625" style="1" customWidth="1"/>
    <col min="13318" max="13318" width="33.85546875" style="1" customWidth="1"/>
    <col min="13319" max="13319" width="24.28515625" style="1" customWidth="1"/>
    <col min="13320" max="13320" width="47.42578125" style="1" customWidth="1"/>
    <col min="13321" max="13568" width="9.140625" style="1"/>
    <col min="13569" max="13569" width="14.28515625" style="1" customWidth="1"/>
    <col min="13570" max="13570" width="32" style="1" customWidth="1"/>
    <col min="13571" max="13571" width="22.140625" style="1" customWidth="1"/>
    <col min="13572" max="13573" width="14.28515625" style="1" customWidth="1"/>
    <col min="13574" max="13574" width="33.85546875" style="1" customWidth="1"/>
    <col min="13575" max="13575" width="24.28515625" style="1" customWidth="1"/>
    <col min="13576" max="13576" width="47.42578125" style="1" customWidth="1"/>
    <col min="13577" max="13824" width="9.140625" style="1"/>
    <col min="13825" max="13825" width="14.28515625" style="1" customWidth="1"/>
    <col min="13826" max="13826" width="32" style="1" customWidth="1"/>
    <col min="13827" max="13827" width="22.140625" style="1" customWidth="1"/>
    <col min="13828" max="13829" width="14.28515625" style="1" customWidth="1"/>
    <col min="13830" max="13830" width="33.85546875" style="1" customWidth="1"/>
    <col min="13831" max="13831" width="24.28515625" style="1" customWidth="1"/>
    <col min="13832" max="13832" width="47.42578125" style="1" customWidth="1"/>
    <col min="13833" max="14080" width="9.140625" style="1"/>
    <col min="14081" max="14081" width="14.28515625" style="1" customWidth="1"/>
    <col min="14082" max="14082" width="32" style="1" customWidth="1"/>
    <col min="14083" max="14083" width="22.140625" style="1" customWidth="1"/>
    <col min="14084" max="14085" width="14.28515625" style="1" customWidth="1"/>
    <col min="14086" max="14086" width="33.85546875" style="1" customWidth="1"/>
    <col min="14087" max="14087" width="24.28515625" style="1" customWidth="1"/>
    <col min="14088" max="14088" width="47.42578125" style="1" customWidth="1"/>
    <col min="14089" max="14336" width="9.140625" style="1"/>
    <col min="14337" max="14337" width="14.28515625" style="1" customWidth="1"/>
    <col min="14338" max="14338" width="32" style="1" customWidth="1"/>
    <col min="14339" max="14339" width="22.140625" style="1" customWidth="1"/>
    <col min="14340" max="14341" width="14.28515625" style="1" customWidth="1"/>
    <col min="14342" max="14342" width="33.85546875" style="1" customWidth="1"/>
    <col min="14343" max="14343" width="24.28515625" style="1" customWidth="1"/>
    <col min="14344" max="14344" width="47.42578125" style="1" customWidth="1"/>
    <col min="14345" max="14592" width="9.140625" style="1"/>
    <col min="14593" max="14593" width="14.28515625" style="1" customWidth="1"/>
    <col min="14594" max="14594" width="32" style="1" customWidth="1"/>
    <col min="14595" max="14595" width="22.140625" style="1" customWidth="1"/>
    <col min="14596" max="14597" width="14.28515625" style="1" customWidth="1"/>
    <col min="14598" max="14598" width="33.85546875" style="1" customWidth="1"/>
    <col min="14599" max="14599" width="24.28515625" style="1" customWidth="1"/>
    <col min="14600" max="14600" width="47.42578125" style="1" customWidth="1"/>
    <col min="14601" max="14848" width="9.140625" style="1"/>
    <col min="14849" max="14849" width="14.28515625" style="1" customWidth="1"/>
    <col min="14850" max="14850" width="32" style="1" customWidth="1"/>
    <col min="14851" max="14851" width="22.140625" style="1" customWidth="1"/>
    <col min="14852" max="14853" width="14.28515625" style="1" customWidth="1"/>
    <col min="14854" max="14854" width="33.85546875" style="1" customWidth="1"/>
    <col min="14855" max="14855" width="24.28515625" style="1" customWidth="1"/>
    <col min="14856" max="14856" width="47.42578125" style="1" customWidth="1"/>
    <col min="14857" max="15104" width="9.140625" style="1"/>
    <col min="15105" max="15105" width="14.28515625" style="1" customWidth="1"/>
    <col min="15106" max="15106" width="32" style="1" customWidth="1"/>
    <col min="15107" max="15107" width="22.140625" style="1" customWidth="1"/>
    <col min="15108" max="15109" width="14.28515625" style="1" customWidth="1"/>
    <col min="15110" max="15110" width="33.85546875" style="1" customWidth="1"/>
    <col min="15111" max="15111" width="24.28515625" style="1" customWidth="1"/>
    <col min="15112" max="15112" width="47.42578125" style="1" customWidth="1"/>
    <col min="15113" max="15360" width="9.140625" style="1"/>
    <col min="15361" max="15361" width="14.28515625" style="1" customWidth="1"/>
    <col min="15362" max="15362" width="32" style="1" customWidth="1"/>
    <col min="15363" max="15363" width="22.140625" style="1" customWidth="1"/>
    <col min="15364" max="15365" width="14.28515625" style="1" customWidth="1"/>
    <col min="15366" max="15366" width="33.85546875" style="1" customWidth="1"/>
    <col min="15367" max="15367" width="24.28515625" style="1" customWidth="1"/>
    <col min="15368" max="15368" width="47.42578125" style="1" customWidth="1"/>
    <col min="15369" max="15616" width="9.140625" style="1"/>
    <col min="15617" max="15617" width="14.28515625" style="1" customWidth="1"/>
    <col min="15618" max="15618" width="32" style="1" customWidth="1"/>
    <col min="15619" max="15619" width="22.140625" style="1" customWidth="1"/>
    <col min="15620" max="15621" width="14.28515625" style="1" customWidth="1"/>
    <col min="15622" max="15622" width="33.85546875" style="1" customWidth="1"/>
    <col min="15623" max="15623" width="24.28515625" style="1" customWidth="1"/>
    <col min="15624" max="15624" width="47.42578125" style="1" customWidth="1"/>
    <col min="15625" max="15872" width="9.140625" style="1"/>
    <col min="15873" max="15873" width="14.28515625" style="1" customWidth="1"/>
    <col min="15874" max="15874" width="32" style="1" customWidth="1"/>
    <col min="15875" max="15875" width="22.140625" style="1" customWidth="1"/>
    <col min="15876" max="15877" width="14.28515625" style="1" customWidth="1"/>
    <col min="15878" max="15878" width="33.85546875" style="1" customWidth="1"/>
    <col min="15879" max="15879" width="24.28515625" style="1" customWidth="1"/>
    <col min="15880" max="15880" width="47.42578125" style="1" customWidth="1"/>
    <col min="15881" max="16128" width="9.140625" style="1"/>
    <col min="16129" max="16129" width="14.28515625" style="1" customWidth="1"/>
    <col min="16130" max="16130" width="32" style="1" customWidth="1"/>
    <col min="16131" max="16131" width="22.140625" style="1" customWidth="1"/>
    <col min="16132" max="16133" width="14.28515625" style="1" customWidth="1"/>
    <col min="16134" max="16134" width="33.85546875" style="1" customWidth="1"/>
    <col min="16135" max="16135" width="24.28515625" style="1" customWidth="1"/>
    <col min="16136" max="16136" width="47.42578125" style="1" customWidth="1"/>
    <col min="16137" max="16384" width="9.140625" style="1"/>
  </cols>
  <sheetData>
    <row r="1" spans="1:7" x14ac:dyDescent="0.3">
      <c r="A1" s="31"/>
      <c r="B1" s="31"/>
      <c r="C1" s="31"/>
      <c r="D1" s="31"/>
      <c r="E1" s="31"/>
      <c r="F1" s="34" t="s">
        <v>164</v>
      </c>
      <c r="G1" s="34"/>
    </row>
    <row r="2" spans="1:7" x14ac:dyDescent="0.3">
      <c r="A2" s="31"/>
      <c r="B2" s="31"/>
      <c r="C2" s="31"/>
      <c r="D2" s="37" t="s">
        <v>157</v>
      </c>
      <c r="E2" s="37"/>
      <c r="F2" s="37"/>
      <c r="G2" s="37"/>
    </row>
    <row r="3" spans="1:7" x14ac:dyDescent="0.3">
      <c r="A3" s="31"/>
      <c r="B3" s="31"/>
      <c r="C3" s="31"/>
      <c r="D3" s="32"/>
      <c r="E3" s="37" t="s">
        <v>163</v>
      </c>
      <c r="F3" s="37"/>
      <c r="G3" s="37"/>
    </row>
    <row r="4" spans="1:7" x14ac:dyDescent="0.3">
      <c r="A4" s="31"/>
      <c r="B4" s="35" t="s">
        <v>154</v>
      </c>
      <c r="C4" s="35"/>
      <c r="D4" s="35"/>
      <c r="E4" s="35"/>
      <c r="F4" s="35"/>
      <c r="G4" s="35"/>
    </row>
    <row r="5" spans="1:7" ht="77.25" customHeight="1" x14ac:dyDescent="0.3">
      <c r="A5" s="31"/>
      <c r="B5" s="36" t="s">
        <v>165</v>
      </c>
      <c r="C5" s="36"/>
      <c r="D5" s="36"/>
      <c r="E5" s="36"/>
      <c r="F5" s="36"/>
      <c r="G5" s="36"/>
    </row>
    <row r="6" spans="1:7" x14ac:dyDescent="0.3">
      <c r="A6" s="33"/>
      <c r="B6" s="33"/>
      <c r="C6" s="33"/>
      <c r="D6" s="33"/>
      <c r="E6" s="33"/>
      <c r="F6" s="33"/>
      <c r="G6" s="33"/>
    </row>
    <row r="7" spans="1:7" x14ac:dyDescent="0.3">
      <c r="A7" s="28"/>
      <c r="B7" s="28"/>
      <c r="C7" s="28"/>
      <c r="D7" s="28"/>
      <c r="E7" s="28"/>
      <c r="F7" s="28"/>
      <c r="G7" s="28" t="s">
        <v>151</v>
      </c>
    </row>
    <row r="8" spans="1:7" ht="71.25" customHeight="1" x14ac:dyDescent="0.3">
      <c r="A8" s="29" t="s">
        <v>0</v>
      </c>
      <c r="B8" s="29" t="s">
        <v>1</v>
      </c>
      <c r="C8" s="30" t="s">
        <v>152</v>
      </c>
      <c r="D8" s="29" t="s">
        <v>2</v>
      </c>
      <c r="E8" s="30" t="s">
        <v>162</v>
      </c>
      <c r="F8" s="30" t="s">
        <v>153</v>
      </c>
      <c r="G8" s="30" t="s">
        <v>3</v>
      </c>
    </row>
    <row r="9" spans="1:7" ht="19.5" customHeight="1" x14ac:dyDescent="0.3">
      <c r="A9" s="9">
        <v>1</v>
      </c>
      <c r="B9" s="24" t="s">
        <v>161</v>
      </c>
      <c r="C9" s="22" t="s">
        <v>156</v>
      </c>
      <c r="D9" s="9">
        <v>256</v>
      </c>
      <c r="E9" s="23">
        <v>0</v>
      </c>
      <c r="F9" s="23">
        <v>0</v>
      </c>
      <c r="G9" s="23">
        <v>0</v>
      </c>
    </row>
    <row r="10" spans="1:7" s="11" customFormat="1" x14ac:dyDescent="0.25">
      <c r="A10" s="9">
        <v>2</v>
      </c>
      <c r="B10" s="10" t="s">
        <v>4</v>
      </c>
      <c r="C10" s="6" t="s">
        <v>158</v>
      </c>
      <c r="D10" s="7">
        <v>1</v>
      </c>
      <c r="E10" s="8">
        <v>30667</v>
      </c>
      <c r="F10" s="18">
        <f>+D10*E10</f>
        <v>30667</v>
      </c>
      <c r="G10" s="8">
        <v>3833.37</v>
      </c>
    </row>
    <row r="11" spans="1:7" s="11" customFormat="1" ht="33" x14ac:dyDescent="0.25">
      <c r="A11" s="9">
        <v>3</v>
      </c>
      <c r="B11" s="10" t="s">
        <v>5</v>
      </c>
      <c r="C11" s="6" t="s">
        <v>158</v>
      </c>
      <c r="D11" s="7">
        <v>2</v>
      </c>
      <c r="E11" s="8">
        <v>45833</v>
      </c>
      <c r="F11" s="18">
        <f t="shared" ref="F11:F56" si="0">+D11*E11</f>
        <v>91666</v>
      </c>
      <c r="G11" s="8">
        <v>0</v>
      </c>
    </row>
    <row r="12" spans="1:7" s="11" customFormat="1" ht="33" x14ac:dyDescent="0.25">
      <c r="A12" s="9">
        <v>4</v>
      </c>
      <c r="B12" s="10" t="s">
        <v>17</v>
      </c>
      <c r="C12" s="6" t="s">
        <v>158</v>
      </c>
      <c r="D12" s="7">
        <v>3</v>
      </c>
      <c r="E12" s="8">
        <v>20000</v>
      </c>
      <c r="F12" s="18">
        <f t="shared" si="0"/>
        <v>60000</v>
      </c>
      <c r="G12" s="8">
        <v>0</v>
      </c>
    </row>
    <row r="13" spans="1:7" s="11" customFormat="1" ht="33" x14ac:dyDescent="0.25">
      <c r="A13" s="9">
        <v>5</v>
      </c>
      <c r="B13" s="10" t="s">
        <v>18</v>
      </c>
      <c r="C13" s="6" t="s">
        <v>158</v>
      </c>
      <c r="D13" s="7">
        <v>5</v>
      </c>
      <c r="E13" s="8">
        <v>5000</v>
      </c>
      <c r="F13" s="18">
        <f t="shared" si="0"/>
        <v>25000</v>
      </c>
      <c r="G13" s="8">
        <v>0</v>
      </c>
    </row>
    <row r="14" spans="1:7" s="11" customFormat="1" x14ac:dyDescent="0.25">
      <c r="A14" s="9">
        <v>6</v>
      </c>
      <c r="B14" s="10" t="s">
        <v>19</v>
      </c>
      <c r="C14" s="6" t="s">
        <v>158</v>
      </c>
      <c r="D14" s="7">
        <v>2</v>
      </c>
      <c r="E14" s="8">
        <v>20000</v>
      </c>
      <c r="F14" s="18">
        <f t="shared" si="0"/>
        <v>40000</v>
      </c>
      <c r="G14" s="8">
        <v>0</v>
      </c>
    </row>
    <row r="15" spans="1:7" s="11" customFormat="1" ht="33" x14ac:dyDescent="0.25">
      <c r="A15" s="9">
        <v>7</v>
      </c>
      <c r="B15" s="10" t="s">
        <v>20</v>
      </c>
      <c r="C15" s="6" t="s">
        <v>158</v>
      </c>
      <c r="D15" s="7">
        <v>2</v>
      </c>
      <c r="E15" s="8">
        <v>15000</v>
      </c>
      <c r="F15" s="18">
        <f t="shared" si="0"/>
        <v>30000</v>
      </c>
      <c r="G15" s="8">
        <v>0</v>
      </c>
    </row>
    <row r="16" spans="1:7" s="11" customFormat="1" x14ac:dyDescent="0.25">
      <c r="A16" s="9">
        <v>8</v>
      </c>
      <c r="B16" s="10" t="s">
        <v>21</v>
      </c>
      <c r="C16" s="6" t="s">
        <v>158</v>
      </c>
      <c r="D16" s="7">
        <v>3</v>
      </c>
      <c r="E16" s="8">
        <v>15000</v>
      </c>
      <c r="F16" s="18">
        <f t="shared" si="0"/>
        <v>45000</v>
      </c>
      <c r="G16" s="8">
        <v>0</v>
      </c>
    </row>
    <row r="17" spans="1:8" s="11" customFormat="1" x14ac:dyDescent="0.25">
      <c r="A17" s="9">
        <v>9</v>
      </c>
      <c r="B17" s="10" t="s">
        <v>22</v>
      </c>
      <c r="C17" s="6" t="s">
        <v>158</v>
      </c>
      <c r="D17" s="7">
        <v>5</v>
      </c>
      <c r="E17" s="8">
        <v>20000</v>
      </c>
      <c r="F17" s="18">
        <f t="shared" si="0"/>
        <v>100000</v>
      </c>
      <c r="G17" s="8">
        <v>0</v>
      </c>
    </row>
    <row r="18" spans="1:8" s="11" customFormat="1" x14ac:dyDescent="0.25">
      <c r="A18" s="9">
        <v>10</v>
      </c>
      <c r="B18" s="10" t="s">
        <v>22</v>
      </c>
      <c r="C18" s="6" t="s">
        <v>158</v>
      </c>
      <c r="D18" s="7">
        <v>1</v>
      </c>
      <c r="E18" s="8">
        <v>20000</v>
      </c>
      <c r="F18" s="18">
        <f t="shared" ref="F18" si="1">+D18*E18</f>
        <v>20000</v>
      </c>
      <c r="G18" s="8">
        <v>0</v>
      </c>
    </row>
    <row r="19" spans="1:8" s="11" customFormat="1" ht="33" x14ac:dyDescent="0.25">
      <c r="A19" s="9">
        <v>11</v>
      </c>
      <c r="B19" s="10" t="s">
        <v>24</v>
      </c>
      <c r="C19" s="6" t="s">
        <v>158</v>
      </c>
      <c r="D19" s="7">
        <v>1</v>
      </c>
      <c r="E19" s="8">
        <v>89286</v>
      </c>
      <c r="F19" s="18">
        <f t="shared" si="0"/>
        <v>89286</v>
      </c>
      <c r="G19" s="8">
        <v>26785.8</v>
      </c>
      <c r="H19" s="27"/>
    </row>
    <row r="20" spans="1:8" s="11" customFormat="1" x14ac:dyDescent="0.25">
      <c r="A20" s="9">
        <v>12</v>
      </c>
      <c r="B20" s="10" t="s">
        <v>25</v>
      </c>
      <c r="C20" s="6" t="s">
        <v>158</v>
      </c>
      <c r="D20" s="7">
        <v>1</v>
      </c>
      <c r="E20" s="8">
        <v>33000</v>
      </c>
      <c r="F20" s="18">
        <f t="shared" si="0"/>
        <v>33000</v>
      </c>
      <c r="G20" s="8">
        <v>0</v>
      </c>
      <c r="H20" s="27"/>
    </row>
    <row r="21" spans="1:8" s="11" customFormat="1" ht="33" x14ac:dyDescent="0.25">
      <c r="A21" s="9">
        <v>13</v>
      </c>
      <c r="B21" s="10" t="s">
        <v>30</v>
      </c>
      <c r="C21" s="6" t="s">
        <v>158</v>
      </c>
      <c r="D21" s="7">
        <v>2</v>
      </c>
      <c r="E21" s="8">
        <v>2000</v>
      </c>
      <c r="F21" s="18">
        <f t="shared" si="0"/>
        <v>4000</v>
      </c>
      <c r="G21" s="8">
        <v>0</v>
      </c>
    </row>
    <row r="22" spans="1:8" s="11" customFormat="1" x14ac:dyDescent="0.25">
      <c r="A22" s="9">
        <v>14</v>
      </c>
      <c r="B22" s="10" t="s">
        <v>31</v>
      </c>
      <c r="C22" s="6" t="s">
        <v>158</v>
      </c>
      <c r="D22" s="7">
        <v>2</v>
      </c>
      <c r="E22" s="8">
        <v>9333</v>
      </c>
      <c r="F22" s="18">
        <f t="shared" si="0"/>
        <v>18666</v>
      </c>
      <c r="G22" s="8">
        <f>1166.63*2</f>
        <v>2333.2600000000002</v>
      </c>
    </row>
    <row r="23" spans="1:8" s="11" customFormat="1" x14ac:dyDescent="0.25">
      <c r="A23" s="9">
        <v>15</v>
      </c>
      <c r="B23" s="12" t="s">
        <v>32</v>
      </c>
      <c r="C23" s="6" t="s">
        <v>158</v>
      </c>
      <c r="D23" s="7">
        <v>4</v>
      </c>
      <c r="E23" s="8">
        <v>8909</v>
      </c>
      <c r="F23" s="18">
        <f t="shared" si="0"/>
        <v>35636</v>
      </c>
      <c r="G23" s="8">
        <v>0</v>
      </c>
    </row>
    <row r="24" spans="1:8" s="11" customFormat="1" ht="33" x14ac:dyDescent="0.25">
      <c r="A24" s="9">
        <v>16</v>
      </c>
      <c r="B24" s="10" t="s">
        <v>33</v>
      </c>
      <c r="C24" s="6" t="s">
        <v>158</v>
      </c>
      <c r="D24" s="7">
        <v>22</v>
      </c>
      <c r="E24" s="8">
        <v>25000</v>
      </c>
      <c r="F24" s="18">
        <f t="shared" si="0"/>
        <v>550000</v>
      </c>
      <c r="G24" s="8">
        <v>0</v>
      </c>
      <c r="H24" s="13"/>
    </row>
    <row r="25" spans="1:8" s="11" customFormat="1" x14ac:dyDescent="0.25">
      <c r="A25" s="9">
        <v>17</v>
      </c>
      <c r="B25" s="10" t="s">
        <v>34</v>
      </c>
      <c r="C25" s="6" t="s">
        <v>158</v>
      </c>
      <c r="D25" s="7">
        <v>7</v>
      </c>
      <c r="E25" s="8">
        <v>22000</v>
      </c>
      <c r="F25" s="18">
        <f t="shared" si="0"/>
        <v>154000</v>
      </c>
      <c r="G25" s="8">
        <v>0</v>
      </c>
    </row>
    <row r="26" spans="1:8" s="11" customFormat="1" x14ac:dyDescent="0.25">
      <c r="A26" s="9">
        <v>18</v>
      </c>
      <c r="B26" s="10" t="s">
        <v>35</v>
      </c>
      <c r="C26" s="6" t="s">
        <v>158</v>
      </c>
      <c r="D26" s="7">
        <v>1</v>
      </c>
      <c r="E26" s="8">
        <v>45000</v>
      </c>
      <c r="F26" s="18">
        <f t="shared" si="0"/>
        <v>45000</v>
      </c>
      <c r="G26" s="8">
        <v>0</v>
      </c>
    </row>
    <row r="27" spans="1:8" s="11" customFormat="1" x14ac:dyDescent="0.25">
      <c r="A27" s="9">
        <v>19</v>
      </c>
      <c r="B27" s="10" t="s">
        <v>36</v>
      </c>
      <c r="C27" s="6" t="s">
        <v>158</v>
      </c>
      <c r="D27" s="7">
        <v>2</v>
      </c>
      <c r="E27" s="8">
        <v>18000</v>
      </c>
      <c r="F27" s="18">
        <f t="shared" si="0"/>
        <v>36000</v>
      </c>
      <c r="G27" s="8">
        <v>0</v>
      </c>
    </row>
    <row r="28" spans="1:8" s="11" customFormat="1" ht="33" x14ac:dyDescent="0.25">
      <c r="A28" s="9">
        <v>20</v>
      </c>
      <c r="B28" s="10" t="s">
        <v>37</v>
      </c>
      <c r="C28" s="6" t="s">
        <v>158</v>
      </c>
      <c r="D28" s="7">
        <v>30</v>
      </c>
      <c r="E28" s="8">
        <v>15667</v>
      </c>
      <c r="F28" s="18">
        <f t="shared" si="0"/>
        <v>470010</v>
      </c>
      <c r="G28" s="8">
        <f>4700.1*30</f>
        <v>141003</v>
      </c>
    </row>
    <row r="29" spans="1:8" s="11" customFormat="1" x14ac:dyDescent="0.25">
      <c r="A29" s="9">
        <v>21</v>
      </c>
      <c r="B29" s="10" t="s">
        <v>38</v>
      </c>
      <c r="C29" s="6" t="s">
        <v>158</v>
      </c>
      <c r="D29" s="7">
        <v>8</v>
      </c>
      <c r="E29" s="8">
        <v>28833</v>
      </c>
      <c r="F29" s="18">
        <f t="shared" si="0"/>
        <v>230664</v>
      </c>
      <c r="G29" s="8">
        <f>8649.9*8</f>
        <v>69199.199999999997</v>
      </c>
    </row>
    <row r="30" spans="1:8" s="11" customFormat="1" x14ac:dyDescent="0.25">
      <c r="A30" s="9">
        <v>22</v>
      </c>
      <c r="B30" s="10" t="s">
        <v>39</v>
      </c>
      <c r="C30" s="6" t="s">
        <v>158</v>
      </c>
      <c r="D30" s="7">
        <v>80</v>
      </c>
      <c r="E30" s="8">
        <v>7000</v>
      </c>
      <c r="F30" s="18">
        <f>+D30*E30</f>
        <v>560000</v>
      </c>
      <c r="G30" s="8">
        <v>0</v>
      </c>
    </row>
    <row r="31" spans="1:8" s="11" customFormat="1" ht="33" x14ac:dyDescent="0.25">
      <c r="A31" s="9">
        <v>23</v>
      </c>
      <c r="B31" s="10" t="s">
        <v>40</v>
      </c>
      <c r="C31" s="6" t="s">
        <v>158</v>
      </c>
      <c r="D31" s="7">
        <v>1</v>
      </c>
      <c r="E31" s="8">
        <v>8750</v>
      </c>
      <c r="F31" s="18">
        <f t="shared" si="0"/>
        <v>8750</v>
      </c>
      <c r="G31" s="8">
        <v>0</v>
      </c>
    </row>
    <row r="32" spans="1:8" s="11" customFormat="1" x14ac:dyDescent="0.25">
      <c r="A32" s="9">
        <v>24</v>
      </c>
      <c r="B32" s="10" t="s">
        <v>43</v>
      </c>
      <c r="C32" s="6" t="s">
        <v>158</v>
      </c>
      <c r="D32" s="7">
        <v>1</v>
      </c>
      <c r="E32" s="8">
        <v>10000</v>
      </c>
      <c r="F32" s="18">
        <f t="shared" si="0"/>
        <v>10000</v>
      </c>
      <c r="G32" s="8">
        <v>4166.6499999999996</v>
      </c>
    </row>
    <row r="33" spans="1:7" s="11" customFormat="1" ht="33" x14ac:dyDescent="0.25">
      <c r="A33" s="9">
        <v>25</v>
      </c>
      <c r="B33" s="10" t="s">
        <v>44</v>
      </c>
      <c r="C33" s="6" t="s">
        <v>158</v>
      </c>
      <c r="D33" s="7">
        <v>6</v>
      </c>
      <c r="E33" s="8">
        <v>15800</v>
      </c>
      <c r="F33" s="18">
        <f t="shared" si="0"/>
        <v>94800</v>
      </c>
      <c r="G33" s="8">
        <f>1975*6</f>
        <v>11850</v>
      </c>
    </row>
    <row r="34" spans="1:7" s="11" customFormat="1" ht="33" x14ac:dyDescent="0.25">
      <c r="A34" s="9">
        <v>26</v>
      </c>
      <c r="B34" s="10" t="s">
        <v>45</v>
      </c>
      <c r="C34" s="6" t="s">
        <v>158</v>
      </c>
      <c r="D34" s="7">
        <v>5</v>
      </c>
      <c r="E34" s="8">
        <v>17333</v>
      </c>
      <c r="F34" s="18">
        <f t="shared" si="0"/>
        <v>86665</v>
      </c>
      <c r="G34" s="8">
        <f>5199.9*5</f>
        <v>25999.5</v>
      </c>
    </row>
    <row r="35" spans="1:7" s="11" customFormat="1" ht="33" x14ac:dyDescent="0.25">
      <c r="A35" s="9">
        <v>27</v>
      </c>
      <c r="B35" s="10" t="s">
        <v>46</v>
      </c>
      <c r="C35" s="6" t="s">
        <v>158</v>
      </c>
      <c r="D35" s="7">
        <v>3</v>
      </c>
      <c r="E35" s="8">
        <v>21000</v>
      </c>
      <c r="F35" s="18">
        <f t="shared" si="0"/>
        <v>63000</v>
      </c>
      <c r="G35" s="8">
        <v>0</v>
      </c>
    </row>
    <row r="36" spans="1:7" s="11" customFormat="1" x14ac:dyDescent="0.25">
      <c r="A36" s="9">
        <v>28</v>
      </c>
      <c r="B36" s="12" t="s">
        <v>32</v>
      </c>
      <c r="C36" s="26" t="s">
        <v>158</v>
      </c>
      <c r="D36" s="7">
        <v>2</v>
      </c>
      <c r="E36" s="8">
        <v>5833</v>
      </c>
      <c r="F36" s="18">
        <f t="shared" si="0"/>
        <v>11666</v>
      </c>
      <c r="G36" s="8">
        <v>0</v>
      </c>
    </row>
    <row r="37" spans="1:7" s="11" customFormat="1" x14ac:dyDescent="0.25">
      <c r="A37" s="9">
        <v>29</v>
      </c>
      <c r="B37" s="10" t="s">
        <v>47</v>
      </c>
      <c r="C37" s="6" t="s">
        <v>158</v>
      </c>
      <c r="D37" s="7">
        <v>4</v>
      </c>
      <c r="E37" s="8">
        <v>24413</v>
      </c>
      <c r="F37" s="18">
        <f t="shared" si="0"/>
        <v>97652</v>
      </c>
      <c r="G37" s="8">
        <v>0</v>
      </c>
    </row>
    <row r="38" spans="1:7" s="11" customFormat="1" ht="33" x14ac:dyDescent="0.25">
      <c r="A38" s="9">
        <v>30</v>
      </c>
      <c r="B38" s="10" t="s">
        <v>159</v>
      </c>
      <c r="C38" s="6" t="s">
        <v>158</v>
      </c>
      <c r="D38" s="7">
        <v>1</v>
      </c>
      <c r="E38" s="8">
        <v>65000</v>
      </c>
      <c r="F38" s="18">
        <f t="shared" si="0"/>
        <v>65000</v>
      </c>
      <c r="G38" s="8">
        <v>0</v>
      </c>
    </row>
    <row r="39" spans="1:7" s="11" customFormat="1" ht="33" x14ac:dyDescent="0.25">
      <c r="A39" s="9">
        <v>31</v>
      </c>
      <c r="B39" s="10" t="s">
        <v>48</v>
      </c>
      <c r="C39" s="6" t="s">
        <v>158</v>
      </c>
      <c r="D39" s="7">
        <v>1</v>
      </c>
      <c r="E39" s="8">
        <v>221250</v>
      </c>
      <c r="F39" s="18">
        <f t="shared" si="0"/>
        <v>221250</v>
      </c>
      <c r="G39" s="8">
        <v>92187.5</v>
      </c>
    </row>
    <row r="40" spans="1:7" s="11" customFormat="1" x14ac:dyDescent="0.25">
      <c r="A40" s="9">
        <v>32</v>
      </c>
      <c r="B40" s="10" t="s">
        <v>49</v>
      </c>
      <c r="C40" s="6" t="s">
        <v>158</v>
      </c>
      <c r="D40" s="7">
        <v>1</v>
      </c>
      <c r="E40" s="8">
        <v>15000</v>
      </c>
      <c r="F40" s="18">
        <f t="shared" si="0"/>
        <v>15000</v>
      </c>
      <c r="G40" s="8">
        <v>0</v>
      </c>
    </row>
    <row r="41" spans="1:7" s="11" customFormat="1" x14ac:dyDescent="0.25">
      <c r="A41" s="9">
        <v>33</v>
      </c>
      <c r="B41" s="10" t="s">
        <v>160</v>
      </c>
      <c r="C41" s="6" t="s">
        <v>158</v>
      </c>
      <c r="D41" s="7">
        <v>1</v>
      </c>
      <c r="E41" s="8">
        <v>60000</v>
      </c>
      <c r="F41" s="18">
        <f t="shared" si="0"/>
        <v>60000</v>
      </c>
      <c r="G41" s="8">
        <v>0</v>
      </c>
    </row>
    <row r="42" spans="1:7" s="11" customFormat="1" ht="33" x14ac:dyDescent="0.25">
      <c r="A42" s="9">
        <v>34</v>
      </c>
      <c r="B42" s="10" t="s">
        <v>50</v>
      </c>
      <c r="C42" s="6" t="s">
        <v>158</v>
      </c>
      <c r="D42" s="7">
        <v>7</v>
      </c>
      <c r="E42" s="8">
        <v>25000</v>
      </c>
      <c r="F42" s="18">
        <f t="shared" si="0"/>
        <v>175000</v>
      </c>
      <c r="G42" s="8">
        <v>0</v>
      </c>
    </row>
    <row r="43" spans="1:7" s="11" customFormat="1" x14ac:dyDescent="0.25">
      <c r="A43" s="9">
        <v>35</v>
      </c>
      <c r="B43" s="10" t="s">
        <v>51</v>
      </c>
      <c r="C43" s="6" t="s">
        <v>158</v>
      </c>
      <c r="D43" s="7">
        <v>3</v>
      </c>
      <c r="E43" s="8">
        <v>25000</v>
      </c>
      <c r="F43" s="18">
        <f t="shared" si="0"/>
        <v>75000</v>
      </c>
      <c r="G43" s="8">
        <v>0</v>
      </c>
    </row>
    <row r="44" spans="1:7" s="11" customFormat="1" x14ac:dyDescent="0.25">
      <c r="A44" s="9">
        <v>36</v>
      </c>
      <c r="B44" s="10" t="s">
        <v>22</v>
      </c>
      <c r="C44" s="6" t="s">
        <v>158</v>
      </c>
      <c r="D44" s="7">
        <v>2</v>
      </c>
      <c r="E44" s="8">
        <v>20000</v>
      </c>
      <c r="F44" s="18">
        <f t="shared" si="0"/>
        <v>40000</v>
      </c>
      <c r="G44" s="8">
        <v>0</v>
      </c>
    </row>
    <row r="45" spans="1:7" s="11" customFormat="1" x14ac:dyDescent="0.25">
      <c r="A45" s="9">
        <v>37</v>
      </c>
      <c r="B45" s="10" t="s">
        <v>52</v>
      </c>
      <c r="C45" s="6" t="s">
        <v>158</v>
      </c>
      <c r="D45" s="7">
        <v>2</v>
      </c>
      <c r="E45" s="8">
        <v>25000</v>
      </c>
      <c r="F45" s="18">
        <f t="shared" si="0"/>
        <v>50000</v>
      </c>
      <c r="G45" s="8">
        <v>0</v>
      </c>
    </row>
    <row r="46" spans="1:7" s="11" customFormat="1" x14ac:dyDescent="0.25">
      <c r="A46" s="9">
        <v>38</v>
      </c>
      <c r="B46" s="10" t="s">
        <v>21</v>
      </c>
      <c r="C46" s="6" t="s">
        <v>158</v>
      </c>
      <c r="D46" s="7">
        <v>5</v>
      </c>
      <c r="E46" s="8">
        <v>15000</v>
      </c>
      <c r="F46" s="18">
        <f t="shared" si="0"/>
        <v>75000</v>
      </c>
      <c r="G46" s="8">
        <v>0</v>
      </c>
    </row>
    <row r="47" spans="1:7" s="11" customFormat="1" x14ac:dyDescent="0.25">
      <c r="A47" s="9">
        <v>39</v>
      </c>
      <c r="B47" s="10" t="s">
        <v>21</v>
      </c>
      <c r="C47" s="6" t="s">
        <v>158</v>
      </c>
      <c r="D47" s="7">
        <v>3</v>
      </c>
      <c r="E47" s="8">
        <v>15000</v>
      </c>
      <c r="F47" s="18">
        <f>+D47*E47</f>
        <v>45000</v>
      </c>
      <c r="G47" s="8">
        <v>0</v>
      </c>
    </row>
    <row r="48" spans="1:7" s="11" customFormat="1" x14ac:dyDescent="0.25">
      <c r="A48" s="9">
        <v>40</v>
      </c>
      <c r="B48" s="10" t="s">
        <v>21</v>
      </c>
      <c r="C48" s="6" t="s">
        <v>158</v>
      </c>
      <c r="D48" s="7">
        <v>2</v>
      </c>
      <c r="E48" s="8">
        <v>20000</v>
      </c>
      <c r="F48" s="18">
        <f t="shared" si="0"/>
        <v>40000</v>
      </c>
      <c r="G48" s="8">
        <v>0</v>
      </c>
    </row>
    <row r="49" spans="1:7" s="11" customFormat="1" x14ac:dyDescent="0.25">
      <c r="A49" s="9">
        <v>41</v>
      </c>
      <c r="B49" s="10" t="s">
        <v>53</v>
      </c>
      <c r="C49" s="6" t="s">
        <v>158</v>
      </c>
      <c r="D49" s="7">
        <v>1</v>
      </c>
      <c r="E49" s="8">
        <v>98000</v>
      </c>
      <c r="F49" s="18">
        <f t="shared" si="0"/>
        <v>98000</v>
      </c>
      <c r="G49" s="8">
        <v>0</v>
      </c>
    </row>
    <row r="50" spans="1:7" s="11" customFormat="1" x14ac:dyDescent="0.25">
      <c r="A50" s="9">
        <v>42</v>
      </c>
      <c r="B50" s="10" t="s">
        <v>21</v>
      </c>
      <c r="C50" s="6" t="s">
        <v>158</v>
      </c>
      <c r="D50" s="7">
        <v>3</v>
      </c>
      <c r="E50" s="8">
        <v>20000</v>
      </c>
      <c r="F50" s="18">
        <f>+D50*E50</f>
        <v>60000</v>
      </c>
      <c r="G50" s="8">
        <v>0</v>
      </c>
    </row>
    <row r="51" spans="1:7" s="11" customFormat="1" x14ac:dyDescent="0.25">
      <c r="A51" s="9">
        <v>43</v>
      </c>
      <c r="B51" s="10" t="s">
        <v>21</v>
      </c>
      <c r="C51" s="6" t="s">
        <v>158</v>
      </c>
      <c r="D51" s="7">
        <v>2</v>
      </c>
      <c r="E51" s="8">
        <v>20000</v>
      </c>
      <c r="F51" s="18">
        <f>+D51*E51</f>
        <v>40000</v>
      </c>
      <c r="G51" s="8">
        <v>0</v>
      </c>
    </row>
    <row r="52" spans="1:7" s="11" customFormat="1" x14ac:dyDescent="0.25">
      <c r="A52" s="9">
        <v>44</v>
      </c>
      <c r="B52" s="10" t="s">
        <v>54</v>
      </c>
      <c r="C52" s="6" t="s">
        <v>158</v>
      </c>
      <c r="D52" s="7">
        <v>3</v>
      </c>
      <c r="E52" s="8">
        <v>9500</v>
      </c>
      <c r="F52" s="18">
        <f t="shared" si="0"/>
        <v>28500</v>
      </c>
      <c r="G52" s="8">
        <v>0</v>
      </c>
    </row>
    <row r="53" spans="1:7" s="11" customFormat="1" ht="33" x14ac:dyDescent="0.25">
      <c r="A53" s="9">
        <v>45</v>
      </c>
      <c r="B53" s="10" t="s">
        <v>55</v>
      </c>
      <c r="C53" s="6" t="s">
        <v>158</v>
      </c>
      <c r="D53" s="7">
        <v>1</v>
      </c>
      <c r="E53" s="8">
        <v>18000</v>
      </c>
      <c r="F53" s="18">
        <f t="shared" si="0"/>
        <v>18000</v>
      </c>
      <c r="G53" s="8">
        <v>0</v>
      </c>
    </row>
    <row r="54" spans="1:7" s="11" customFormat="1" x14ac:dyDescent="0.25">
      <c r="A54" s="9">
        <v>46</v>
      </c>
      <c r="B54" s="10" t="s">
        <v>34</v>
      </c>
      <c r="C54" s="6" t="s">
        <v>158</v>
      </c>
      <c r="D54" s="7">
        <v>3</v>
      </c>
      <c r="E54" s="8">
        <v>30192</v>
      </c>
      <c r="F54" s="18">
        <f t="shared" si="0"/>
        <v>90576</v>
      </c>
      <c r="G54" s="8">
        <f>9057.6*3</f>
        <v>27172.800000000003</v>
      </c>
    </row>
    <row r="55" spans="1:7" s="11" customFormat="1" x14ac:dyDescent="0.25">
      <c r="A55" s="9">
        <v>47</v>
      </c>
      <c r="B55" s="10" t="s">
        <v>56</v>
      </c>
      <c r="C55" s="6" t="s">
        <v>158</v>
      </c>
      <c r="D55" s="7">
        <v>1</v>
      </c>
      <c r="E55" s="8">
        <v>38000</v>
      </c>
      <c r="F55" s="18">
        <f t="shared" si="0"/>
        <v>38000</v>
      </c>
      <c r="G55" s="8">
        <v>23222.22</v>
      </c>
    </row>
    <row r="56" spans="1:7" s="11" customFormat="1" x14ac:dyDescent="0.25">
      <c r="A56" s="9">
        <v>48</v>
      </c>
      <c r="B56" s="10" t="s">
        <v>57</v>
      </c>
      <c r="C56" s="6" t="s">
        <v>158</v>
      </c>
      <c r="D56" s="7">
        <v>1</v>
      </c>
      <c r="E56" s="8">
        <v>7400</v>
      </c>
      <c r="F56" s="18">
        <f t="shared" si="0"/>
        <v>7400</v>
      </c>
      <c r="G56" s="8">
        <v>925</v>
      </c>
    </row>
    <row r="57" spans="1:7" s="11" customFormat="1" x14ac:dyDescent="0.25">
      <c r="A57" s="9">
        <v>49</v>
      </c>
      <c r="B57" s="10" t="s">
        <v>58</v>
      </c>
      <c r="C57" s="6" t="s">
        <v>158</v>
      </c>
      <c r="D57" s="7">
        <v>1</v>
      </c>
      <c r="E57" s="8">
        <v>45000</v>
      </c>
      <c r="F57" s="18">
        <f t="shared" ref="F57:F115" si="2">+D57*E57</f>
        <v>45000</v>
      </c>
      <c r="G57" s="8">
        <v>18750</v>
      </c>
    </row>
    <row r="58" spans="1:7" s="11" customFormat="1" ht="49.5" x14ac:dyDescent="0.25">
      <c r="A58" s="9">
        <v>50</v>
      </c>
      <c r="B58" s="10" t="s">
        <v>59</v>
      </c>
      <c r="C58" s="6" t="s">
        <v>158</v>
      </c>
      <c r="D58" s="7">
        <v>6</v>
      </c>
      <c r="E58" s="8">
        <v>19000</v>
      </c>
      <c r="F58" s="18">
        <f t="shared" si="2"/>
        <v>114000</v>
      </c>
      <c r="G58" s="8">
        <v>0</v>
      </c>
    </row>
    <row r="59" spans="1:7" s="11" customFormat="1" x14ac:dyDescent="0.25">
      <c r="A59" s="9">
        <v>51</v>
      </c>
      <c r="B59" s="10" t="s">
        <v>60</v>
      </c>
      <c r="C59" s="6" t="s">
        <v>158</v>
      </c>
      <c r="D59" s="7">
        <v>10</v>
      </c>
      <c r="E59" s="8">
        <v>6333</v>
      </c>
      <c r="F59" s="18">
        <f t="shared" si="2"/>
        <v>63330</v>
      </c>
      <c r="G59" s="8">
        <v>0</v>
      </c>
    </row>
    <row r="60" spans="1:7" s="11" customFormat="1" x14ac:dyDescent="0.25">
      <c r="A60" s="9">
        <v>52</v>
      </c>
      <c r="B60" s="10" t="s">
        <v>61</v>
      </c>
      <c r="C60" s="6" t="s">
        <v>158</v>
      </c>
      <c r="D60" s="7">
        <v>2</v>
      </c>
      <c r="E60" s="8">
        <v>22333</v>
      </c>
      <c r="F60" s="18">
        <f t="shared" si="2"/>
        <v>44666</v>
      </c>
      <c r="G60" s="8">
        <f>6699.9*2</f>
        <v>13399.8</v>
      </c>
    </row>
    <row r="61" spans="1:7" s="11" customFormat="1" ht="33" x14ac:dyDescent="0.25">
      <c r="A61" s="9">
        <v>53</v>
      </c>
      <c r="B61" s="10" t="s">
        <v>62</v>
      </c>
      <c r="C61" s="6" t="s">
        <v>158</v>
      </c>
      <c r="D61" s="7">
        <v>1</v>
      </c>
      <c r="E61" s="8">
        <v>159091</v>
      </c>
      <c r="F61" s="18">
        <f>+D61*E61</f>
        <v>159091</v>
      </c>
      <c r="G61" s="8">
        <v>0</v>
      </c>
    </row>
    <row r="62" spans="1:7" s="11" customFormat="1" x14ac:dyDescent="0.25">
      <c r="A62" s="9">
        <v>54</v>
      </c>
      <c r="B62" s="10" t="s">
        <v>42</v>
      </c>
      <c r="C62" s="6" t="s">
        <v>158</v>
      </c>
      <c r="D62" s="7">
        <v>3</v>
      </c>
      <c r="E62" s="8">
        <v>25000</v>
      </c>
      <c r="F62" s="18">
        <f>+D62*E62</f>
        <v>75000</v>
      </c>
      <c r="G62" s="8">
        <v>0</v>
      </c>
    </row>
    <row r="63" spans="1:7" s="11" customFormat="1" x14ac:dyDescent="0.25">
      <c r="A63" s="9">
        <v>55</v>
      </c>
      <c r="B63" s="12" t="s">
        <v>63</v>
      </c>
      <c r="C63" s="6" t="s">
        <v>158</v>
      </c>
      <c r="D63" s="7">
        <v>2</v>
      </c>
      <c r="E63" s="8">
        <v>35000</v>
      </c>
      <c r="F63" s="18">
        <f t="shared" si="2"/>
        <v>70000</v>
      </c>
      <c r="G63" s="8">
        <v>0</v>
      </c>
    </row>
    <row r="64" spans="1:7" s="11" customFormat="1" ht="33" x14ac:dyDescent="0.25">
      <c r="A64" s="9">
        <v>56</v>
      </c>
      <c r="B64" s="10" t="s">
        <v>64</v>
      </c>
      <c r="C64" s="6" t="s">
        <v>158</v>
      </c>
      <c r="D64" s="7">
        <v>2</v>
      </c>
      <c r="E64" s="8">
        <v>10833</v>
      </c>
      <c r="F64" s="18">
        <f t="shared" si="2"/>
        <v>21666</v>
      </c>
      <c r="G64" s="8">
        <v>0</v>
      </c>
    </row>
    <row r="65" spans="1:7" s="11" customFormat="1" ht="33" x14ac:dyDescent="0.25">
      <c r="A65" s="9">
        <v>57</v>
      </c>
      <c r="B65" s="10" t="s">
        <v>65</v>
      </c>
      <c r="C65" s="6" t="s">
        <v>158</v>
      </c>
      <c r="D65" s="7">
        <v>2</v>
      </c>
      <c r="E65" s="8">
        <v>25000</v>
      </c>
      <c r="F65" s="18">
        <f t="shared" si="2"/>
        <v>50000</v>
      </c>
      <c r="G65" s="8">
        <v>0</v>
      </c>
    </row>
    <row r="66" spans="1:7" s="11" customFormat="1" x14ac:dyDescent="0.25">
      <c r="A66" s="9">
        <v>58</v>
      </c>
      <c r="B66" s="10" t="s">
        <v>66</v>
      </c>
      <c r="C66" s="6" t="s">
        <v>158</v>
      </c>
      <c r="D66" s="7">
        <v>1</v>
      </c>
      <c r="E66" s="8">
        <v>10667</v>
      </c>
      <c r="F66" s="18">
        <f t="shared" si="2"/>
        <v>10667</v>
      </c>
      <c r="G66" s="8">
        <v>0</v>
      </c>
    </row>
    <row r="67" spans="1:7" s="11" customFormat="1" x14ac:dyDescent="0.25">
      <c r="A67" s="9">
        <v>59</v>
      </c>
      <c r="B67" s="10" t="s">
        <v>67</v>
      </c>
      <c r="C67" s="6" t="s">
        <v>158</v>
      </c>
      <c r="D67" s="7">
        <v>1</v>
      </c>
      <c r="E67" s="8">
        <v>18000</v>
      </c>
      <c r="F67" s="18">
        <f t="shared" si="2"/>
        <v>18000</v>
      </c>
      <c r="G67" s="8">
        <v>0</v>
      </c>
    </row>
    <row r="68" spans="1:7" s="11" customFormat="1" x14ac:dyDescent="0.25">
      <c r="A68" s="9">
        <v>60</v>
      </c>
      <c r="B68" s="10" t="s">
        <v>68</v>
      </c>
      <c r="C68" s="6" t="s">
        <v>158</v>
      </c>
      <c r="D68" s="7">
        <v>1</v>
      </c>
      <c r="E68" s="8">
        <v>2000</v>
      </c>
      <c r="F68" s="18">
        <f t="shared" si="2"/>
        <v>2000</v>
      </c>
      <c r="G68" s="8">
        <v>0</v>
      </c>
    </row>
    <row r="69" spans="1:7" s="11" customFormat="1" x14ac:dyDescent="0.25">
      <c r="A69" s="9">
        <v>61</v>
      </c>
      <c r="B69" s="10" t="s">
        <v>68</v>
      </c>
      <c r="C69" s="6" t="s">
        <v>158</v>
      </c>
      <c r="D69" s="7">
        <v>1</v>
      </c>
      <c r="E69" s="8">
        <v>2000</v>
      </c>
      <c r="F69" s="18">
        <f t="shared" ref="F69" si="3">+D69*E69</f>
        <v>2000</v>
      </c>
      <c r="G69" s="8">
        <v>0</v>
      </c>
    </row>
    <row r="70" spans="1:7" s="11" customFormat="1" x14ac:dyDescent="0.25">
      <c r="A70" s="9">
        <v>62</v>
      </c>
      <c r="B70" s="10" t="s">
        <v>69</v>
      </c>
      <c r="C70" s="6" t="s">
        <v>158</v>
      </c>
      <c r="D70" s="7">
        <v>1</v>
      </c>
      <c r="E70" s="8">
        <v>45000</v>
      </c>
      <c r="F70" s="18">
        <f t="shared" si="2"/>
        <v>45000</v>
      </c>
      <c r="G70" s="8">
        <v>13500</v>
      </c>
    </row>
    <row r="71" spans="1:7" s="11" customFormat="1" x14ac:dyDescent="0.25">
      <c r="A71" s="9">
        <v>63</v>
      </c>
      <c r="B71" s="10" t="s">
        <v>70</v>
      </c>
      <c r="C71" s="6" t="s">
        <v>158</v>
      </c>
      <c r="D71" s="7">
        <v>1</v>
      </c>
      <c r="E71" s="8">
        <v>298000</v>
      </c>
      <c r="F71" s="18">
        <f t="shared" si="2"/>
        <v>298000</v>
      </c>
      <c r="G71" s="8">
        <v>248747.22</v>
      </c>
    </row>
    <row r="72" spans="1:7" s="11" customFormat="1" ht="33" x14ac:dyDescent="0.25">
      <c r="A72" s="9">
        <v>64</v>
      </c>
      <c r="B72" s="10" t="s">
        <v>71</v>
      </c>
      <c r="C72" s="6" t="s">
        <v>158</v>
      </c>
      <c r="D72" s="7">
        <v>4</v>
      </c>
      <c r="E72" s="8">
        <v>6077</v>
      </c>
      <c r="F72" s="18">
        <f t="shared" si="2"/>
        <v>24308</v>
      </c>
      <c r="G72" s="8">
        <v>0</v>
      </c>
    </row>
    <row r="73" spans="1:7" s="11" customFormat="1" x14ac:dyDescent="0.25">
      <c r="A73" s="9">
        <v>65</v>
      </c>
      <c r="B73" s="10" t="s">
        <v>43</v>
      </c>
      <c r="C73" s="6" t="s">
        <v>158</v>
      </c>
      <c r="D73" s="7">
        <v>2</v>
      </c>
      <c r="E73" s="8">
        <v>6800</v>
      </c>
      <c r="F73" s="18">
        <f t="shared" si="2"/>
        <v>13600</v>
      </c>
      <c r="G73" s="8">
        <f>850*2</f>
        <v>1700</v>
      </c>
    </row>
    <row r="74" spans="1:7" s="11" customFormat="1" x14ac:dyDescent="0.25">
      <c r="A74" s="9">
        <v>66</v>
      </c>
      <c r="B74" s="10" t="s">
        <v>73</v>
      </c>
      <c r="C74" s="6" t="s">
        <v>158</v>
      </c>
      <c r="D74" s="7">
        <v>1</v>
      </c>
      <c r="E74" s="8">
        <v>20533</v>
      </c>
      <c r="F74" s="18">
        <f t="shared" si="2"/>
        <v>20533</v>
      </c>
      <c r="G74" s="8">
        <v>2566.63</v>
      </c>
    </row>
    <row r="75" spans="1:7" s="11" customFormat="1" x14ac:dyDescent="0.25">
      <c r="A75" s="9">
        <v>67</v>
      </c>
      <c r="B75" s="10" t="s">
        <v>74</v>
      </c>
      <c r="C75" s="6" t="s">
        <v>158</v>
      </c>
      <c r="D75" s="7">
        <v>1</v>
      </c>
      <c r="E75" s="8">
        <v>10667</v>
      </c>
      <c r="F75" s="18">
        <f t="shared" si="2"/>
        <v>10667</v>
      </c>
      <c r="G75" s="8">
        <v>1333.37</v>
      </c>
    </row>
    <row r="76" spans="1:7" s="11" customFormat="1" x14ac:dyDescent="0.25">
      <c r="A76" s="9">
        <v>68</v>
      </c>
      <c r="B76" s="10" t="s">
        <v>75</v>
      </c>
      <c r="C76" s="6" t="s">
        <v>158</v>
      </c>
      <c r="D76" s="7">
        <v>1</v>
      </c>
      <c r="E76" s="8">
        <v>10800</v>
      </c>
      <c r="F76" s="18">
        <f t="shared" si="2"/>
        <v>10800</v>
      </c>
      <c r="G76" s="8">
        <v>1350</v>
      </c>
    </row>
    <row r="77" spans="1:7" s="11" customFormat="1" x14ac:dyDescent="0.25">
      <c r="A77" s="9">
        <v>69</v>
      </c>
      <c r="B77" s="10" t="s">
        <v>76</v>
      </c>
      <c r="C77" s="6" t="s">
        <v>158</v>
      </c>
      <c r="D77" s="7">
        <v>1</v>
      </c>
      <c r="E77" s="8">
        <v>10615</v>
      </c>
      <c r="F77" s="18">
        <f t="shared" si="2"/>
        <v>10615</v>
      </c>
      <c r="G77" s="8">
        <v>0</v>
      </c>
    </row>
    <row r="78" spans="1:7" s="11" customFormat="1" x14ac:dyDescent="0.25">
      <c r="A78" s="9">
        <v>70</v>
      </c>
      <c r="B78" s="10" t="s">
        <v>77</v>
      </c>
      <c r="C78" s="6" t="s">
        <v>158</v>
      </c>
      <c r="D78" s="7">
        <v>1</v>
      </c>
      <c r="E78" s="8">
        <v>18333</v>
      </c>
      <c r="F78" s="18">
        <f t="shared" si="2"/>
        <v>18333</v>
      </c>
      <c r="G78" s="8">
        <v>5499.9</v>
      </c>
    </row>
    <row r="79" spans="1:7" s="11" customFormat="1" x14ac:dyDescent="0.25">
      <c r="A79" s="9">
        <v>71</v>
      </c>
      <c r="B79" s="10" t="s">
        <v>78</v>
      </c>
      <c r="C79" s="6" t="s">
        <v>158</v>
      </c>
      <c r="D79" s="7">
        <v>1</v>
      </c>
      <c r="E79" s="8">
        <v>17000</v>
      </c>
      <c r="F79" s="18">
        <f t="shared" si="2"/>
        <v>17000</v>
      </c>
      <c r="G79" s="8">
        <v>0</v>
      </c>
    </row>
    <row r="80" spans="1:7" s="11" customFormat="1" x14ac:dyDescent="0.25">
      <c r="A80" s="9">
        <v>72</v>
      </c>
      <c r="B80" s="10" t="s">
        <v>79</v>
      </c>
      <c r="C80" s="6" t="s">
        <v>158</v>
      </c>
      <c r="D80" s="7">
        <v>1</v>
      </c>
      <c r="E80" s="8">
        <v>3700</v>
      </c>
      <c r="F80" s="18">
        <f t="shared" si="2"/>
        <v>3700</v>
      </c>
      <c r="G80" s="8">
        <v>0</v>
      </c>
    </row>
    <row r="81" spans="1:7" s="11" customFormat="1" x14ac:dyDescent="0.25">
      <c r="A81" s="9">
        <v>73</v>
      </c>
      <c r="B81" s="10" t="s">
        <v>31</v>
      </c>
      <c r="C81" s="6" t="s">
        <v>158</v>
      </c>
      <c r="D81" s="7">
        <v>1</v>
      </c>
      <c r="E81" s="8">
        <v>10769</v>
      </c>
      <c r="F81" s="18">
        <f t="shared" si="2"/>
        <v>10769</v>
      </c>
      <c r="G81" s="8">
        <v>1346.13</v>
      </c>
    </row>
    <row r="82" spans="1:7" s="11" customFormat="1" x14ac:dyDescent="0.25">
      <c r="A82" s="9">
        <v>74</v>
      </c>
      <c r="B82" s="10" t="s">
        <v>66</v>
      </c>
      <c r="C82" s="6" t="s">
        <v>158</v>
      </c>
      <c r="D82" s="7">
        <v>1</v>
      </c>
      <c r="E82" s="8">
        <v>12182</v>
      </c>
      <c r="F82" s="18">
        <f t="shared" si="2"/>
        <v>12182</v>
      </c>
      <c r="G82" s="8">
        <v>0</v>
      </c>
    </row>
    <row r="83" spans="1:7" s="11" customFormat="1" x14ac:dyDescent="0.25">
      <c r="A83" s="9">
        <v>75</v>
      </c>
      <c r="B83" s="10" t="s">
        <v>80</v>
      </c>
      <c r="C83" s="6" t="s">
        <v>158</v>
      </c>
      <c r="D83" s="7">
        <v>1</v>
      </c>
      <c r="E83" s="8">
        <v>42000</v>
      </c>
      <c r="F83" s="18">
        <f t="shared" si="2"/>
        <v>42000</v>
      </c>
      <c r="G83" s="8">
        <v>17500</v>
      </c>
    </row>
    <row r="84" spans="1:7" s="11" customFormat="1" x14ac:dyDescent="0.25">
      <c r="A84" s="9">
        <v>76</v>
      </c>
      <c r="B84" s="10" t="s">
        <v>81</v>
      </c>
      <c r="C84" s="6" t="s">
        <v>158</v>
      </c>
      <c r="D84" s="7">
        <v>1</v>
      </c>
      <c r="E84" s="8">
        <v>134615</v>
      </c>
      <c r="F84" s="18">
        <f t="shared" si="2"/>
        <v>134615</v>
      </c>
      <c r="G84" s="8">
        <v>40384.5</v>
      </c>
    </row>
    <row r="85" spans="1:7" s="11" customFormat="1" x14ac:dyDescent="0.25">
      <c r="A85" s="9">
        <v>77</v>
      </c>
      <c r="B85" s="10" t="s">
        <v>82</v>
      </c>
      <c r="C85" s="6" t="s">
        <v>158</v>
      </c>
      <c r="D85" s="7">
        <v>1</v>
      </c>
      <c r="E85" s="8">
        <v>24000</v>
      </c>
      <c r="F85" s="18">
        <f t="shared" si="2"/>
        <v>24000</v>
      </c>
      <c r="G85" s="8">
        <v>3000</v>
      </c>
    </row>
    <row r="86" spans="1:7" s="11" customFormat="1" ht="15.75" customHeight="1" x14ac:dyDescent="0.25">
      <c r="A86" s="9">
        <v>78</v>
      </c>
      <c r="B86" s="10" t="s">
        <v>84</v>
      </c>
      <c r="C86" s="6" t="s">
        <v>158</v>
      </c>
      <c r="D86" s="7">
        <v>1</v>
      </c>
      <c r="E86" s="8">
        <v>79286</v>
      </c>
      <c r="F86" s="18">
        <f t="shared" si="2"/>
        <v>79286</v>
      </c>
      <c r="G86" s="8">
        <v>33035.85</v>
      </c>
    </row>
    <row r="87" spans="1:7" s="11" customFormat="1" x14ac:dyDescent="0.25">
      <c r="A87" s="9">
        <v>79</v>
      </c>
      <c r="B87" s="10" t="s">
        <v>47</v>
      </c>
      <c r="C87" s="6" t="s">
        <v>158</v>
      </c>
      <c r="D87" s="7">
        <v>2</v>
      </c>
      <c r="E87" s="8">
        <v>40714</v>
      </c>
      <c r="F87" s="18">
        <f t="shared" si="2"/>
        <v>81428</v>
      </c>
      <c r="G87" s="8">
        <f>16964.15*2</f>
        <v>33928.300000000003</v>
      </c>
    </row>
    <row r="88" spans="1:7" s="11" customFormat="1" x14ac:dyDescent="0.25">
      <c r="A88" s="9">
        <v>80</v>
      </c>
      <c r="B88" s="10" t="s">
        <v>85</v>
      </c>
      <c r="C88" s="6" t="s">
        <v>158</v>
      </c>
      <c r="D88" s="7">
        <v>1</v>
      </c>
      <c r="E88" s="8">
        <v>60000</v>
      </c>
      <c r="F88" s="18">
        <f t="shared" si="2"/>
        <v>60000</v>
      </c>
      <c r="G88" s="8">
        <v>0</v>
      </c>
    </row>
    <row r="89" spans="1:7" s="11" customFormat="1" x14ac:dyDescent="0.25">
      <c r="A89" s="9">
        <v>81</v>
      </c>
      <c r="B89" s="10" t="s">
        <v>31</v>
      </c>
      <c r="C89" s="6" t="s">
        <v>158</v>
      </c>
      <c r="D89" s="7">
        <v>1</v>
      </c>
      <c r="E89" s="8">
        <v>8533</v>
      </c>
      <c r="F89" s="18">
        <f t="shared" si="2"/>
        <v>8533</v>
      </c>
      <c r="G89" s="8">
        <v>1066.6300000000001</v>
      </c>
    </row>
    <row r="90" spans="1:7" s="11" customFormat="1" x14ac:dyDescent="0.25">
      <c r="A90" s="9">
        <v>82</v>
      </c>
      <c r="B90" s="10" t="s">
        <v>88</v>
      </c>
      <c r="C90" s="6" t="s">
        <v>158</v>
      </c>
      <c r="D90" s="7">
        <v>1</v>
      </c>
      <c r="E90" s="8">
        <v>54000</v>
      </c>
      <c r="F90" s="18">
        <f t="shared" si="2"/>
        <v>54000</v>
      </c>
      <c r="G90" s="8">
        <v>22500</v>
      </c>
    </row>
    <row r="91" spans="1:7" s="11" customFormat="1" ht="33" x14ac:dyDescent="0.25">
      <c r="A91" s="9">
        <v>83</v>
      </c>
      <c r="B91" s="10" t="s">
        <v>89</v>
      </c>
      <c r="C91" s="6" t="s">
        <v>158</v>
      </c>
      <c r="D91" s="7">
        <v>1</v>
      </c>
      <c r="E91" s="8">
        <v>35000</v>
      </c>
      <c r="F91" s="18">
        <f t="shared" si="2"/>
        <v>35000</v>
      </c>
      <c r="G91" s="8">
        <v>14583.35</v>
      </c>
    </row>
    <row r="92" spans="1:7" s="11" customFormat="1" ht="33" x14ac:dyDescent="0.25">
      <c r="A92" s="9">
        <v>84</v>
      </c>
      <c r="B92" s="10" t="s">
        <v>90</v>
      </c>
      <c r="C92" s="6" t="s">
        <v>158</v>
      </c>
      <c r="D92" s="7">
        <v>1</v>
      </c>
      <c r="E92" s="8">
        <v>19231</v>
      </c>
      <c r="F92" s="18">
        <f t="shared" si="2"/>
        <v>19231</v>
      </c>
      <c r="G92" s="8">
        <v>0</v>
      </c>
    </row>
    <row r="93" spans="1:7" s="11" customFormat="1" x14ac:dyDescent="0.25">
      <c r="A93" s="9">
        <v>85</v>
      </c>
      <c r="B93" s="10" t="s">
        <v>91</v>
      </c>
      <c r="C93" s="6" t="s">
        <v>158</v>
      </c>
      <c r="D93" s="7">
        <v>1</v>
      </c>
      <c r="E93" s="8">
        <v>12462</v>
      </c>
      <c r="F93" s="18">
        <f t="shared" si="2"/>
        <v>12462</v>
      </c>
      <c r="G93" s="8">
        <v>1557.74</v>
      </c>
    </row>
    <row r="94" spans="1:7" s="11" customFormat="1" x14ac:dyDescent="0.25">
      <c r="A94" s="9">
        <v>86</v>
      </c>
      <c r="B94" s="10" t="s">
        <v>92</v>
      </c>
      <c r="C94" s="6" t="s">
        <v>158</v>
      </c>
      <c r="D94" s="7">
        <v>1</v>
      </c>
      <c r="E94" s="8">
        <v>15667</v>
      </c>
      <c r="F94" s="18">
        <f t="shared" si="2"/>
        <v>15667</v>
      </c>
      <c r="G94" s="8">
        <v>4700.1000000000004</v>
      </c>
    </row>
    <row r="95" spans="1:7" s="11" customFormat="1" ht="33" x14ac:dyDescent="0.25">
      <c r="A95" s="9">
        <v>87</v>
      </c>
      <c r="B95" s="10" t="s">
        <v>93</v>
      </c>
      <c r="C95" s="6" t="s">
        <v>158</v>
      </c>
      <c r="D95" s="7">
        <v>1</v>
      </c>
      <c r="E95" s="8">
        <v>28333</v>
      </c>
      <c r="F95" s="18">
        <f t="shared" si="2"/>
        <v>28333</v>
      </c>
      <c r="G95" s="8">
        <v>8499.9</v>
      </c>
    </row>
    <row r="96" spans="1:7" s="11" customFormat="1" x14ac:dyDescent="0.25">
      <c r="A96" s="9">
        <v>88</v>
      </c>
      <c r="B96" s="10" t="s">
        <v>94</v>
      </c>
      <c r="C96" s="6" t="s">
        <v>158</v>
      </c>
      <c r="D96" s="7">
        <v>1</v>
      </c>
      <c r="E96" s="8">
        <v>22000</v>
      </c>
      <c r="F96" s="18">
        <f t="shared" si="2"/>
        <v>22000</v>
      </c>
      <c r="G96" s="8">
        <v>6600</v>
      </c>
    </row>
    <row r="97" spans="1:7" s="11" customFormat="1" ht="21" customHeight="1" x14ac:dyDescent="0.25">
      <c r="A97" s="9">
        <v>89</v>
      </c>
      <c r="B97" s="10" t="s">
        <v>95</v>
      </c>
      <c r="C97" s="6" t="s">
        <v>158</v>
      </c>
      <c r="D97" s="7">
        <v>1</v>
      </c>
      <c r="E97" s="8">
        <v>30000</v>
      </c>
      <c r="F97" s="18">
        <f t="shared" si="2"/>
        <v>30000</v>
      </c>
      <c r="G97" s="8">
        <v>9000</v>
      </c>
    </row>
    <row r="98" spans="1:7" s="11" customFormat="1" x14ac:dyDescent="0.25">
      <c r="A98" s="9">
        <v>90</v>
      </c>
      <c r="B98" s="10" t="s">
        <v>97</v>
      </c>
      <c r="C98" s="6" t="s">
        <v>158</v>
      </c>
      <c r="D98" s="7">
        <v>1</v>
      </c>
      <c r="E98" s="8">
        <v>6462</v>
      </c>
      <c r="F98" s="18">
        <f t="shared" si="2"/>
        <v>6462</v>
      </c>
      <c r="G98" s="8">
        <v>0</v>
      </c>
    </row>
    <row r="99" spans="1:7" s="11" customFormat="1" x14ac:dyDescent="0.25">
      <c r="A99" s="9">
        <v>91</v>
      </c>
      <c r="B99" s="10" t="s">
        <v>98</v>
      </c>
      <c r="C99" s="6" t="s">
        <v>158</v>
      </c>
      <c r="D99" s="7">
        <v>1</v>
      </c>
      <c r="E99" s="8">
        <v>3846</v>
      </c>
      <c r="F99" s="18">
        <f t="shared" si="2"/>
        <v>3846</v>
      </c>
      <c r="G99" s="8">
        <v>0</v>
      </c>
    </row>
    <row r="100" spans="1:7" s="11" customFormat="1" x14ac:dyDescent="0.25">
      <c r="A100" s="9">
        <v>92</v>
      </c>
      <c r="B100" s="10" t="s">
        <v>99</v>
      </c>
      <c r="C100" s="6" t="s">
        <v>158</v>
      </c>
      <c r="D100" s="7">
        <v>1</v>
      </c>
      <c r="E100" s="8">
        <v>23846</v>
      </c>
      <c r="F100" s="18">
        <f t="shared" si="2"/>
        <v>23846</v>
      </c>
      <c r="G100" s="8">
        <v>0</v>
      </c>
    </row>
    <row r="101" spans="1:7" s="11" customFormat="1" x14ac:dyDescent="0.25">
      <c r="A101" s="9">
        <v>93</v>
      </c>
      <c r="B101" s="10" t="s">
        <v>100</v>
      </c>
      <c r="C101" s="6" t="s">
        <v>158</v>
      </c>
      <c r="D101" s="7">
        <v>1</v>
      </c>
      <c r="E101" s="8">
        <v>65333</v>
      </c>
      <c r="F101" s="18">
        <f t="shared" si="2"/>
        <v>65333</v>
      </c>
      <c r="G101" s="8">
        <v>8166.63</v>
      </c>
    </row>
    <row r="102" spans="1:7" s="11" customFormat="1" ht="33" x14ac:dyDescent="0.25">
      <c r="A102" s="9">
        <v>94</v>
      </c>
      <c r="B102" s="10" t="s">
        <v>101</v>
      </c>
      <c r="C102" s="6" t="s">
        <v>158</v>
      </c>
      <c r="D102" s="7">
        <v>1</v>
      </c>
      <c r="E102" s="8">
        <v>12000</v>
      </c>
      <c r="F102" s="18">
        <f t="shared" si="2"/>
        <v>12000</v>
      </c>
      <c r="G102" s="8">
        <v>1500</v>
      </c>
    </row>
    <row r="103" spans="1:7" s="11" customFormat="1" ht="33" x14ac:dyDescent="0.25">
      <c r="A103" s="9">
        <v>95</v>
      </c>
      <c r="B103" s="10" t="s">
        <v>102</v>
      </c>
      <c r="C103" s="6" t="s">
        <v>158</v>
      </c>
      <c r="D103" s="7">
        <v>1</v>
      </c>
      <c r="E103" s="8">
        <v>11200</v>
      </c>
      <c r="F103" s="18">
        <f t="shared" si="2"/>
        <v>11200</v>
      </c>
      <c r="G103" s="8">
        <v>1400</v>
      </c>
    </row>
    <row r="104" spans="1:7" s="11" customFormat="1" ht="33" x14ac:dyDescent="0.25">
      <c r="A104" s="9">
        <v>96</v>
      </c>
      <c r="B104" s="10" t="s">
        <v>103</v>
      </c>
      <c r="C104" s="6" t="s">
        <v>158</v>
      </c>
      <c r="D104" s="7">
        <v>1</v>
      </c>
      <c r="E104" s="8">
        <v>9067</v>
      </c>
      <c r="F104" s="18">
        <f t="shared" si="2"/>
        <v>9067</v>
      </c>
      <c r="G104" s="8">
        <v>1133.3699999999999</v>
      </c>
    </row>
    <row r="105" spans="1:7" s="11" customFormat="1" ht="33" x14ac:dyDescent="0.25">
      <c r="A105" s="9">
        <v>97</v>
      </c>
      <c r="B105" s="10" t="s">
        <v>104</v>
      </c>
      <c r="C105" s="26" t="s">
        <v>158</v>
      </c>
      <c r="D105" s="7">
        <v>1</v>
      </c>
      <c r="E105" s="8">
        <v>2455</v>
      </c>
      <c r="F105" s="18">
        <f t="shared" si="2"/>
        <v>2455</v>
      </c>
      <c r="G105" s="8">
        <v>0</v>
      </c>
    </row>
    <row r="106" spans="1:7" s="11" customFormat="1" x14ac:dyDescent="0.25">
      <c r="A106" s="9">
        <v>98</v>
      </c>
      <c r="B106" s="10" t="s">
        <v>105</v>
      </c>
      <c r="C106" s="6" t="s">
        <v>158</v>
      </c>
      <c r="D106" s="7">
        <v>1</v>
      </c>
      <c r="E106" s="8">
        <v>37500</v>
      </c>
      <c r="F106" s="18">
        <f t="shared" si="2"/>
        <v>37500</v>
      </c>
      <c r="G106" s="8">
        <v>0</v>
      </c>
    </row>
    <row r="107" spans="1:7" s="11" customFormat="1" ht="33" x14ac:dyDescent="0.25">
      <c r="A107" s="9">
        <v>99</v>
      </c>
      <c r="B107" s="10" t="s">
        <v>106</v>
      </c>
      <c r="C107" s="6" t="s">
        <v>158</v>
      </c>
      <c r="D107" s="7">
        <v>1</v>
      </c>
      <c r="E107" s="8">
        <v>9667</v>
      </c>
      <c r="F107" s="18">
        <f t="shared" si="2"/>
        <v>9667</v>
      </c>
      <c r="G107" s="8">
        <v>0</v>
      </c>
    </row>
    <row r="108" spans="1:7" s="11" customFormat="1" x14ac:dyDescent="0.25">
      <c r="A108" s="9">
        <v>100</v>
      </c>
      <c r="B108" s="10" t="s">
        <v>107</v>
      </c>
      <c r="C108" s="6" t="s">
        <v>158</v>
      </c>
      <c r="D108" s="7">
        <v>1</v>
      </c>
      <c r="E108" s="8">
        <v>5000</v>
      </c>
      <c r="F108" s="18">
        <f t="shared" si="2"/>
        <v>5000</v>
      </c>
      <c r="G108" s="8">
        <v>0</v>
      </c>
    </row>
    <row r="109" spans="1:7" s="11" customFormat="1" x14ac:dyDescent="0.25">
      <c r="A109" s="9">
        <v>101</v>
      </c>
      <c r="B109" s="10" t="s">
        <v>108</v>
      </c>
      <c r="C109" s="6" t="s">
        <v>158</v>
      </c>
      <c r="D109" s="7">
        <v>2</v>
      </c>
      <c r="E109" s="8">
        <v>19545</v>
      </c>
      <c r="F109" s="18">
        <f t="shared" si="2"/>
        <v>39090</v>
      </c>
      <c r="G109" s="8">
        <f>5863.5*2</f>
        <v>11727</v>
      </c>
    </row>
    <row r="110" spans="1:7" s="11" customFormat="1" x14ac:dyDescent="0.25">
      <c r="A110" s="9">
        <v>102</v>
      </c>
      <c r="B110" s="10" t="s">
        <v>110</v>
      </c>
      <c r="C110" s="6" t="s">
        <v>158</v>
      </c>
      <c r="D110" s="7">
        <v>1</v>
      </c>
      <c r="E110" s="8">
        <v>12667</v>
      </c>
      <c r="F110" s="18">
        <f t="shared" si="2"/>
        <v>12667</v>
      </c>
      <c r="G110" s="8">
        <v>3800.1</v>
      </c>
    </row>
    <row r="111" spans="1:7" s="11" customFormat="1" x14ac:dyDescent="0.25">
      <c r="A111" s="9">
        <v>103</v>
      </c>
      <c r="B111" s="10" t="s">
        <v>111</v>
      </c>
      <c r="C111" s="6" t="s">
        <v>158</v>
      </c>
      <c r="D111" s="7">
        <v>4</v>
      </c>
      <c r="E111" s="8">
        <v>20950</v>
      </c>
      <c r="F111" s="18">
        <f t="shared" si="2"/>
        <v>83800</v>
      </c>
      <c r="G111" s="8">
        <v>0</v>
      </c>
    </row>
    <row r="112" spans="1:7" s="11" customFormat="1" ht="33" x14ac:dyDescent="0.25">
      <c r="A112" s="9">
        <v>104</v>
      </c>
      <c r="B112" s="10" t="s">
        <v>112</v>
      </c>
      <c r="C112" s="6" t="s">
        <v>158</v>
      </c>
      <c r="D112" s="7">
        <v>1</v>
      </c>
      <c r="E112" s="8">
        <v>6364</v>
      </c>
      <c r="F112" s="18">
        <f t="shared" si="2"/>
        <v>6364</v>
      </c>
      <c r="G112" s="8">
        <v>0</v>
      </c>
    </row>
    <row r="113" spans="1:7" s="11" customFormat="1" ht="33" x14ac:dyDescent="0.25">
      <c r="A113" s="9">
        <v>105</v>
      </c>
      <c r="B113" s="10" t="s">
        <v>113</v>
      </c>
      <c r="C113" s="6" t="s">
        <v>158</v>
      </c>
      <c r="D113" s="7">
        <v>1</v>
      </c>
      <c r="E113" s="8">
        <v>5455</v>
      </c>
      <c r="F113" s="18">
        <f t="shared" si="2"/>
        <v>5455</v>
      </c>
      <c r="G113" s="8">
        <v>0</v>
      </c>
    </row>
    <row r="114" spans="1:7" s="11" customFormat="1" ht="33" x14ac:dyDescent="0.25">
      <c r="A114" s="9">
        <v>106</v>
      </c>
      <c r="B114" s="10" t="s">
        <v>114</v>
      </c>
      <c r="C114" s="6" t="s">
        <v>158</v>
      </c>
      <c r="D114" s="7">
        <v>1</v>
      </c>
      <c r="E114" s="8">
        <v>3000</v>
      </c>
      <c r="F114" s="18">
        <f t="shared" si="2"/>
        <v>3000</v>
      </c>
      <c r="G114" s="8">
        <v>0</v>
      </c>
    </row>
    <row r="115" spans="1:7" s="11" customFormat="1" x14ac:dyDescent="0.25">
      <c r="A115" s="9">
        <v>107</v>
      </c>
      <c r="B115" s="10" t="s">
        <v>115</v>
      </c>
      <c r="C115" s="6" t="s">
        <v>158</v>
      </c>
      <c r="D115" s="7">
        <v>1</v>
      </c>
      <c r="E115" s="8">
        <v>5367</v>
      </c>
      <c r="F115" s="18">
        <f t="shared" si="2"/>
        <v>5367</v>
      </c>
      <c r="G115" s="8">
        <v>0</v>
      </c>
    </row>
    <row r="116" spans="1:7" s="11" customFormat="1" x14ac:dyDescent="0.25">
      <c r="A116" s="9">
        <v>108</v>
      </c>
      <c r="B116" s="10" t="s">
        <v>116</v>
      </c>
      <c r="C116" s="6" t="s">
        <v>158</v>
      </c>
      <c r="D116" s="7">
        <v>12</v>
      </c>
      <c r="E116" s="8">
        <v>8000</v>
      </c>
      <c r="F116" s="18">
        <f t="shared" ref="F116:F145" si="4">+D116*E116</f>
        <v>96000</v>
      </c>
      <c r="G116" s="8">
        <v>0</v>
      </c>
    </row>
    <row r="117" spans="1:7" s="11" customFormat="1" ht="33" x14ac:dyDescent="0.25">
      <c r="A117" s="9">
        <v>109</v>
      </c>
      <c r="B117" s="12" t="s">
        <v>118</v>
      </c>
      <c r="C117" s="6" t="s">
        <v>158</v>
      </c>
      <c r="D117" s="7">
        <v>1</v>
      </c>
      <c r="E117" s="8">
        <v>950000</v>
      </c>
      <c r="F117" s="18">
        <f t="shared" si="4"/>
        <v>950000</v>
      </c>
      <c r="G117" s="8">
        <v>285000</v>
      </c>
    </row>
    <row r="118" spans="1:7" s="11" customFormat="1" ht="33" x14ac:dyDescent="0.25">
      <c r="A118" s="9">
        <v>110</v>
      </c>
      <c r="B118" s="10" t="s">
        <v>119</v>
      </c>
      <c r="C118" s="6" t="s">
        <v>158</v>
      </c>
      <c r="D118" s="7">
        <v>1</v>
      </c>
      <c r="E118" s="8">
        <v>9333</v>
      </c>
      <c r="F118" s="18">
        <f t="shared" si="4"/>
        <v>9333</v>
      </c>
      <c r="G118" s="8">
        <v>0</v>
      </c>
    </row>
    <row r="119" spans="1:7" s="11" customFormat="1" x14ac:dyDescent="0.25">
      <c r="A119" s="9">
        <v>111</v>
      </c>
      <c r="B119" s="10" t="s">
        <v>120</v>
      </c>
      <c r="C119" s="6" t="s">
        <v>158</v>
      </c>
      <c r="D119" s="7">
        <v>1</v>
      </c>
      <c r="E119" s="8">
        <v>25000</v>
      </c>
      <c r="F119" s="18">
        <f t="shared" si="4"/>
        <v>25000</v>
      </c>
      <c r="G119" s="8">
        <v>0</v>
      </c>
    </row>
    <row r="120" spans="1:7" s="11" customFormat="1" ht="27.75" customHeight="1" x14ac:dyDescent="0.25">
      <c r="A120" s="9">
        <v>112</v>
      </c>
      <c r="B120" s="10" t="s">
        <v>121</v>
      </c>
      <c r="C120" s="6" t="s">
        <v>158</v>
      </c>
      <c r="D120" s="7">
        <v>1</v>
      </c>
      <c r="E120" s="8">
        <v>5000</v>
      </c>
      <c r="F120" s="18">
        <f t="shared" si="4"/>
        <v>5000</v>
      </c>
      <c r="G120" s="8">
        <v>0</v>
      </c>
    </row>
    <row r="121" spans="1:7" s="11" customFormat="1" x14ac:dyDescent="0.25">
      <c r="A121" s="9">
        <v>113</v>
      </c>
      <c r="B121" s="10" t="s">
        <v>122</v>
      </c>
      <c r="C121" s="6" t="s">
        <v>158</v>
      </c>
      <c r="D121" s="7">
        <v>1</v>
      </c>
      <c r="E121" s="8">
        <v>1100000</v>
      </c>
      <c r="F121" s="18">
        <f t="shared" si="4"/>
        <v>1100000</v>
      </c>
      <c r="G121" s="8">
        <v>0</v>
      </c>
    </row>
    <row r="122" spans="1:7" s="11" customFormat="1" x14ac:dyDescent="0.25">
      <c r="A122" s="9">
        <v>114</v>
      </c>
      <c r="B122" s="10" t="s">
        <v>123</v>
      </c>
      <c r="C122" s="6" t="s">
        <v>158</v>
      </c>
      <c r="D122" s="7">
        <v>1</v>
      </c>
      <c r="E122" s="8">
        <v>2167</v>
      </c>
      <c r="F122" s="18">
        <f t="shared" si="4"/>
        <v>2167</v>
      </c>
      <c r="G122" s="8">
        <v>0</v>
      </c>
    </row>
    <row r="123" spans="1:7" s="11" customFormat="1" x14ac:dyDescent="0.25">
      <c r="A123" s="9">
        <v>115</v>
      </c>
      <c r="B123" s="10" t="s">
        <v>124</v>
      </c>
      <c r="C123" s="6" t="s">
        <v>158</v>
      </c>
      <c r="D123" s="7">
        <v>1</v>
      </c>
      <c r="E123" s="8">
        <v>7000</v>
      </c>
      <c r="F123" s="18">
        <f t="shared" si="4"/>
        <v>7000</v>
      </c>
      <c r="G123" s="8">
        <v>0</v>
      </c>
    </row>
    <row r="124" spans="1:7" s="11" customFormat="1" x14ac:dyDescent="0.25">
      <c r="A124" s="9">
        <v>116</v>
      </c>
      <c r="B124" s="10" t="s">
        <v>125</v>
      </c>
      <c r="C124" s="6" t="s">
        <v>158</v>
      </c>
      <c r="D124" s="7">
        <v>1</v>
      </c>
      <c r="E124" s="8">
        <v>6333</v>
      </c>
      <c r="F124" s="18">
        <f t="shared" si="4"/>
        <v>6333</v>
      </c>
      <c r="G124" s="8">
        <v>0</v>
      </c>
    </row>
    <row r="125" spans="1:7" s="11" customFormat="1" x14ac:dyDescent="0.25">
      <c r="A125" s="9">
        <v>117</v>
      </c>
      <c r="B125" s="10" t="s">
        <v>126</v>
      </c>
      <c r="C125" s="6" t="s">
        <v>158</v>
      </c>
      <c r="D125" s="7">
        <v>1</v>
      </c>
      <c r="E125" s="8">
        <v>3182</v>
      </c>
      <c r="F125" s="18">
        <f t="shared" si="4"/>
        <v>3182</v>
      </c>
      <c r="G125" s="8">
        <v>0</v>
      </c>
    </row>
    <row r="126" spans="1:7" s="11" customFormat="1" ht="33" x14ac:dyDescent="0.25">
      <c r="A126" s="9">
        <v>118</v>
      </c>
      <c r="B126" s="10" t="s">
        <v>127</v>
      </c>
      <c r="C126" s="6" t="s">
        <v>158</v>
      </c>
      <c r="D126" s="7">
        <v>1</v>
      </c>
      <c r="E126" s="8">
        <v>20833</v>
      </c>
      <c r="F126" s="18">
        <f t="shared" si="4"/>
        <v>20833</v>
      </c>
      <c r="G126" s="8">
        <v>0</v>
      </c>
    </row>
    <row r="127" spans="1:7" s="11" customFormat="1" x14ac:dyDescent="0.25">
      <c r="A127" s="9">
        <v>119</v>
      </c>
      <c r="B127" s="10" t="s">
        <v>128</v>
      </c>
      <c r="C127" s="6" t="s">
        <v>158</v>
      </c>
      <c r="D127" s="7">
        <v>1</v>
      </c>
      <c r="E127" s="8">
        <v>10000</v>
      </c>
      <c r="F127" s="18">
        <f t="shared" si="4"/>
        <v>10000</v>
      </c>
      <c r="G127" s="8">
        <v>0</v>
      </c>
    </row>
    <row r="128" spans="1:7" s="11" customFormat="1" x14ac:dyDescent="0.25">
      <c r="A128" s="9">
        <v>120</v>
      </c>
      <c r="B128" s="10" t="s">
        <v>129</v>
      </c>
      <c r="C128" s="6" t="s">
        <v>158</v>
      </c>
      <c r="D128" s="7">
        <v>1</v>
      </c>
      <c r="E128" s="8">
        <v>3500</v>
      </c>
      <c r="F128" s="18">
        <f t="shared" si="4"/>
        <v>3500</v>
      </c>
      <c r="G128" s="8">
        <v>0</v>
      </c>
    </row>
    <row r="129" spans="1:7" s="11" customFormat="1" x14ac:dyDescent="0.25">
      <c r="A129" s="9">
        <v>121</v>
      </c>
      <c r="B129" s="10" t="s">
        <v>130</v>
      </c>
      <c r="C129" s="6" t="s">
        <v>158</v>
      </c>
      <c r="D129" s="7">
        <v>1</v>
      </c>
      <c r="E129" s="8">
        <v>14909</v>
      </c>
      <c r="F129" s="18">
        <f t="shared" si="4"/>
        <v>14909</v>
      </c>
      <c r="G129" s="8">
        <v>0</v>
      </c>
    </row>
    <row r="130" spans="1:7" s="11" customFormat="1" x14ac:dyDescent="0.25">
      <c r="A130" s="9">
        <v>122</v>
      </c>
      <c r="B130" s="10" t="s">
        <v>131</v>
      </c>
      <c r="C130" s="6" t="s">
        <v>158</v>
      </c>
      <c r="D130" s="7">
        <v>1</v>
      </c>
      <c r="E130" s="8">
        <v>10091</v>
      </c>
      <c r="F130" s="18">
        <f t="shared" si="4"/>
        <v>10091</v>
      </c>
      <c r="G130" s="8">
        <v>0</v>
      </c>
    </row>
    <row r="131" spans="1:7" s="11" customFormat="1" x14ac:dyDescent="0.25">
      <c r="A131" s="9">
        <v>123</v>
      </c>
      <c r="B131" s="10" t="s">
        <v>132</v>
      </c>
      <c r="C131" s="6" t="s">
        <v>158</v>
      </c>
      <c r="D131" s="7">
        <v>1</v>
      </c>
      <c r="E131" s="8">
        <v>3095</v>
      </c>
      <c r="F131" s="18">
        <f t="shared" si="4"/>
        <v>3095</v>
      </c>
      <c r="G131" s="8">
        <v>0</v>
      </c>
    </row>
    <row r="132" spans="1:7" s="11" customFormat="1" ht="33" x14ac:dyDescent="0.25">
      <c r="A132" s="9">
        <v>124</v>
      </c>
      <c r="B132" s="10" t="s">
        <v>133</v>
      </c>
      <c r="C132" s="6" t="s">
        <v>158</v>
      </c>
      <c r="D132" s="7">
        <v>1</v>
      </c>
      <c r="E132" s="8">
        <v>120000</v>
      </c>
      <c r="F132" s="18">
        <f t="shared" si="4"/>
        <v>120000</v>
      </c>
      <c r="G132" s="8">
        <v>15000</v>
      </c>
    </row>
    <row r="133" spans="1:7" s="11" customFormat="1" x14ac:dyDescent="0.25">
      <c r="A133" s="9">
        <v>125</v>
      </c>
      <c r="B133" s="10" t="s">
        <v>134</v>
      </c>
      <c r="C133" s="6" t="s">
        <v>158</v>
      </c>
      <c r="D133" s="7">
        <v>1</v>
      </c>
      <c r="E133" s="8">
        <v>52273</v>
      </c>
      <c r="F133" s="18">
        <f t="shared" si="4"/>
        <v>52273</v>
      </c>
      <c r="G133" s="8">
        <v>15681.9</v>
      </c>
    </row>
    <row r="134" spans="1:7" s="11" customFormat="1" x14ac:dyDescent="0.25">
      <c r="A134" s="9">
        <v>126</v>
      </c>
      <c r="B134" s="10" t="s">
        <v>135</v>
      </c>
      <c r="C134" s="6" t="s">
        <v>158</v>
      </c>
      <c r="D134" s="7">
        <v>1</v>
      </c>
      <c r="E134" s="8">
        <v>28000</v>
      </c>
      <c r="F134" s="18">
        <f t="shared" si="4"/>
        <v>28000</v>
      </c>
      <c r="G134" s="8">
        <v>3500</v>
      </c>
    </row>
    <row r="135" spans="1:7" s="11" customFormat="1" x14ac:dyDescent="0.25">
      <c r="A135" s="9">
        <v>127</v>
      </c>
      <c r="B135" s="10" t="s">
        <v>132</v>
      </c>
      <c r="C135" s="6" t="s">
        <v>158</v>
      </c>
      <c r="D135" s="7">
        <v>1</v>
      </c>
      <c r="E135" s="8">
        <v>16250</v>
      </c>
      <c r="F135" s="18">
        <f t="shared" si="4"/>
        <v>16250</v>
      </c>
      <c r="G135" s="8">
        <v>0</v>
      </c>
    </row>
    <row r="136" spans="1:7" s="11" customFormat="1" ht="33" x14ac:dyDescent="0.25">
      <c r="A136" s="9">
        <v>128</v>
      </c>
      <c r="B136" s="10" t="s">
        <v>137</v>
      </c>
      <c r="C136" s="6" t="s">
        <v>158</v>
      </c>
      <c r="D136" s="7">
        <v>1</v>
      </c>
      <c r="E136" s="8">
        <v>25625</v>
      </c>
      <c r="F136" s="18">
        <f t="shared" si="4"/>
        <v>25625</v>
      </c>
      <c r="G136" s="8">
        <v>7687.5</v>
      </c>
    </row>
    <row r="137" spans="1:7" s="11" customFormat="1" x14ac:dyDescent="0.25">
      <c r="A137" s="9">
        <v>129</v>
      </c>
      <c r="B137" s="10" t="s">
        <v>138</v>
      </c>
      <c r="C137" s="6" t="s">
        <v>158</v>
      </c>
      <c r="D137" s="7">
        <v>1</v>
      </c>
      <c r="E137" s="8">
        <v>20000</v>
      </c>
      <c r="F137" s="18">
        <f t="shared" si="4"/>
        <v>20000</v>
      </c>
      <c r="G137" s="8"/>
    </row>
    <row r="138" spans="1:7" s="11" customFormat="1" x14ac:dyDescent="0.25">
      <c r="A138" s="9">
        <v>130</v>
      </c>
      <c r="B138" s="10" t="s">
        <v>139</v>
      </c>
      <c r="C138" s="6" t="s">
        <v>158</v>
      </c>
      <c r="D138" s="7">
        <v>2</v>
      </c>
      <c r="E138" s="8">
        <v>12800</v>
      </c>
      <c r="F138" s="18">
        <f t="shared" si="4"/>
        <v>25600</v>
      </c>
      <c r="G138" s="8">
        <f>1600*2</f>
        <v>3200</v>
      </c>
    </row>
    <row r="139" spans="1:7" s="11" customFormat="1" x14ac:dyDescent="0.25">
      <c r="A139" s="9">
        <v>131</v>
      </c>
      <c r="B139" s="10" t="s">
        <v>140</v>
      </c>
      <c r="C139" s="6" t="s">
        <v>158</v>
      </c>
      <c r="D139" s="7">
        <v>1</v>
      </c>
      <c r="E139" s="8">
        <v>4500</v>
      </c>
      <c r="F139" s="18">
        <f t="shared" si="4"/>
        <v>4500</v>
      </c>
      <c r="G139" s="8">
        <v>0</v>
      </c>
    </row>
    <row r="140" spans="1:7" s="11" customFormat="1" ht="33" x14ac:dyDescent="0.25">
      <c r="A140" s="9">
        <v>132</v>
      </c>
      <c r="B140" s="10" t="s">
        <v>141</v>
      </c>
      <c r="C140" s="6" t="s">
        <v>158</v>
      </c>
      <c r="D140" s="7">
        <v>1</v>
      </c>
      <c r="E140" s="8">
        <v>103846</v>
      </c>
      <c r="F140" s="18">
        <f t="shared" si="4"/>
        <v>103846</v>
      </c>
      <c r="G140" s="8">
        <v>31153.8</v>
      </c>
    </row>
    <row r="141" spans="1:7" s="11" customFormat="1" x14ac:dyDescent="0.25">
      <c r="A141" s="9">
        <v>133</v>
      </c>
      <c r="B141" s="10" t="s">
        <v>142</v>
      </c>
      <c r="C141" s="6" t="s">
        <v>158</v>
      </c>
      <c r="D141" s="7">
        <v>1</v>
      </c>
      <c r="E141" s="8">
        <v>25000</v>
      </c>
      <c r="F141" s="18">
        <f t="shared" si="4"/>
        <v>25000</v>
      </c>
      <c r="G141" s="8">
        <v>0</v>
      </c>
    </row>
    <row r="142" spans="1:7" s="11" customFormat="1" ht="33" x14ac:dyDescent="0.25">
      <c r="A142" s="9">
        <v>134</v>
      </c>
      <c r="B142" s="10" t="s">
        <v>141</v>
      </c>
      <c r="C142" s="6" t="s">
        <v>158</v>
      </c>
      <c r="D142" s="7">
        <v>1</v>
      </c>
      <c r="E142" s="8">
        <v>63636</v>
      </c>
      <c r="F142" s="18">
        <f t="shared" si="4"/>
        <v>63636</v>
      </c>
      <c r="G142" s="8">
        <v>19090.8</v>
      </c>
    </row>
    <row r="143" spans="1:7" s="11" customFormat="1" x14ac:dyDescent="0.25">
      <c r="A143" s="9">
        <v>135</v>
      </c>
      <c r="B143" s="10" t="s">
        <v>84</v>
      </c>
      <c r="C143" s="6" t="s">
        <v>158</v>
      </c>
      <c r="D143" s="7">
        <v>2</v>
      </c>
      <c r="E143" s="8">
        <v>27143</v>
      </c>
      <c r="F143" s="18">
        <f t="shared" si="4"/>
        <v>54286</v>
      </c>
      <c r="G143" s="8">
        <f>3392.87*2</f>
        <v>6785.74</v>
      </c>
    </row>
    <row r="144" spans="1:7" s="11" customFormat="1" x14ac:dyDescent="0.25">
      <c r="A144" s="9">
        <v>136</v>
      </c>
      <c r="B144" s="10" t="s">
        <v>143</v>
      </c>
      <c r="C144" s="6" t="s">
        <v>158</v>
      </c>
      <c r="D144" s="7">
        <v>2</v>
      </c>
      <c r="E144" s="8">
        <v>14000</v>
      </c>
      <c r="F144" s="18">
        <f t="shared" si="4"/>
        <v>28000</v>
      </c>
      <c r="G144" s="8">
        <f>1750*2</f>
        <v>3500</v>
      </c>
    </row>
    <row r="145" spans="1:7" s="11" customFormat="1" x14ac:dyDescent="0.25">
      <c r="A145" s="9">
        <v>137</v>
      </c>
      <c r="B145" s="10" t="s">
        <v>150</v>
      </c>
      <c r="C145" s="6" t="s">
        <v>158</v>
      </c>
      <c r="D145" s="7">
        <v>6</v>
      </c>
      <c r="E145" s="8">
        <v>34231</v>
      </c>
      <c r="F145" s="18">
        <f t="shared" si="4"/>
        <v>205386</v>
      </c>
      <c r="G145" s="8">
        <f>10269.3*6</f>
        <v>61615.799999999996</v>
      </c>
    </row>
    <row r="146" spans="1:7" s="11" customFormat="1" x14ac:dyDescent="0.25">
      <c r="A146" s="9">
        <v>138</v>
      </c>
      <c r="B146" s="10" t="s">
        <v>21</v>
      </c>
      <c r="C146" s="6" t="s">
        <v>158</v>
      </c>
      <c r="D146" s="14">
        <v>1</v>
      </c>
      <c r="E146" s="8">
        <v>35000</v>
      </c>
      <c r="F146" s="18">
        <v>35000</v>
      </c>
      <c r="G146" s="8">
        <v>0</v>
      </c>
    </row>
    <row r="147" spans="1:7" s="11" customFormat="1" x14ac:dyDescent="0.25">
      <c r="A147" s="9">
        <v>139</v>
      </c>
      <c r="B147" s="10" t="s">
        <v>6</v>
      </c>
      <c r="C147" s="6" t="s">
        <v>158</v>
      </c>
      <c r="D147" s="7">
        <v>2</v>
      </c>
      <c r="E147" s="8">
        <v>50000</v>
      </c>
      <c r="F147" s="18">
        <f t="shared" ref="F147:F180" si="5">+D147*E147</f>
        <v>100000</v>
      </c>
      <c r="G147" s="8">
        <f>38024.14*2</f>
        <v>76048.28</v>
      </c>
    </row>
    <row r="148" spans="1:7" s="11" customFormat="1" x14ac:dyDescent="0.25">
      <c r="A148" s="9">
        <v>140</v>
      </c>
      <c r="B148" s="10" t="s">
        <v>7</v>
      </c>
      <c r="C148" s="6" t="s">
        <v>158</v>
      </c>
      <c r="D148" s="7">
        <v>1</v>
      </c>
      <c r="E148" s="8">
        <v>70000</v>
      </c>
      <c r="F148" s="18">
        <f t="shared" si="5"/>
        <v>70000</v>
      </c>
      <c r="G148" s="8">
        <v>56583.33</v>
      </c>
    </row>
    <row r="149" spans="1:7" s="11" customFormat="1" x14ac:dyDescent="0.25">
      <c r="A149" s="9">
        <v>141</v>
      </c>
      <c r="B149" s="10" t="s">
        <v>8</v>
      </c>
      <c r="C149" s="6" t="s">
        <v>158</v>
      </c>
      <c r="D149" s="7">
        <v>1</v>
      </c>
      <c r="E149" s="8">
        <v>30000</v>
      </c>
      <c r="F149" s="18">
        <f t="shared" si="5"/>
        <v>30000</v>
      </c>
      <c r="G149" s="8">
        <v>22812.5</v>
      </c>
    </row>
    <row r="150" spans="1:7" s="11" customFormat="1" ht="33" x14ac:dyDescent="0.25">
      <c r="A150" s="9">
        <v>142</v>
      </c>
      <c r="B150" s="10" t="s">
        <v>9</v>
      </c>
      <c r="C150" s="6" t="s">
        <v>158</v>
      </c>
      <c r="D150" s="7">
        <v>1</v>
      </c>
      <c r="E150" s="8">
        <v>144171</v>
      </c>
      <c r="F150" s="18">
        <f t="shared" si="5"/>
        <v>144171</v>
      </c>
      <c r="G150" s="8">
        <v>93711.14</v>
      </c>
    </row>
    <row r="151" spans="1:7" s="11" customFormat="1" x14ac:dyDescent="0.25">
      <c r="A151" s="9">
        <v>143</v>
      </c>
      <c r="B151" s="10" t="s">
        <v>10</v>
      </c>
      <c r="C151" s="6" t="s">
        <v>158</v>
      </c>
      <c r="D151" s="7">
        <v>1</v>
      </c>
      <c r="E151" s="8">
        <v>336399</v>
      </c>
      <c r="F151" s="18">
        <f t="shared" si="5"/>
        <v>336399</v>
      </c>
      <c r="G151" s="8">
        <v>218659.34</v>
      </c>
    </row>
    <row r="152" spans="1:7" s="11" customFormat="1" x14ac:dyDescent="0.25">
      <c r="A152" s="9">
        <v>144</v>
      </c>
      <c r="B152" s="10" t="s">
        <v>11</v>
      </c>
      <c r="C152" s="6" t="s">
        <v>158</v>
      </c>
      <c r="D152" s="7">
        <v>1</v>
      </c>
      <c r="E152" s="8">
        <v>360427.5</v>
      </c>
      <c r="F152" s="18">
        <f t="shared" si="5"/>
        <v>360427.5</v>
      </c>
      <c r="G152" s="8">
        <v>234277.87</v>
      </c>
    </row>
    <row r="153" spans="1:7" s="11" customFormat="1" x14ac:dyDescent="0.25">
      <c r="A153" s="9">
        <v>145</v>
      </c>
      <c r="B153" s="10" t="s">
        <v>12</v>
      </c>
      <c r="C153" s="6" t="s">
        <v>158</v>
      </c>
      <c r="D153" s="7">
        <v>1</v>
      </c>
      <c r="E153" s="8">
        <v>144171</v>
      </c>
      <c r="F153" s="18">
        <f t="shared" si="5"/>
        <v>144171</v>
      </c>
      <c r="G153" s="8">
        <v>93711.14</v>
      </c>
    </row>
    <row r="154" spans="1:7" s="11" customFormat="1" x14ac:dyDescent="0.25">
      <c r="A154" s="9">
        <v>146</v>
      </c>
      <c r="B154" s="10" t="s">
        <v>13</v>
      </c>
      <c r="C154" s="6" t="s">
        <v>158</v>
      </c>
      <c r="D154" s="7">
        <v>1</v>
      </c>
      <c r="E154" s="8">
        <v>48057</v>
      </c>
      <c r="F154" s="18">
        <f t="shared" si="5"/>
        <v>48057</v>
      </c>
      <c r="G154" s="8">
        <v>31237.040000000001</v>
      </c>
    </row>
    <row r="155" spans="1:7" s="11" customFormat="1" x14ac:dyDescent="0.25">
      <c r="A155" s="9">
        <v>147</v>
      </c>
      <c r="B155" s="10" t="s">
        <v>14</v>
      </c>
      <c r="C155" s="6" t="s">
        <v>158</v>
      </c>
      <c r="D155" s="7">
        <v>1</v>
      </c>
      <c r="E155" s="8">
        <v>240285</v>
      </c>
      <c r="F155" s="18">
        <f t="shared" si="5"/>
        <v>240285</v>
      </c>
      <c r="G155" s="8">
        <v>156185.24</v>
      </c>
    </row>
    <row r="156" spans="1:7" s="11" customFormat="1" ht="42.75" customHeight="1" x14ac:dyDescent="0.25">
      <c r="A156" s="9">
        <v>148</v>
      </c>
      <c r="B156" s="10" t="s">
        <v>15</v>
      </c>
      <c r="C156" s="6" t="s">
        <v>158</v>
      </c>
      <c r="D156" s="7">
        <v>1</v>
      </c>
      <c r="E156" s="8">
        <v>720855</v>
      </c>
      <c r="F156" s="19">
        <f t="shared" si="5"/>
        <v>720855</v>
      </c>
      <c r="G156" s="8">
        <v>468555.74</v>
      </c>
    </row>
    <row r="157" spans="1:7" s="11" customFormat="1" ht="24.75" customHeight="1" x14ac:dyDescent="0.25">
      <c r="A157" s="9">
        <v>149</v>
      </c>
      <c r="B157" s="10" t="s">
        <v>16</v>
      </c>
      <c r="C157" s="6" t="s">
        <v>158</v>
      </c>
      <c r="D157" s="7">
        <v>3</v>
      </c>
      <c r="E157" s="8">
        <v>32038</v>
      </c>
      <c r="F157" s="18">
        <f t="shared" si="5"/>
        <v>96114</v>
      </c>
      <c r="G157" s="8">
        <f>20824.7*3</f>
        <v>62474.100000000006</v>
      </c>
    </row>
    <row r="158" spans="1:7" s="11" customFormat="1" ht="33" x14ac:dyDescent="0.25">
      <c r="A158" s="9">
        <v>150</v>
      </c>
      <c r="B158" s="21" t="s">
        <v>23</v>
      </c>
      <c r="C158" s="25" t="s">
        <v>158</v>
      </c>
      <c r="D158" s="7">
        <v>1</v>
      </c>
      <c r="E158" s="8">
        <v>90000</v>
      </c>
      <c r="F158" s="18">
        <f t="shared" si="5"/>
        <v>90000</v>
      </c>
      <c r="G158" s="8">
        <v>11250</v>
      </c>
    </row>
    <row r="159" spans="1:7" s="11" customFormat="1" ht="49.5" x14ac:dyDescent="0.25">
      <c r="A159" s="9">
        <v>151</v>
      </c>
      <c r="B159" s="10" t="s">
        <v>26</v>
      </c>
      <c r="C159" s="6" t="s">
        <v>158</v>
      </c>
      <c r="D159" s="7">
        <v>5</v>
      </c>
      <c r="E159" s="8">
        <v>317000</v>
      </c>
      <c r="F159" s="18">
        <f t="shared" si="5"/>
        <v>1585000</v>
      </c>
      <c r="G159" s="8">
        <f>210140.32*5</f>
        <v>1050701.6000000001</v>
      </c>
    </row>
    <row r="160" spans="1:7" s="11" customFormat="1" ht="49.5" x14ac:dyDescent="0.25">
      <c r="A160" s="9">
        <v>152</v>
      </c>
      <c r="B160" s="10" t="s">
        <v>27</v>
      </c>
      <c r="C160" s="6" t="s">
        <v>158</v>
      </c>
      <c r="D160" s="7">
        <v>3</v>
      </c>
      <c r="E160" s="8">
        <v>140000</v>
      </c>
      <c r="F160" s="18">
        <f t="shared" si="5"/>
        <v>420000</v>
      </c>
      <c r="G160" s="8">
        <f>124494.62*3</f>
        <v>373483.86</v>
      </c>
    </row>
    <row r="161" spans="1:7" s="11" customFormat="1" x14ac:dyDescent="0.25">
      <c r="A161" s="9">
        <v>153</v>
      </c>
      <c r="B161" s="10" t="s">
        <v>28</v>
      </c>
      <c r="C161" s="6" t="s">
        <v>158</v>
      </c>
      <c r="D161" s="7">
        <v>9</v>
      </c>
      <c r="E161" s="8">
        <v>50000</v>
      </c>
      <c r="F161" s="18">
        <f t="shared" si="5"/>
        <v>450000</v>
      </c>
      <c r="G161" s="8">
        <f>46044.56*9</f>
        <v>414401.04</v>
      </c>
    </row>
    <row r="162" spans="1:7" s="11" customFormat="1" ht="33" x14ac:dyDescent="0.25">
      <c r="A162" s="9">
        <v>154</v>
      </c>
      <c r="B162" s="10" t="s">
        <v>29</v>
      </c>
      <c r="C162" s="6" t="s">
        <v>158</v>
      </c>
      <c r="D162" s="7">
        <v>6</v>
      </c>
      <c r="E162" s="8">
        <v>130000</v>
      </c>
      <c r="F162" s="18">
        <f t="shared" si="5"/>
        <v>780000</v>
      </c>
      <c r="G162" s="8">
        <f>115602.15*6</f>
        <v>693612.89999999991</v>
      </c>
    </row>
    <row r="163" spans="1:7" s="11" customFormat="1" x14ac:dyDescent="0.25">
      <c r="A163" s="9">
        <v>155</v>
      </c>
      <c r="B163" s="10" t="s">
        <v>41</v>
      </c>
      <c r="C163" s="6" t="s">
        <v>158</v>
      </c>
      <c r="D163" s="7">
        <v>30</v>
      </c>
      <c r="E163" s="8">
        <v>16000</v>
      </c>
      <c r="F163" s="18">
        <f t="shared" si="5"/>
        <v>480000</v>
      </c>
      <c r="G163" s="8">
        <f>14758.62*30</f>
        <v>442758.60000000003</v>
      </c>
    </row>
    <row r="164" spans="1:7" s="11" customFormat="1" ht="33" x14ac:dyDescent="0.25">
      <c r="A164" s="9">
        <v>156</v>
      </c>
      <c r="B164" s="10" t="s">
        <v>72</v>
      </c>
      <c r="C164" s="6" t="s">
        <v>158</v>
      </c>
      <c r="D164" s="7">
        <v>2</v>
      </c>
      <c r="E164" s="8">
        <v>585000</v>
      </c>
      <c r="F164" s="18">
        <f t="shared" si="5"/>
        <v>1170000</v>
      </c>
      <c r="G164" s="8">
        <f>387798.39*2</f>
        <v>775596.78</v>
      </c>
    </row>
    <row r="165" spans="1:7" s="11" customFormat="1" x14ac:dyDescent="0.25">
      <c r="A165" s="9">
        <v>157</v>
      </c>
      <c r="B165" s="10" t="s">
        <v>83</v>
      </c>
      <c r="C165" s="6" t="s">
        <v>158</v>
      </c>
      <c r="D165" s="7">
        <v>1</v>
      </c>
      <c r="E165" s="8">
        <v>45000</v>
      </c>
      <c r="F165" s="18">
        <f t="shared" si="5"/>
        <v>45000</v>
      </c>
      <c r="G165" s="8">
        <v>0</v>
      </c>
    </row>
    <row r="166" spans="1:7" s="11" customFormat="1" x14ac:dyDescent="0.25">
      <c r="A166" s="9">
        <v>158</v>
      </c>
      <c r="B166" s="10" t="s">
        <v>86</v>
      </c>
      <c r="C166" s="6" t="s">
        <v>158</v>
      </c>
      <c r="D166" s="7">
        <v>1</v>
      </c>
      <c r="E166" s="8">
        <v>414000</v>
      </c>
      <c r="F166" s="18">
        <f t="shared" si="5"/>
        <v>414000</v>
      </c>
      <c r="G166" s="8">
        <v>314315.67</v>
      </c>
    </row>
    <row r="167" spans="1:7" s="11" customFormat="1" x14ac:dyDescent="0.25">
      <c r="A167" s="9">
        <v>159</v>
      </c>
      <c r="B167" s="10" t="s">
        <v>87</v>
      </c>
      <c r="C167" s="6" t="s">
        <v>158</v>
      </c>
      <c r="D167" s="7">
        <v>1</v>
      </c>
      <c r="E167" s="8">
        <v>225000</v>
      </c>
      <c r="F167" s="18">
        <f t="shared" si="5"/>
        <v>225000</v>
      </c>
      <c r="G167" s="8">
        <v>170823.74</v>
      </c>
    </row>
    <row r="168" spans="1:7" s="11" customFormat="1" x14ac:dyDescent="0.25">
      <c r="A168" s="9">
        <v>160</v>
      </c>
      <c r="B168" s="10" t="s">
        <v>117</v>
      </c>
      <c r="C168" s="6" t="s">
        <v>158</v>
      </c>
      <c r="D168" s="7">
        <v>1</v>
      </c>
      <c r="E168" s="8">
        <v>8700</v>
      </c>
      <c r="F168" s="18">
        <f t="shared" si="5"/>
        <v>8700</v>
      </c>
      <c r="G168" s="8">
        <v>0</v>
      </c>
    </row>
    <row r="169" spans="1:7" s="11" customFormat="1" x14ac:dyDescent="0.25">
      <c r="A169" s="9">
        <v>161</v>
      </c>
      <c r="B169" s="10" t="s">
        <v>136</v>
      </c>
      <c r="C169" s="6" t="s">
        <v>158</v>
      </c>
      <c r="D169" s="7">
        <v>2</v>
      </c>
      <c r="E169" s="8">
        <v>46000</v>
      </c>
      <c r="F169" s="18">
        <f t="shared" si="5"/>
        <v>92000</v>
      </c>
      <c r="G169" s="8">
        <f>13800*2</f>
        <v>27600</v>
      </c>
    </row>
    <row r="170" spans="1:7" s="11" customFormat="1" x14ac:dyDescent="0.25">
      <c r="A170" s="9">
        <v>162</v>
      </c>
      <c r="B170" s="10" t="s">
        <v>6</v>
      </c>
      <c r="C170" s="6" t="s">
        <v>158</v>
      </c>
      <c r="D170" s="7">
        <v>2</v>
      </c>
      <c r="E170" s="8">
        <v>60000</v>
      </c>
      <c r="F170" s="18">
        <f t="shared" si="5"/>
        <v>120000</v>
      </c>
      <c r="G170" s="8">
        <f>36781.45*2</f>
        <v>73562.899999999994</v>
      </c>
    </row>
    <row r="171" spans="1:7" s="11" customFormat="1" x14ac:dyDescent="0.25">
      <c r="A171" s="9">
        <v>163</v>
      </c>
      <c r="B171" s="10" t="s">
        <v>7</v>
      </c>
      <c r="C171" s="6" t="s">
        <v>158</v>
      </c>
      <c r="D171" s="7">
        <v>1</v>
      </c>
      <c r="E171" s="8">
        <v>50000</v>
      </c>
      <c r="F171" s="18">
        <f t="shared" si="5"/>
        <v>50000</v>
      </c>
      <c r="G171" s="8">
        <v>34514.230000000003</v>
      </c>
    </row>
    <row r="172" spans="1:7" s="11" customFormat="1" x14ac:dyDescent="0.25">
      <c r="A172" s="9">
        <v>164</v>
      </c>
      <c r="B172" s="10" t="s">
        <v>144</v>
      </c>
      <c r="C172" s="6" t="s">
        <v>158</v>
      </c>
      <c r="D172" s="7">
        <v>3</v>
      </c>
      <c r="E172" s="8">
        <v>12000</v>
      </c>
      <c r="F172" s="18">
        <f t="shared" si="5"/>
        <v>36000</v>
      </c>
      <c r="G172" s="8">
        <f>3600*3</f>
        <v>10800</v>
      </c>
    </row>
    <row r="173" spans="1:7" s="11" customFormat="1" x14ac:dyDescent="0.25">
      <c r="A173" s="9">
        <v>165</v>
      </c>
      <c r="B173" s="10" t="s">
        <v>145</v>
      </c>
      <c r="C173" s="6" t="s">
        <v>158</v>
      </c>
      <c r="D173" s="7">
        <v>1</v>
      </c>
      <c r="E173" s="8">
        <v>18000</v>
      </c>
      <c r="F173" s="18">
        <f t="shared" si="5"/>
        <v>18000</v>
      </c>
      <c r="G173" s="8">
        <v>0</v>
      </c>
    </row>
    <row r="174" spans="1:7" s="11" customFormat="1" x14ac:dyDescent="0.25">
      <c r="A174" s="9">
        <v>166</v>
      </c>
      <c r="B174" s="10" t="s">
        <v>146</v>
      </c>
      <c r="C174" s="6" t="s">
        <v>158</v>
      </c>
      <c r="D174" s="7">
        <v>1</v>
      </c>
      <c r="E174" s="8">
        <v>16725</v>
      </c>
      <c r="F174" s="18">
        <f t="shared" si="5"/>
        <v>16725</v>
      </c>
      <c r="G174" s="8">
        <v>0</v>
      </c>
    </row>
    <row r="175" spans="1:7" s="11" customFormat="1" x14ac:dyDescent="0.25">
      <c r="A175" s="9">
        <v>167</v>
      </c>
      <c r="B175" s="10" t="s">
        <v>146</v>
      </c>
      <c r="C175" s="6" t="s">
        <v>158</v>
      </c>
      <c r="D175" s="7">
        <v>1</v>
      </c>
      <c r="E175" s="8">
        <v>35000</v>
      </c>
      <c r="F175" s="18">
        <f t="shared" si="5"/>
        <v>35000</v>
      </c>
      <c r="G175" s="8">
        <v>19687.5</v>
      </c>
    </row>
    <row r="176" spans="1:7" s="11" customFormat="1" x14ac:dyDescent="0.25">
      <c r="A176" s="9">
        <v>168</v>
      </c>
      <c r="B176" s="10" t="s">
        <v>147</v>
      </c>
      <c r="C176" s="6" t="s">
        <v>158</v>
      </c>
      <c r="D176" s="7">
        <v>1</v>
      </c>
      <c r="E176" s="8">
        <v>35000</v>
      </c>
      <c r="F176" s="18">
        <f t="shared" si="5"/>
        <v>35000</v>
      </c>
      <c r="G176" s="8">
        <v>21455.85</v>
      </c>
    </row>
    <row r="177" spans="1:7" s="11" customFormat="1" x14ac:dyDescent="0.25">
      <c r="A177" s="9">
        <v>169</v>
      </c>
      <c r="B177" s="10" t="s">
        <v>148</v>
      </c>
      <c r="C177" s="6" t="s">
        <v>158</v>
      </c>
      <c r="D177" s="7">
        <v>1</v>
      </c>
      <c r="E177" s="8">
        <v>25000</v>
      </c>
      <c r="F177" s="18">
        <f t="shared" si="5"/>
        <v>25000</v>
      </c>
      <c r="G177" s="8">
        <v>15325.6</v>
      </c>
    </row>
    <row r="178" spans="1:7" s="11" customFormat="1" x14ac:dyDescent="0.25">
      <c r="A178" s="9">
        <v>170</v>
      </c>
      <c r="B178" s="10" t="s">
        <v>149</v>
      </c>
      <c r="C178" s="6" t="s">
        <v>158</v>
      </c>
      <c r="D178" s="7">
        <v>1</v>
      </c>
      <c r="E178" s="8">
        <v>80000</v>
      </c>
      <c r="F178" s="18">
        <f t="shared" si="5"/>
        <v>80000</v>
      </c>
      <c r="G178" s="8">
        <v>74462.37</v>
      </c>
    </row>
    <row r="179" spans="1:7" s="11" customFormat="1" x14ac:dyDescent="0.25">
      <c r="A179" s="9">
        <v>171</v>
      </c>
      <c r="B179" s="10" t="s">
        <v>96</v>
      </c>
      <c r="C179" s="6" t="s">
        <v>158</v>
      </c>
      <c r="D179" s="7">
        <v>2</v>
      </c>
      <c r="E179" s="8">
        <v>23625</v>
      </c>
      <c r="F179" s="18">
        <f t="shared" si="5"/>
        <v>47250</v>
      </c>
      <c r="G179" s="8">
        <v>0</v>
      </c>
    </row>
    <row r="180" spans="1:7" s="11" customFormat="1" ht="22.5" customHeight="1" x14ac:dyDescent="0.25">
      <c r="A180" s="9">
        <v>172</v>
      </c>
      <c r="B180" s="10" t="s">
        <v>109</v>
      </c>
      <c r="C180" s="6" t="s">
        <v>158</v>
      </c>
      <c r="D180" s="7">
        <v>1</v>
      </c>
      <c r="E180" s="8">
        <v>220000</v>
      </c>
      <c r="F180" s="18">
        <f t="shared" si="5"/>
        <v>220000</v>
      </c>
      <c r="G180" s="8">
        <v>126518.29</v>
      </c>
    </row>
    <row r="181" spans="1:7" s="16" customFormat="1" x14ac:dyDescent="0.3">
      <c r="A181" s="15"/>
      <c r="B181" s="17" t="s">
        <v>155</v>
      </c>
      <c r="C181" s="15"/>
      <c r="D181" s="15"/>
      <c r="E181" s="15"/>
      <c r="F181" s="20">
        <f>SUM(F10:F180)</f>
        <v>18249454.5</v>
      </c>
      <c r="G181" s="20">
        <f>SUM(G10:G180)</f>
        <v>7578297.0100000007</v>
      </c>
    </row>
    <row r="182" spans="1:7" x14ac:dyDescent="0.3">
      <c r="F182" s="2"/>
      <c r="G182" s="3"/>
    </row>
    <row r="183" spans="1:7" x14ac:dyDescent="0.3">
      <c r="F183" s="4"/>
    </row>
    <row r="184" spans="1:7" x14ac:dyDescent="0.3">
      <c r="F184" s="4"/>
      <c r="G184" s="5"/>
    </row>
    <row r="185" spans="1:7" x14ac:dyDescent="0.3">
      <c r="F185" s="4"/>
    </row>
  </sheetData>
  <mergeCells count="6">
    <mergeCell ref="A6:G6"/>
    <mergeCell ref="F1:G1"/>
    <mergeCell ref="B4:G4"/>
    <mergeCell ref="B5:G5"/>
    <mergeCell ref="D2:G2"/>
    <mergeCell ref="E3:G3"/>
  </mergeCells>
  <pageMargins left="0" right="0" top="0" bottom="0" header="0" footer="0"/>
  <pageSetup scale="85" orientation="portrait" verticalDpi="0" r:id="rId1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Armine Sagatelyan</cp:lastModifiedBy>
  <dcterms:created xsi:type="dcterms:W3CDTF">2015-06-05T18:17:20Z</dcterms:created>
  <dcterms:modified xsi:type="dcterms:W3CDTF">2020-09-03T10:07:39Z</dcterms:modified>
</cp:coreProperties>
</file>