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0" yWindow="0" windowWidth="20490" windowHeight="7455"/>
  </bookViews>
  <sheets>
    <sheet name="N  1" sheetId="25" r:id="rId1"/>
    <sheet name="N  2" sheetId="27" r:id="rId2"/>
    <sheet name="N 3" sheetId="28" r:id="rId3"/>
    <sheet name="N 4" sheetId="20" r:id="rId4"/>
    <sheet name="N 5" sheetId="5" r:id="rId5"/>
    <sheet name=" N 6_9" sheetId="15" r:id="rId6"/>
    <sheet name=" N 7_9.1" sheetId="30" r:id="rId7"/>
    <sheet name="N8 poak" sheetId="22" r:id="rId8"/>
    <sheet name="N 9 դրամաշնորհ" sheetId="31" r:id="rId9"/>
  </sheets>
  <externalReferences>
    <externalReference r:id="rId10"/>
    <externalReference r:id="rId11"/>
    <externalReference r:id="rId12"/>
    <externalReference r:id="rId13"/>
  </externalReferences>
  <definedNames>
    <definedName name="\A" localSheetId="6">#REF!</definedName>
    <definedName name="\A" localSheetId="0">#REF!</definedName>
    <definedName name="\A" localSheetId="1">#REF!</definedName>
    <definedName name="\A">#REF!</definedName>
    <definedName name="_xlnm._FilterDatabase" localSheetId="8" hidden="1">'N 9 դրամաշնորհ'!$A$4:$I$370</definedName>
    <definedName name="Armata" localSheetId="6">#REF!</definedName>
    <definedName name="Armata" localSheetId="0">#REF!</definedName>
    <definedName name="Armata" localSheetId="1">#REF!</definedName>
    <definedName name="Armata">#REF!</definedName>
    <definedName name="BOP" localSheetId="6">#REF!</definedName>
    <definedName name="BOP" localSheetId="0">#REF!</definedName>
    <definedName name="BOP" localSheetId="1">#REF!</definedName>
    <definedName name="BOP">#REF!</definedName>
    <definedName name="BOPfoot" localSheetId="6">#REF!</definedName>
    <definedName name="BOPfoot">#REF!</definedName>
    <definedName name="DebtCG" localSheetId="6">'[1]Fis-Debt'!#REF!</definedName>
    <definedName name="DebtCG" localSheetId="0">'[1]Fis-Debt'!#REF!</definedName>
    <definedName name="DebtCG">'[1]Fis-Debt'!#REF!</definedName>
    <definedName name="DebtGG" localSheetId="6">#REF!</definedName>
    <definedName name="DebtGG">#REF!</definedName>
    <definedName name="MonExo" localSheetId="6">#REF!</definedName>
    <definedName name="MonExo">#REF!</definedName>
    <definedName name="MonGrow" localSheetId="6">[2]BM!#REF!</definedName>
    <definedName name="MonGrow" localSheetId="0">[2]BM!#REF!</definedName>
    <definedName name="MonGrow" localSheetId="1">[2]BM!#REF!</definedName>
    <definedName name="MonGrow">[2]BM!#REF!</definedName>
    <definedName name="_xlnm.Print_Area" localSheetId="3">'N 4'!$A$1:$E$40</definedName>
    <definedName name="_xlnm.Print_Area" localSheetId="4">'N 5'!$A$1:$H$71</definedName>
    <definedName name="_xlnm.Print_Area" localSheetId="8">'N 9 դրամաշնորհ'!$A$1:$I$371</definedName>
    <definedName name="_xlnm.Print_Titles" localSheetId="8">'N 9 դրամաշնորհ'!$5:$7</definedName>
    <definedName name="_xlnm.Print_Titles">[3]BP!$C:$C,[3]BP!$1:$3</definedName>
    <definedName name="RealExo" localSheetId="6">#REF!</definedName>
    <definedName name="RealExo" localSheetId="0">#REF!</definedName>
    <definedName name="RealExo" localSheetId="1">#REF!</definedName>
    <definedName name="RealExo">#REF!</definedName>
    <definedName name="RealPercent" localSheetId="6">#REF!</definedName>
    <definedName name="RealPercent" localSheetId="0">#REF!</definedName>
    <definedName name="RealPercent" localSheetId="1">#REF!</definedName>
    <definedName name="RealPercent">#REF!</definedName>
    <definedName name="Table_2._Turkey__Exogenous_assumptions" localSheetId="6">#REF!</definedName>
    <definedName name="Table_2._Turkey__Exogenous_assumptions" localSheetId="1">#REF!</definedName>
    <definedName name="Table_2._Turkey__Exogenous_assumptions">#REF!</definedName>
    <definedName name="Z_13F89C80_AA0B_41F9_AFF5_A3FBF32B4839_.wvu.FilterData" localSheetId="8" hidden="1">'N 9 դրամաշնորհ'!$A$4:$I$370</definedName>
    <definedName name="Z_1CB3FA93_3343_416F_A16D_FC41F2ED2B6F_.wvu.FilterData" localSheetId="8" hidden="1">'N 9 դրամաշնորհ'!$A$4:$I$370</definedName>
    <definedName name="Z_248BE2BA_E445_11D3_BFE0_00003960F508_.wvu.Cols" localSheetId="6" hidden="1">[3]Finprog!$D:$AJ,[3]Finprog!#REF!</definedName>
    <definedName name="Z_248BE2BA_E445_11D3_BFE0_00003960F508_.wvu.Cols" localSheetId="0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hidden="1">[3]Finprog!$D:$AJ,[3]Finprog!#REF!</definedName>
    <definedName name="Z_248D826A_AAF4_4217_A881_FEB0316B1F31_.wvu.FilterData" localSheetId="8" hidden="1">'N 9 դրամաշնորհ'!$A$4:$I$370</definedName>
    <definedName name="Z_45FFAC33_4AB9_414D_B043_692D128792D7_.wvu.FilterData" localSheetId="8" hidden="1">'N 9 դրամաշնորհ'!$A$4:$I$370</definedName>
    <definedName name="Z_4B089989_DDCD_487B_9353_2C02A02C4B79_.wvu.FilterData" localSheetId="8" hidden="1">'N 9 դրամաշնորհ'!$A$4:$I$370</definedName>
    <definedName name="Z_4E7D02B5_6AED_41E0_B144_33AB5BF8890B_.wvu.Cols" localSheetId="8" hidden="1">'N 9 դրամաշնորհ'!#REF!,'N 9 դրամաշնորհ'!#REF!,'N 9 դրամաշնորհ'!#REF!</definedName>
    <definedName name="Z_4E7D02B5_6AED_41E0_B144_33AB5BF8890B_.wvu.FilterData" localSheetId="8" hidden="1">'N 9 դրամաշնորհ'!$A$4:$I$370</definedName>
    <definedName name="Z_4E7D02B5_6AED_41E0_B144_33AB5BF8890B_.wvu.PrintArea" localSheetId="8" hidden="1">'N 9 դրամաշնորհ'!$A$1:$I$370</definedName>
    <definedName name="Z_4E7D02B5_6AED_41E0_B144_33AB5BF8890B_.wvu.PrintTitles" localSheetId="8" hidden="1">'N 9 դրամաշնորհ'!$5:$7</definedName>
    <definedName name="Z_4E7D02B5_6AED_41E0_B144_33AB5BF8890B_.wvu.Rows" localSheetId="8" hidden="1">'N 9 դրամաշնորհ'!#REF!</definedName>
    <definedName name="Z_53DFD68B_2825_4372_8279_65A2CDD3C0A6_.wvu.FilterData" localSheetId="8" hidden="1">'N 9 դրամաշնորհ'!$A$4:$I$370</definedName>
    <definedName name="Z_695446A2_A8C9_11D3_8A18_0004AC53A12A_.wvu.Rows" hidden="1">[3]Cashflow!$32:$33,[3]Cashflow!$38:$38</definedName>
    <definedName name="Z_88C8AD42_4A54_471A_AC21_23DEE75E6A61_.wvu.FilterData" localSheetId="8" hidden="1">'N 9 դրամաշնորհ'!$A$4:$I$370</definedName>
    <definedName name="Z_B6E8E17E_50D9_4F6F_8FA3_EAEA1E227C90_.wvu.FilterData" localSheetId="8" hidden="1">'N 9 դրամաշնորհ'!$A$4:$I$370</definedName>
    <definedName name="Z_C0EFFDBC_9EA1_4BE6_8AC1_F7AA5D1FC08E_.wvu.FilterData" localSheetId="8" hidden="1">'N 9 դրամաշնորհ'!$A$4:$I$370</definedName>
    <definedName name="Z_F0E30E7C_80B0_462A_AB4D_B336442D4E37_.wvu.FilterData" localSheetId="8" hidden="1">'N 9 դրամաշնորհ'!$A$4:$I$370</definedName>
    <definedName name="Z_FC3AB22F_E31D_4E23_B844_075681CC734D_.wvu.FilterData" localSheetId="8" hidden="1">'N 9 դրամաշնորհ'!$A$4:$I$370</definedName>
    <definedName name="Z_FD6BFED4_3296_451F_BEE8_BDA0B24F27D3_.wvu.FilterData" localSheetId="8" hidden="1">'N 9 դրամաշնորհ'!$A$4:$I$370</definedName>
    <definedName name="է" localSheetId="6">[2]BM!#REF!</definedName>
    <definedName name="է" localSheetId="0">[2]BM!#REF!</definedName>
    <definedName name="է" localSheetId="1">[2]BM!#REF!</definedName>
    <definedName name="է">[2]BM!#REF!</definedName>
    <definedName name="ՀՀՀՀՀ" localSheetId="6">#REF!</definedName>
    <definedName name="ՀՀՀՀՀ" localSheetId="0">#REF!</definedName>
    <definedName name="ՀՀՀՀՀ" localSheetId="1">#REF!</definedName>
    <definedName name="ՀՀՀՀՀ">#REF!</definedName>
    <definedName name="շախմատիստ" localSheetId="5">#REF!</definedName>
    <definedName name="շախմատիստ" localSheetId="6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E370" i="31" l="1"/>
  <c r="D370" i="31" s="1"/>
  <c r="B8" i="27"/>
  <c r="B10" i="27"/>
  <c r="F369" i="31"/>
  <c r="F365" i="31" s="1"/>
  <c r="F363" i="31" s="1"/>
  <c r="D361" i="31"/>
  <c r="F360" i="31"/>
  <c r="F356" i="31" s="1"/>
  <c r="F358" i="31" s="1"/>
  <c r="E360" i="31"/>
  <c r="D355" i="31"/>
  <c r="F354" i="31"/>
  <c r="E354" i="31"/>
  <c r="E350" i="31" s="1"/>
  <c r="E352" i="31" s="1"/>
  <c r="D349" i="31"/>
  <c r="D348" i="31"/>
  <c r="F347" i="31"/>
  <c r="E347" i="31"/>
  <c r="E343" i="31" s="1"/>
  <c r="E345" i="31" s="1"/>
  <c r="D342" i="31"/>
  <c r="F341" i="31"/>
  <c r="F337" i="31" s="1"/>
  <c r="F339" i="31" s="1"/>
  <c r="E341" i="31"/>
  <c r="E337" i="31" s="1"/>
  <c r="D334" i="31"/>
  <c r="F333" i="31"/>
  <c r="F329" i="31" s="1"/>
  <c r="F331" i="31" s="1"/>
  <c r="E333" i="31"/>
  <c r="D326" i="31"/>
  <c r="D325" i="31" s="1"/>
  <c r="F325" i="31"/>
  <c r="F323" i="31" s="1"/>
  <c r="E325" i="31"/>
  <c r="E323" i="31" s="1"/>
  <c r="E321" i="31" s="1"/>
  <c r="D320" i="31"/>
  <c r="D319" i="31" s="1"/>
  <c r="F319" i="31"/>
  <c r="F317" i="31" s="1"/>
  <c r="F315" i="31" s="1"/>
  <c r="E319" i="31"/>
  <c r="E317" i="31" s="1"/>
  <c r="D317" i="31" s="1"/>
  <c r="D314" i="31"/>
  <c r="D313" i="31"/>
  <c r="D312" i="31"/>
  <c r="D311" i="31"/>
  <c r="D310" i="31"/>
  <c r="D309" i="31"/>
  <c r="D308" i="31"/>
  <c r="F307" i="31"/>
  <c r="E307" i="31"/>
  <c r="E305" i="31" s="1"/>
  <c r="E303" i="31" s="1"/>
  <c r="D302" i="31"/>
  <c r="D301" i="31" s="1"/>
  <c r="F301" i="31"/>
  <c r="F299" i="31" s="1"/>
  <c r="F297" i="31" s="1"/>
  <c r="E301" i="31"/>
  <c r="E299" i="31" s="1"/>
  <c r="D296" i="31"/>
  <c r="F295" i="31"/>
  <c r="F291" i="31" s="1"/>
  <c r="E295" i="31"/>
  <c r="D290" i="31"/>
  <c r="D289" i="31"/>
  <c r="F288" i="31"/>
  <c r="F286" i="31" s="1"/>
  <c r="F284" i="31" s="1"/>
  <c r="E288" i="31"/>
  <c r="D280" i="31"/>
  <c r="F279" i="31"/>
  <c r="F275" i="31" s="1"/>
  <c r="F277" i="31" s="1"/>
  <c r="E279" i="31"/>
  <c r="D274" i="31"/>
  <c r="F273" i="31"/>
  <c r="F269" i="31" s="1"/>
  <c r="F271" i="31" s="1"/>
  <c r="E273" i="31"/>
  <c r="E269" i="31" s="1"/>
  <c r="E271" i="31" s="1"/>
  <c r="D268" i="31"/>
  <c r="F267" i="31"/>
  <c r="F263" i="31" s="1"/>
  <c r="E267" i="31"/>
  <c r="D267" i="31" s="1"/>
  <c r="D262" i="31"/>
  <c r="F261" i="31"/>
  <c r="F257" i="31" s="1"/>
  <c r="F259" i="31" s="1"/>
  <c r="E261" i="31"/>
  <c r="D256" i="31"/>
  <c r="F255" i="31"/>
  <c r="F251" i="31" s="1"/>
  <c r="E255" i="31"/>
  <c r="D250" i="31"/>
  <c r="F249" i="31"/>
  <c r="F245" i="31" s="1"/>
  <c r="F247" i="31" s="1"/>
  <c r="E249" i="31"/>
  <c r="D244" i="31"/>
  <c r="D243" i="31"/>
  <c r="F242" i="31"/>
  <c r="F238" i="31" s="1"/>
  <c r="E242" i="31"/>
  <c r="E238" i="31" s="1"/>
  <c r="E240" i="31" s="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F225" i="31"/>
  <c r="E225" i="31"/>
  <c r="E221" i="31" s="1"/>
  <c r="E223" i="31" s="1"/>
  <c r="D220" i="31"/>
  <c r="F219" i="31"/>
  <c r="F215" i="31" s="1"/>
  <c r="E219" i="31"/>
  <c r="E215" i="31" s="1"/>
  <c r="E217" i="31" s="1"/>
  <c r="D211" i="31"/>
  <c r="D210" i="31" s="1"/>
  <c r="F210" i="31"/>
  <c r="F208" i="31" s="1"/>
  <c r="F206" i="31" s="1"/>
  <c r="E210" i="31"/>
  <c r="E208" i="31" s="1"/>
  <c r="E206" i="31" s="1"/>
  <c r="E204" i="31" s="1"/>
  <c r="D203" i="31"/>
  <c r="F202" i="31"/>
  <c r="E202" i="31"/>
  <c r="E198" i="31" s="1"/>
  <c r="E200" i="31" s="1"/>
  <c r="D197" i="31"/>
  <c r="D196" i="31"/>
  <c r="F195" i="31"/>
  <c r="E195" i="31"/>
  <c r="E191" i="31" s="1"/>
  <c r="D190" i="31"/>
  <c r="F189" i="31"/>
  <c r="F185" i="31" s="1"/>
  <c r="F187" i="31" s="1"/>
  <c r="E189" i="31"/>
  <c r="E185" i="31" s="1"/>
  <c r="D182" i="31"/>
  <c r="D181" i="31"/>
  <c r="F180" i="31"/>
  <c r="F178" i="31" s="1"/>
  <c r="F176" i="31" s="1"/>
  <c r="E180" i="31"/>
  <c r="E178" i="31" s="1"/>
  <c r="D175" i="31"/>
  <c r="D174" i="31" s="1"/>
  <c r="F174" i="31"/>
  <c r="F170" i="31" s="1"/>
  <c r="E174" i="31"/>
  <c r="E170" i="31" s="1"/>
  <c r="E172" i="31" s="1"/>
  <c r="D169" i="31"/>
  <c r="D168" i="31" s="1"/>
  <c r="F168" i="31"/>
  <c r="F164" i="31" s="1"/>
  <c r="E168" i="31"/>
  <c r="E164" i="31" s="1"/>
  <c r="E166" i="31" s="1"/>
  <c r="D163" i="31"/>
  <c r="D162" i="31" s="1"/>
  <c r="F162" i="31"/>
  <c r="F160" i="31" s="1"/>
  <c r="F158" i="31" s="1"/>
  <c r="E162" i="31"/>
  <c r="E160" i="31" s="1"/>
  <c r="D157" i="31"/>
  <c r="D156" i="31" s="1"/>
  <c r="F156" i="31"/>
  <c r="F154" i="31" s="1"/>
  <c r="F152" i="31" s="1"/>
  <c r="E156" i="31"/>
  <c r="E154" i="31" s="1"/>
  <c r="E152" i="31" s="1"/>
  <c r="D151" i="31"/>
  <c r="D150" i="31" s="1"/>
  <c r="F150" i="31"/>
  <c r="F148" i="31" s="1"/>
  <c r="F146" i="31" s="1"/>
  <c r="E150" i="31"/>
  <c r="E148" i="31" s="1"/>
  <c r="E146" i="31" s="1"/>
  <c r="D143" i="31"/>
  <c r="D142" i="31"/>
  <c r="F141" i="31"/>
  <c r="F137" i="31" s="1"/>
  <c r="E141" i="31"/>
  <c r="D136" i="31"/>
  <c r="D135" i="31"/>
  <c r="F134" i="31"/>
  <c r="E134" i="31"/>
  <c r="E130" i="31" s="1"/>
  <c r="E132" i="31" s="1"/>
  <c r="D129" i="31"/>
  <c r="F128" i="31"/>
  <c r="F126" i="31" s="1"/>
  <c r="F124" i="31" s="1"/>
  <c r="E128" i="31"/>
  <c r="E126" i="31" s="1"/>
  <c r="E124" i="31" s="1"/>
  <c r="D121" i="31"/>
  <c r="F120" i="31"/>
  <c r="F118" i="31" s="1"/>
  <c r="F116" i="31" s="1"/>
  <c r="E120" i="31"/>
  <c r="E118" i="31" s="1"/>
  <c r="E116" i="31" s="1"/>
  <c r="D115" i="31"/>
  <c r="F114" i="31"/>
  <c r="E114" i="31"/>
  <c r="E112" i="31" s="1"/>
  <c r="E110" i="31" s="1"/>
  <c r="D107" i="31"/>
  <c r="D106" i="31" s="1"/>
  <c r="F106" i="31"/>
  <c r="F104" i="31" s="1"/>
  <c r="E106" i="31"/>
  <c r="E104" i="31" s="1"/>
  <c r="E102" i="31" s="1"/>
  <c r="D101" i="31"/>
  <c r="D100" i="31" s="1"/>
  <c r="F100" i="31"/>
  <c r="F98" i="31" s="1"/>
  <c r="E100" i="31"/>
  <c r="E98" i="31" s="1"/>
  <c r="E96" i="31" s="1"/>
  <c r="D95" i="31"/>
  <c r="D94" i="31" s="1"/>
  <c r="F94" i="31"/>
  <c r="F92" i="31" s="1"/>
  <c r="F90" i="31" s="1"/>
  <c r="E94" i="31"/>
  <c r="E92" i="31" s="1"/>
  <c r="D89" i="31"/>
  <c r="D88" i="31" s="1"/>
  <c r="F88" i="31"/>
  <c r="F86" i="31" s="1"/>
  <c r="F84" i="31" s="1"/>
  <c r="E88" i="31"/>
  <c r="E86" i="31" s="1"/>
  <c r="D83" i="31"/>
  <c r="D82" i="31" s="1"/>
  <c r="F82" i="31"/>
  <c r="E82" i="31"/>
  <c r="E80" i="31" s="1"/>
  <c r="E78" i="31" s="1"/>
  <c r="D75" i="31"/>
  <c r="D74" i="31"/>
  <c r="D73" i="31"/>
  <c r="F72" i="31"/>
  <c r="F68" i="31" s="1"/>
  <c r="F70" i="31" s="1"/>
  <c r="E72" i="31"/>
  <c r="D67" i="31"/>
  <c r="D66" i="31"/>
  <c r="D65" i="31"/>
  <c r="D64" i="31"/>
  <c r="D63" i="31"/>
  <c r="F62" i="31"/>
  <c r="F60" i="31" s="1"/>
  <c r="F58" i="31" s="1"/>
  <c r="E62" i="31"/>
  <c r="E60" i="31" s="1"/>
  <c r="D55" i="31"/>
  <c r="F54" i="31"/>
  <c r="F52" i="31" s="1"/>
  <c r="F50" i="31" s="1"/>
  <c r="E54" i="31"/>
  <c r="D49" i="31"/>
  <c r="F48" i="31"/>
  <c r="F46" i="31" s="1"/>
  <c r="F44" i="31" s="1"/>
  <c r="E48" i="31"/>
  <c r="D40" i="31"/>
  <c r="F39" i="31"/>
  <c r="F35" i="31" s="1"/>
  <c r="F37" i="31" s="1"/>
  <c r="E39" i="31"/>
  <c r="E35" i="31" s="1"/>
  <c r="E37" i="31" s="1"/>
  <c r="D34" i="31"/>
  <c r="D33" i="31"/>
  <c r="F32" i="31"/>
  <c r="F30" i="31" s="1"/>
  <c r="F28" i="31" s="1"/>
  <c r="E32" i="31"/>
  <c r="D25" i="31"/>
  <c r="D24" i="31" s="1"/>
  <c r="F24" i="31"/>
  <c r="F20" i="31" s="1"/>
  <c r="F22" i="31" s="1"/>
  <c r="E24" i="31"/>
  <c r="E20" i="31" s="1"/>
  <c r="E22" i="31" s="1"/>
  <c r="D19" i="31"/>
  <c r="F18" i="31"/>
  <c r="F14" i="31" s="1"/>
  <c r="F16" i="31" s="1"/>
  <c r="E18" i="31"/>
  <c r="E14" i="31" s="1"/>
  <c r="F42" i="31" l="1"/>
  <c r="D225" i="31"/>
  <c r="D195" i="31"/>
  <c r="E369" i="31"/>
  <c r="E365" i="31" s="1"/>
  <c r="E363" i="31" s="1"/>
  <c r="F191" i="31"/>
  <c r="F193" i="31" s="1"/>
  <c r="D114" i="31"/>
  <c r="D18" i="31"/>
  <c r="F56" i="31"/>
  <c r="D279" i="31"/>
  <c r="D295" i="31"/>
  <c r="E108" i="31"/>
  <c r="D288" i="31"/>
  <c r="D333" i="31"/>
  <c r="D86" i="31"/>
  <c r="E84" i="31"/>
  <c r="D84" i="31" s="1"/>
  <c r="D22" i="31"/>
  <c r="D39" i="31"/>
  <c r="D54" i="31"/>
  <c r="D72" i="31"/>
  <c r="E10" i="31"/>
  <c r="D242" i="31"/>
  <c r="E286" i="31"/>
  <c r="E284" i="31" s="1"/>
  <c r="D284" i="31" s="1"/>
  <c r="E291" i="31"/>
  <c r="E293" i="31" s="1"/>
  <c r="F26" i="31"/>
  <c r="D37" i="31"/>
  <c r="D185" i="31"/>
  <c r="E315" i="31"/>
  <c r="D315" i="31" s="1"/>
  <c r="D341" i="31"/>
  <c r="E68" i="31"/>
  <c r="D68" i="31" s="1"/>
  <c r="D128" i="31"/>
  <c r="D189" i="31"/>
  <c r="D255" i="31"/>
  <c r="D360" i="31"/>
  <c r="E90" i="31"/>
  <c r="D90" i="31" s="1"/>
  <c r="D92" i="31"/>
  <c r="E176" i="31"/>
  <c r="D176" i="31" s="1"/>
  <c r="D178" i="31"/>
  <c r="D116" i="31"/>
  <c r="D152" i="31"/>
  <c r="D118" i="31"/>
  <c r="E16" i="31"/>
  <c r="D16" i="31" s="1"/>
  <c r="E12" i="31"/>
  <c r="E52" i="31"/>
  <c r="D52" i="31" s="1"/>
  <c r="D160" i="31"/>
  <c r="E158" i="31"/>
  <c r="D158" i="31" s="1"/>
  <c r="D206" i="31"/>
  <c r="E275" i="31"/>
  <c r="E277" i="31" s="1"/>
  <c r="D277" i="31" s="1"/>
  <c r="F12" i="31"/>
  <c r="D32" i="31"/>
  <c r="E30" i="31"/>
  <c r="D48" i="31"/>
  <c r="E46" i="31"/>
  <c r="D62" i="31"/>
  <c r="E187" i="31"/>
  <c r="D187" i="31" s="1"/>
  <c r="E183" i="31"/>
  <c r="D249" i="31"/>
  <c r="E245" i="31"/>
  <c r="E329" i="31"/>
  <c r="D60" i="31"/>
  <c r="D141" i="31"/>
  <c r="E137" i="31"/>
  <c r="E139" i="31" s="1"/>
  <c r="D299" i="31"/>
  <c r="E297" i="31"/>
  <c r="D297" i="31" s="1"/>
  <c r="D261" i="31"/>
  <c r="E257" i="31"/>
  <c r="D120" i="31"/>
  <c r="D126" i="31"/>
  <c r="D134" i="31"/>
  <c r="F130" i="31"/>
  <c r="F122" i="31" s="1"/>
  <c r="E193" i="31"/>
  <c r="D202" i="31"/>
  <c r="F198" i="31"/>
  <c r="F200" i="31" s="1"/>
  <c r="D200" i="31" s="1"/>
  <c r="D219" i="31"/>
  <c r="E339" i="31"/>
  <c r="D339" i="31" s="1"/>
  <c r="E356" i="31"/>
  <c r="E335" i="31" s="1"/>
  <c r="D148" i="31"/>
  <c r="D180" i="31"/>
  <c r="E251" i="31"/>
  <c r="E253" i="31" s="1"/>
  <c r="E263" i="31"/>
  <c r="E265" i="31" s="1"/>
  <c r="D271" i="31"/>
  <c r="D273" i="31"/>
  <c r="F265" i="31"/>
  <c r="D98" i="31"/>
  <c r="F96" i="31"/>
  <c r="D96" i="31" s="1"/>
  <c r="F253" i="31"/>
  <c r="F102" i="31"/>
  <c r="D102" i="31" s="1"/>
  <c r="D104" i="31"/>
  <c r="F172" i="31"/>
  <c r="D172" i="31" s="1"/>
  <c r="D170" i="31"/>
  <c r="F240" i="31"/>
  <c r="D240" i="31" s="1"/>
  <c r="D238" i="31"/>
  <c r="D323" i="31"/>
  <c r="F321" i="31"/>
  <c r="D321" i="31" s="1"/>
  <c r="D14" i="31"/>
  <c r="D20" i="31"/>
  <c r="D35" i="31"/>
  <c r="E58" i="31"/>
  <c r="F112" i="31"/>
  <c r="F139" i="31"/>
  <c r="F166" i="31"/>
  <c r="D166" i="31" s="1"/>
  <c r="D164" i="31"/>
  <c r="F221" i="31"/>
  <c r="F213" i="31" s="1"/>
  <c r="F367" i="31"/>
  <c r="F144" i="31"/>
  <c r="F80" i="31"/>
  <c r="D124" i="31"/>
  <c r="D146" i="31"/>
  <c r="D154" i="31"/>
  <c r="D215" i="31"/>
  <c r="F10" i="31"/>
  <c r="F204" i="31"/>
  <c r="D204" i="31" s="1"/>
  <c r="D208" i="31"/>
  <c r="F217" i="31"/>
  <c r="D217" i="31" s="1"/>
  <c r="F293" i="31"/>
  <c r="F327" i="31"/>
  <c r="D269" i="31"/>
  <c r="D307" i="31"/>
  <c r="F305" i="31"/>
  <c r="D337" i="31"/>
  <c r="D347" i="31"/>
  <c r="F343" i="31"/>
  <c r="D354" i="31"/>
  <c r="F350" i="31"/>
  <c r="D191" i="31" l="1"/>
  <c r="D369" i="31"/>
  <c r="D293" i="31"/>
  <c r="D291" i="31"/>
  <c r="D193" i="31"/>
  <c r="E70" i="31"/>
  <c r="D70" i="31" s="1"/>
  <c r="D275" i="31"/>
  <c r="D139" i="31"/>
  <c r="D10" i="31"/>
  <c r="D130" i="31"/>
  <c r="D265" i="31"/>
  <c r="F132" i="31"/>
  <c r="D132" i="31" s="1"/>
  <c r="D137" i="31"/>
  <c r="D198" i="31"/>
  <c r="F183" i="31"/>
  <c r="D183" i="31" s="1"/>
  <c r="D286" i="31"/>
  <c r="E50" i="31"/>
  <c r="D50" i="31" s="1"/>
  <c r="D263" i="31"/>
  <c r="F11" i="31"/>
  <c r="E144" i="31"/>
  <c r="E367" i="31"/>
  <c r="D367" i="31" s="1"/>
  <c r="E362" i="31"/>
  <c r="E9" i="31" s="1"/>
  <c r="E282" i="31"/>
  <c r="D30" i="31"/>
  <c r="E28" i="31"/>
  <c r="E247" i="31"/>
  <c r="D247" i="31" s="1"/>
  <c r="D245" i="31"/>
  <c r="E213" i="31"/>
  <c r="E212" i="31" s="1"/>
  <c r="D12" i="31"/>
  <c r="E76" i="31"/>
  <c r="D365" i="31"/>
  <c r="D251" i="31"/>
  <c r="E331" i="31"/>
  <c r="D331" i="31" s="1"/>
  <c r="E327" i="31"/>
  <c r="D327" i="31" s="1"/>
  <c r="D46" i="31"/>
  <c r="E44" i="31"/>
  <c r="D44" i="31" s="1"/>
  <c r="D329" i="31"/>
  <c r="D253" i="31"/>
  <c r="E358" i="31"/>
  <c r="D358" i="31" s="1"/>
  <c r="D356" i="31"/>
  <c r="E259" i="31"/>
  <c r="D259" i="31" s="1"/>
  <c r="D257" i="31"/>
  <c r="E122" i="31"/>
  <c r="D122" i="31" s="1"/>
  <c r="F345" i="31"/>
  <c r="D345" i="31" s="1"/>
  <c r="D343" i="31"/>
  <c r="D144" i="31"/>
  <c r="E56" i="31"/>
  <c r="D56" i="31" s="1"/>
  <c r="D58" i="31"/>
  <c r="F212" i="31"/>
  <c r="F78" i="31"/>
  <c r="D80" i="31"/>
  <c r="F352" i="31"/>
  <c r="D352" i="31" s="1"/>
  <c r="D350" i="31"/>
  <c r="D305" i="31"/>
  <c r="F303" i="31"/>
  <c r="F110" i="31"/>
  <c r="D112" i="31"/>
  <c r="F335" i="31"/>
  <c r="D335" i="31" s="1"/>
  <c r="F362" i="31"/>
  <c r="F9" i="31" s="1"/>
  <c r="F8" i="31" s="1"/>
  <c r="F223" i="31"/>
  <c r="D223" i="31" s="1"/>
  <c r="D221" i="31"/>
  <c r="D363" i="31" l="1"/>
  <c r="D362" i="31" s="1"/>
  <c r="E8" i="31"/>
  <c r="D8" i="31" s="1"/>
  <c r="D9" i="31"/>
  <c r="D212" i="31"/>
  <c r="D28" i="31"/>
  <c r="D26" i="31" s="1"/>
  <c r="E26" i="31"/>
  <c r="E11" i="31" s="1"/>
  <c r="D11" i="31" s="1"/>
  <c r="E281" i="31"/>
  <c r="D213" i="31"/>
  <c r="E42" i="31"/>
  <c r="E41" i="31" s="1"/>
  <c r="D110" i="31"/>
  <c r="F108" i="31"/>
  <c r="D108" i="31" s="1"/>
  <c r="F282" i="31"/>
  <c r="D303" i="31"/>
  <c r="D78" i="31"/>
  <c r="D76" i="31" s="1"/>
  <c r="F76" i="31"/>
  <c r="D42" i="31" l="1"/>
  <c r="F281" i="31"/>
  <c r="D281" i="31" s="1"/>
  <c r="D282" i="31"/>
  <c r="F41" i="31"/>
  <c r="D41" i="31" s="1"/>
  <c r="B7" i="25" l="1"/>
  <c r="H8" i="22"/>
  <c r="H9" i="22"/>
  <c r="C8" i="27" l="1"/>
  <c r="H11" i="22"/>
  <c r="C10" i="27" l="1"/>
  <c r="K11" i="22"/>
  <c r="I10" i="22"/>
  <c r="J15" i="22" l="1"/>
  <c r="J16" i="22" l="1"/>
  <c r="H14" i="22"/>
  <c r="H13" i="22"/>
  <c r="H12" i="22"/>
  <c r="I12" i="22"/>
  <c r="L14" i="22"/>
  <c r="L13" i="22"/>
  <c r="L12" i="22"/>
  <c r="L11" i="22"/>
  <c r="H10" i="22" l="1"/>
  <c r="I11" i="22" s="1"/>
  <c r="M11" i="22"/>
  <c r="M12" i="22"/>
  <c r="M13" i="22"/>
  <c r="M14" i="22"/>
  <c r="B11" i="15" l="1"/>
  <c r="B15" i="30" s="1"/>
  <c r="B14" i="30"/>
  <c r="D10" i="22" s="1"/>
  <c r="I15" i="20" l="1"/>
  <c r="H15" i="20"/>
  <c r="G15" i="20"/>
  <c r="O11" i="22" l="1"/>
  <c r="O12" i="22"/>
  <c r="O13" i="22"/>
  <c r="P11" i="22" l="1"/>
  <c r="S11" i="22" s="1"/>
  <c r="O14" i="22"/>
  <c r="P14" i="22" s="1"/>
  <c r="S14" i="22" s="1"/>
  <c r="P13" i="22"/>
  <c r="S13" i="22" s="1"/>
  <c r="P12" i="22"/>
  <c r="S12" i="22" s="1"/>
  <c r="E21" i="5" l="1"/>
  <c r="H20" i="5" l="1"/>
  <c r="G20" i="5"/>
  <c r="G19" i="5" l="1"/>
  <c r="G18" i="5" s="1"/>
  <c r="G17" i="5" s="1"/>
  <c r="G15" i="5" s="1"/>
  <c r="G13" i="5" s="1"/>
  <c r="H19" i="5"/>
  <c r="H18" i="5" s="1"/>
  <c r="H17" i="5" s="1"/>
  <c r="H15" i="5" s="1"/>
  <c r="H13" i="5" s="1"/>
  <c r="C7" i="28" l="1"/>
  <c r="B8" i="25"/>
  <c r="B9" i="25" s="1"/>
  <c r="C6" i="28" l="1"/>
  <c r="D29" i="20"/>
  <c r="D15" i="20" s="1"/>
  <c r="D8" i="20" s="1"/>
  <c r="D7" i="20" s="1"/>
  <c r="G16" i="20"/>
  <c r="D35" i="20" l="1"/>
  <c r="G62" i="5" s="1"/>
  <c r="C43" i="15" s="1"/>
  <c r="C35" i="15" s="1"/>
  <c r="D22" i="20"/>
  <c r="D21" i="20" s="1"/>
  <c r="D6" i="20" s="1"/>
  <c r="E29" i="20"/>
  <c r="E35" i="20" s="1"/>
  <c r="G41" i="5"/>
  <c r="E15" i="20"/>
  <c r="E8" i="20" s="1"/>
  <c r="E7" i="20" s="1"/>
  <c r="H16" i="20"/>
  <c r="E22" i="20" l="1"/>
  <c r="E21" i="20" s="1"/>
  <c r="E6" i="20" s="1"/>
  <c r="H62" i="5"/>
  <c r="D43" i="15" s="1"/>
  <c r="I16" i="20"/>
  <c r="G61" i="5"/>
  <c r="G60" i="5" s="1"/>
  <c r="G59" i="5" s="1"/>
  <c r="G57" i="5" s="1"/>
  <c r="G55" i="5" s="1"/>
  <c r="G28" i="5"/>
  <c r="G27" i="5" s="1"/>
  <c r="G26" i="5" s="1"/>
  <c r="G25" i="5" s="1"/>
  <c r="G23" i="5" s="1"/>
  <c r="G21" i="5" s="1"/>
  <c r="G12" i="5" s="1"/>
  <c r="G10" i="5" s="1"/>
  <c r="G9" i="5" s="1"/>
  <c r="G8" i="5" s="1"/>
  <c r="G54" i="5" l="1"/>
  <c r="H28" i="5"/>
  <c r="H27" i="5" s="1"/>
  <c r="H26" i="5" s="1"/>
  <c r="H25" i="5" s="1"/>
  <c r="H23" i="5" s="1"/>
  <c r="H21" i="5" s="1"/>
  <c r="H12" i="5" s="1"/>
  <c r="H10" i="5" s="1"/>
  <c r="H9" i="5" s="1"/>
  <c r="H8" i="5" s="1"/>
  <c r="H61" i="5"/>
  <c r="H60" i="5" s="1"/>
  <c r="H59" i="5" s="1"/>
  <c r="H57" i="5" s="1"/>
  <c r="H55" i="5" s="1"/>
  <c r="G40" i="5"/>
  <c r="G39" i="5" s="1"/>
  <c r="G38" i="5" s="1"/>
  <c r="G36" i="5" s="1"/>
  <c r="G34" i="5" s="1"/>
  <c r="H41" i="5"/>
  <c r="H40" i="5" s="1"/>
  <c r="H39" i="5" s="1"/>
  <c r="H38" i="5" s="1"/>
  <c r="H36" i="5" s="1"/>
  <c r="H34" i="5" s="1"/>
  <c r="D35" i="15"/>
  <c r="C39" i="30"/>
  <c r="C16" i="15"/>
  <c r="H54" i="5" l="1"/>
  <c r="H53" i="5" s="1"/>
  <c r="H52" i="5" s="1"/>
  <c r="H51" i="5" s="1"/>
  <c r="H49" i="5" s="1"/>
  <c r="H47" i="5" s="1"/>
  <c r="H46" i="5" s="1"/>
  <c r="H44" i="5" s="1"/>
  <c r="H43" i="5" s="1"/>
  <c r="H42" i="5" s="1"/>
  <c r="G53" i="5"/>
  <c r="G52" i="5" s="1"/>
  <c r="G51" i="5" s="1"/>
  <c r="G49" i="5" s="1"/>
  <c r="G47" i="5" s="1"/>
  <c r="G46" i="5" s="1"/>
  <c r="G44" i="5" s="1"/>
  <c r="G43" i="5" s="1"/>
  <c r="G42" i="5" s="1"/>
  <c r="H33" i="5"/>
  <c r="H32" i="5" s="1"/>
  <c r="H31" i="5" s="1"/>
  <c r="H30" i="5" s="1"/>
  <c r="H29" i="5" s="1"/>
  <c r="G33" i="5"/>
  <c r="G32" i="5" s="1"/>
  <c r="G31" i="5" s="1"/>
  <c r="G30" i="5" s="1"/>
  <c r="G29" i="5" s="1"/>
  <c r="C20" i="30"/>
  <c r="C47" i="30"/>
  <c r="D16" i="15"/>
  <c r="D39" i="30"/>
  <c r="G7" i="5" l="1"/>
  <c r="H7" i="5"/>
  <c r="D20" i="30"/>
  <c r="D47" i="30"/>
</calcChain>
</file>

<file path=xl/sharedStrings.xml><?xml version="1.0" encoding="utf-8"?>
<sst xmlns="http://schemas.openxmlformats.org/spreadsheetml/2006/main" count="676" uniqueCount="285">
  <si>
    <t>Ծրագրային դասիչ</t>
  </si>
  <si>
    <t>Տարի</t>
  </si>
  <si>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</si>
  <si>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</si>
  <si>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</si>
  <si>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</si>
  <si>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</si>
  <si>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</si>
  <si>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</si>
  <si>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</si>
  <si>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 ՀՀ կառավարություն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</si>
  <si>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</si>
  <si>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</si>
  <si>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</si>
  <si>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</si>
  <si>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</si>
  <si>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</si>
  <si>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</si>
  <si>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</si>
  <si>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</si>
  <si>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</si>
  <si>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</si>
  <si>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</si>
  <si>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</si>
  <si>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 </t>
  </si>
  <si>
    <t xml:space="preserve"> Միջոցառումն իրականացնողի անվանումը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</si>
  <si>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</si>
  <si>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</si>
  <si>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</si>
  <si>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ՄԱՍ 1. ՊԵՏԱԿԱՆ ՄԱՐՄՆԻ ԳԾՈՎ ԱՐԴՅՈՒՆՔԱՅԻՆ (ԿԱՏԱՐՈՂԱԿԱՆ) ՑՈՒՑԱՆԻՇՆԵՐԸ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</si>
  <si>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</si>
  <si>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</si>
  <si>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</si>
  <si>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</si>
  <si>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</si>
  <si>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</si>
  <si>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</si>
  <si>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</si>
  <si>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</si>
  <si>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</si>
  <si>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</si>
  <si>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</si>
  <si>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</si>
  <si>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</si>
  <si>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</si>
  <si>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</si>
  <si>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</si>
  <si>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</si>
  <si>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ՀՀ կառավարություն</t>
  </si>
  <si>
    <t>Ծրագրի անվանումը</t>
  </si>
  <si>
    <t xml:space="preserve">ՀՀ կառավարության պահուստային ֆոնդ </t>
  </si>
  <si>
    <t>Ծրագրի նպատակը</t>
  </si>
  <si>
    <t>Պետական բյուջեում չկանխատեսված, ինչպես նաև բյուջետային երաշխիքների ապահովման ծախսերի ֆինանսավորման ապահովում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</si>
  <si>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</si>
  <si>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</si>
  <si>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</si>
  <si>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</si>
  <si>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</si>
  <si>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</si>
  <si>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>Միջոցառման տեսակը</t>
  </si>
  <si>
    <t>Ծառայությունների մատուցում</t>
  </si>
  <si>
    <t>11</t>
  </si>
  <si>
    <t xml:space="preserve"> 1139</t>
  </si>
  <si>
    <t xml:space="preserve"> ՀՀ կառավարության պահուստային ֆոնդ  
այդ թվում`</t>
  </si>
  <si>
    <t xml:space="preserve"> 11001</t>
  </si>
  <si>
    <t xml:space="preserve"> ՀՀ կառավարության պահուստային ֆոնդ</t>
  </si>
  <si>
    <t xml:space="preserve"> ԸՆԴԱՄԵՆԸ ԾԱԽՍԵՐ</t>
  </si>
  <si>
    <t xml:space="preserve"> ԸՆԹԱՑԻԿ ԾԱԽՍԵՐ</t>
  </si>
  <si>
    <t xml:space="preserve"> ԱՅԼ  ԾԱԽՍԵՐ</t>
  </si>
  <si>
    <t xml:space="preserve"> -Պահուստային միջոցներ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</si>
  <si>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</si>
  <si>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ՀԱՅԱՍՏԱՆԻ ՀԱՆՐԱՊԵՏՈՒԹՅԱՆ ԿԱՌԱՎԱՐՈՒԹՅԱՆ   2019   ԹՎԱԿԱՆԻ  ԴԵԿՏԵՄԲԵՐԻ  26-Ի   N 1919-Ն  ՈՐՈՇՄԱՆ N3 ԵՎ N4 ՀԱՎԵԼՎԱԾՆԵՐՈՒՄ ԿԱՏԱՐՎՈՂ ՓՈՓՈԽՈՒԹՅՈՒՆՆԵՐԸ ԵՎ ԼՐԱՑՈՒՄՆԵՐԸ</t>
  </si>
  <si>
    <t xml:space="preserve">Հավելված 4
ՀՀ կառավարության
2020 թվականի____________ի  N _____-Ն որոշման </t>
  </si>
  <si>
    <t xml:space="preserve"> Ինն ամիս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</si>
  <si>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</si>
  <si>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</si>
  <si>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</si>
  <si>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ՀԱՅԱՍՏԱՆԻ ՀԱՆՐԱՊԵՏՈՒԹՅԱՆ ԿԱՌԱՎԱՐՈՒԹՅԱՆ 2019 ԹՎԱԿԱՆԻ ԴԵԿՏԵՄԲԵՐԻ 26-Ի N 1919-Ն ՈՐՈՇՄԱՆ N 5 ՀԱՎԵԼՎԱԾԻ N 7 ԱՂՅՈՒՍԱԿՈՒՄ ԿԱՏԱՐՎՈՂ ՓՈՓՈԽՈՒԹՅՈՒՆՆԵՐԸ ԵՎ ԼՐԱՑՈՒՄՆԵՐԸ</t>
  </si>
  <si>
    <t>Ցուցանիշների փոփոխությունը
(ավելացումները նշված են դրական նշանով, նվազեցումները՝ փակագծերում)</t>
  </si>
  <si>
    <t xml:space="preserve">Հավելված 2
ՀՀ կառավարության
2020 թվականի____________ի  N _____-Ն որոշման </t>
  </si>
  <si>
    <t xml:space="preserve">Հավելված 3
ՀՀ կառավարության
2020 թվականի____________ի  N _____-Ն որոշման </t>
  </si>
  <si>
    <t>02</t>
  </si>
  <si>
    <t>ՀՀ շրջակա միջավայրի նախարարության անտառային կոմիտե</t>
  </si>
  <si>
    <t>ԸՆԹԱՑԻԿ ԾԱԽՍԵՐ</t>
  </si>
  <si>
    <t>ԴՐԱՄԱՇՆՈՐՀՆԵՐ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</si>
  <si>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</si>
  <si>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Հավելված 5
ՀՀ կառավարության
2020 թվականի____________ի  N _____-Ն որոշման </t>
  </si>
  <si>
    <t>Կորոնավիրուսի տնտեսական հետևանքների չեզոքացման տասնհինգերորդ միջոցառման շրջանակներում գետերի առափնյա հատվածներում ծառատնկում</t>
  </si>
  <si>
    <t>ՀՀ աշխատանքի և սոցիալական հարցերի նախարարություն</t>
  </si>
  <si>
    <t>Կորոնավիրուսի (COVID-19) հետևանքով 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</si>
  <si>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</si>
  <si>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10</t>
  </si>
  <si>
    <t>09</t>
  </si>
  <si>
    <t>Ճգնաժամերի հակազդման և արտակարգ իրավիճակների հետևանքների նվազեցման և վերացման նպատակով՝ առանձին սոցիալական խմբերին տրվող սոցիալական աջակցություն
այդ թվում`</t>
  </si>
  <si>
    <t>ՀՀ աշխատանքի և սոցիալական հարցերի նախարարության սոցիալական ապահովության ծառայություն</t>
  </si>
  <si>
    <t>ՍՈՑԻԱԼԱԿԱՆ ՆՊԱՍՏՆԵՐ ԵՎ ԿԵՆՍԱԹՈՇԱԿՆԵՐ</t>
  </si>
  <si>
    <t>- Այլ նպաստներ բյուջեից</t>
  </si>
  <si>
    <t xml:space="preserve"> Շահառուների ընտրության չափանիշները՝ </t>
  </si>
  <si>
    <t>ՀԱՅԱՍՏԱՆԻ ՀԱՆՐԱՊԵՏՈՒԹՅԱՆ ԿԱՌԱՎԱՐՈՒԹՅԱՆ 2019 ԹՎԱԿԱՆԻ ԴԵԿՏԵՄԲԵՐԻ 26-Ի N 1919-Ն ՈՐՈՇՄԱՆ N9 ՀԱՎԵԼՎԱԾԻ N 9.47 ԱՂՅՈՒՍԱԿՈՒՄ ԿԱՏԱՐՎՈՂ ՓՈՓՈԽՈՒԹՅՈՒՆՆԵՐԸ ԵՎ ԼՐԱՑՈՒՄՆԵՐԸ</t>
  </si>
  <si>
    <t>Տրանսֆերտների տրամադրում</t>
  </si>
  <si>
    <t>Ընթացիկ դրամաշնորհներ պետական հատվածի այլ մակարդակներին</t>
  </si>
  <si>
    <t>- Այլ ընթացիկ դրամաշնորհներ</t>
  </si>
  <si>
    <t>ՀԱՅԱՍՏԱՆԻ ՀԱՆՐԱՊԵՏՈՒԹՅԱՆ ԿԱՌԱՎԱՐՈՒԹՅԱՆ 2019 ԹՎԱԿԱՆԻ ԴԵԿՏԵՄԲԵՐԻ 26-Ի N 1919-Ն ՈՐՈՇՄԱՆ 
N 9.1 ՀԱՎԵԼՎԱԾԻ N 9.1.58 ԱՂՅՈՒՍԱԿՈՒՄ ԿԱՏԱՐՎՈՂ ՓՈՓՈԽՈՒԹՅՈՒՆՆԵՐԸ ԵՎ  ԼՐԱՑՈՒՄՆԵՐԸ</t>
  </si>
  <si>
    <t>ՀՀ շրջակա միջավայրի նախարարություն</t>
  </si>
  <si>
    <t>«Դիլիջան» ազգային պարկ» ՊՈԱԿ</t>
  </si>
  <si>
    <t>«Խոսրովի անտառ» պետական արգելոց ՊՈԱԿ</t>
  </si>
  <si>
    <t xml:space="preserve"> «Արփի լիճ» ազգային պարկ» ՊՈԱԿ</t>
  </si>
  <si>
    <t>«Զանգեզուր» կենսոլորտային համալիր» ՊՈԱԿ</t>
  </si>
  <si>
    <t>Ցուցանիշների փոփոխությունը
(ավելացումները նշված են դրական նշանով)</t>
  </si>
  <si>
    <t>Եկամուտների գծով</t>
  </si>
  <si>
    <t>Ծախսերի գծով</t>
  </si>
  <si>
    <t>Դեֆիցիտը (պակասուրդը)</t>
  </si>
  <si>
    <t>Բնական պաշարների և բնության հատուկ պահպանվող տարածքների կառավարում և պահպանում</t>
  </si>
  <si>
    <t>այդ թվում`</t>
  </si>
  <si>
    <t>ԸՆԴԱՄԵՆԸ</t>
  </si>
  <si>
    <t>Պետական բյուջեի եկամուտները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</si>
  <si>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</si>
  <si>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</si>
  <si>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</si>
  <si>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</si>
  <si>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Ծրագրի միջոցառումներ</t>
  </si>
  <si>
    <t>«ՀԱՅԱՍՏԱՆԻ  ՀԱՆՐԱՊԵՏՈՒԹՅԱՆ  2020  ԹՎԱԿԱՆԻ  ՊԵՏԱԿԱՆ  ԲՅՈՒՋԵԻ  ՄԱՍԻՆ»  ՀԱՅԱՍՏԱՆԻ ՀԱՆՐԱՊԵՏՈՒԹՅԱՆ ՕՐԵՆՔԻ 2-ՐԴ ՀՈԴՎԱԾԻ ԱՂՅՈՒՍԱԿՈՒՄ ԿԱՏԱՐՎՈՂ ՓՈՓՈԽՈՒԹՅՈՒՆՆԵՐԸ</t>
  </si>
  <si>
    <t xml:space="preserve"> Ծրագրային դասիչը </t>
  </si>
  <si>
    <t xml:space="preserve"> Գումարը (հազար դրամ) </t>
  </si>
  <si>
    <t xml:space="preserve"> Ընդամենը </t>
  </si>
  <si>
    <t>05</t>
  </si>
  <si>
    <t xml:space="preserve"> ՇՐՋԱԿԱ  ՄԻՋԱՎԱՅՐԻ ՊԱՇՏՊԱՆՈՒԹՅՈՒՆ  
այդ թվում`</t>
  </si>
  <si>
    <t>04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</si>
  <si>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</si>
  <si>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</si>
  <si>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ՀՀ շրջակա միջավայրի նախարարություն  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</si>
  <si>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</si>
  <si>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1155 </t>
  </si>
  <si>
    <t xml:space="preserve"> Ինն ամիս </t>
  </si>
  <si>
    <t xml:space="preserve"> Տարի </t>
  </si>
  <si>
    <t>ՀԱՅԱՍՏԱՆԻ ՀԱՆՐԱՊԵՏՈՒԹՅԱՆ ԿԱՌԱՎԱՐՈՒԹՅԱՆ 2019 ԹՎԱԿԱՆԻ ԴԵԿՏԵՄԲԵՐԻ 26-Ի N 1919-Ն ՈՐՈՇՄԱՆ N 9 ՀԱՎԵԼՎԱԾԻ N 9.13 ԱՂՅՈՒՍԱԿՈՒՄ ԿԱՏԱՐՎՈՂ ՓՈՓՈԽՈՒԹՅՈՒՆՆԵՐԸ ԵՎ ԼՐԱՑՈՒՄՆԵՐԸ</t>
  </si>
  <si>
    <t xml:space="preserve"> ՀՀ շրջակա միջավայրի նախարարություն</t>
  </si>
  <si>
    <t>ՀԱՅԱՍՏԱՆԻ ՀԱՆՐԱՊԵՏՈՒԹՅԱՆ ԿԱՌԱՎԱՐՈՒԹՅԱՆ 2019 ԹՎԱԿԱՆԻ ԴԵԿՏԵՄԲԵՐԻ 26-Ի N 1919-Ն ՈՐՈՇՄԱՆ N 9.1 ՀԱՎԵԼՎԱԾԻ N 9.1.13 ԱՂՅՈՒՍԱԿՈՒՄ ԿԱՏԱՐՎՈՂ ՓՈՓՈԽՈՒԹՅՈՒՆՆԵՐԸ  ԵՎ ԼՐԱՑՈՒՄՆԵՐԸ</t>
  </si>
  <si>
    <t xml:space="preserve"> ՀՀ շրջակա միջավայրի նախարարություն  </t>
  </si>
  <si>
    <t xml:space="preserve"> Բնական պաշարների և բնության հատուկ պահպանվող տարածքների կառավարում և պահպանում </t>
  </si>
  <si>
    <t xml:space="preserve">Հավելված 1
ՀՀ կառավարության
2020 թվականի____________ի  N _____-Ն որոշման </t>
  </si>
  <si>
    <t>«ՀԱՅԱՍՏԱՆԻ  ՀԱՆՐԱՊԵՏՈՒԹՅԱՆ  2020  ԹՎԱԿԱՆԻ  ՊԵՏԱԿԱՆ  ԲՅՈՒՋԵԻ  ՄԱՍԻՆ»  ՀԱՅԱՍՏԱՆԻ ՀԱՆՐԱՊԵՏՈՒԹՅԱՆ ՕՐԵՆՔԻ  6-ՐԴ ՀՈԴՎԱԾԻ ԱՂՅՈՒՍԱԿՈՒՄ ԵՎ ՀԱՅԱՍՏԱՆԻ ՀԱՆՐԱՊԵՏՈՒԹՅԱՆ ԿԱՌԱՎԱՐՈՒԹՅԱՆ 2019 ԹՎԱԿԱՆԻ ԴԵԿՏԵՄԲԵՐԻ 26-Ի N 1919-Ն ՈՐՈՇՄԱՆ 2-ՐԴ ՀԱՎԵԼՎԱԾՈՒՄ ԿԱՏԱՐՎՈՂ ՓՈՓՈԽՈՒԹՅՈՒՆՆԵՐԸ</t>
  </si>
  <si>
    <r>
      <t xml:space="preserve"> ՍՈՑԻԱԼԱԿԱՆ ՊԱՇՏՊԱՆՈՒԹՅՈՒՆ 
</t>
    </r>
    <r>
      <rPr>
        <sz val="10"/>
        <color rgb="FFFF0000"/>
        <rFont val="GHEA Grapalat"/>
        <family val="3"/>
      </rPr>
      <t>այդ թվում`</t>
    </r>
  </si>
  <si>
    <r>
      <t xml:space="preserve">Սոցիալական պաշտպանություն (այլ դասերին չպատկանող)
</t>
    </r>
    <r>
      <rPr>
        <sz val="10"/>
        <color rgb="FFFF0000"/>
        <rFont val="GHEA Grapalat"/>
        <family val="3"/>
      </rPr>
      <t>այդ թվում`</t>
    </r>
  </si>
  <si>
    <r>
      <t xml:space="preserve">Սոցիալական պաշտպանությանը տրամադրվող օժանդակ ծառայություններ (այլ դասերին չպատկանող)
</t>
    </r>
    <r>
      <rPr>
        <sz val="10"/>
        <color rgb="FFFF0000"/>
        <rFont val="GHEA Grapalat"/>
        <family val="3"/>
      </rPr>
      <t>այդ թվում`</t>
    </r>
  </si>
  <si>
    <t>Կորոնավիրուսի տնտեսական հետևանքների չեզոքացման շրջանակներում բնության հատուկ պահպանվող տարածքների պահպանությանն ուղղված աջացություն</t>
  </si>
  <si>
    <t>Կորոնավիրուսի տնտեսական հետևանքների չեզոքացման շրջանակներում շրջակա միջավայրի նախարարության բնության հատուկ պահպանվող տարածքների պահպանությունն իրականացնող 4 ՊՈԱԿ-ներին ֆինանսական աջացության տրամադրում</t>
  </si>
  <si>
    <t>Աջակցություն ստացող բնության հատուկ պահպանվող տարածքների պահպանությունն իրականացնող ՊՈԱԿ-ների թիվ, հատ</t>
  </si>
  <si>
    <t>Կովկասի Բնության Հիմնադրամի և ՀՀ կառավարության միջև արտակարգ դրամաշնորհի պայմանագիրին համապատասխան</t>
  </si>
  <si>
    <t xml:space="preserve">Հավելված 6
ՀՀ կառավարության
2020 թվականի____________ի  N _____-Ն որոշման </t>
  </si>
  <si>
    <t xml:space="preserve">Հավելված 7
ՀՀ կառավարության
2020 թվականի____________ի  N _____-Ն որոշման </t>
  </si>
  <si>
    <t xml:space="preserve">Հավելված 8
ՀՀ կառավարության
2020 թվականի____________ի  N _____-Ն որոշման </t>
  </si>
  <si>
    <t>Պայմանագրով հատկացված</t>
  </si>
  <si>
    <t>Ձեռնարկատիրական գործունեությունից</t>
  </si>
  <si>
    <t xml:space="preserve">Կորոնավիրուսի տնտեսական հետևանքների մեղմման ուղղված Կովկասի Բնության Հիմնադրամի կողմից արտակարգ դրամաշնորհի տրամադրում  բնության հատուկ պահպանվող տարածքներին 
</t>
  </si>
  <si>
    <t xml:space="preserve">Կորոնավիրուսի տնտեսական հետևանքների մեղմման ուղղված Կովկասի Բնության Հիմնադրամի կողմից արտակարգ դրամաշնորհի տրամադրում  բնության հատուկ պահպանվող տարածքներին </t>
  </si>
  <si>
    <t>Ինն ամիս</t>
  </si>
  <si>
    <t xml:space="preserve"> ՀԻՄՆԱԿԱՆ ԲԱԺԻՆՆԵՐԻՆ ՉԴԱՍՎՈՂ ՊԱՀՈՒՍՏԱՅԻՆ ՖՈՆԴԵՐ
այդ թվում`</t>
  </si>
  <si>
    <t xml:space="preserve"> ՀՀ կառավարության և համայնքների պահուստային ֆոնդ 
այդ թվում`</t>
  </si>
  <si>
    <t>Պաշտոնական դրամաշնորհներ</t>
  </si>
  <si>
    <t xml:space="preserve">«ՀԱՅԱՍՏԱՆԻ ՀԱՆՐԱՊԵՏՈՒԹՅԱՆ 2020 ԹՎԱԿԱՆԻ ՊԵՏԱԿԱՆ ԲՅՈՒՋԵԻ ՄԱՍԻՆ» ՀԱՅԱՍՏԱՆԻ ՀԱՆՐԱՊԵՏՈՒԹՅԱՆ ՕՐԵՆՔԻ N 1 ՀԱՎԵԼՎԱԾԻ N 1 ԱՂՅՈՒՍԱԿՈՒՄ ԿԱՏԱՐՎՈՂ ԼՐԱՑՈՒՄԸ </t>
  </si>
  <si>
    <t xml:space="preserve">ՀՀ  շրջակա միջավայրի նախարարություն
</t>
  </si>
  <si>
    <t>ՀՀ  շրջակա միջավայրի նախարարություն</t>
  </si>
  <si>
    <t xml:space="preserve"> - Ընթացիկ դրամաշնորհներ պետական և համայնքային ոչ առևտրային կազմակերպություններին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</si>
  <si>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</si>
  <si>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</si>
  <si>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</si>
  <si>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</si>
  <si>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</si>
  <si>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</si>
  <si>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</si>
  <si>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</si>
  <si>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ՎԱՐՉԱՊԵՏԻ ԱՇԽԱՏԱԿԱԶՄ_x000D_
այդ թվում`</t>
  </si>
  <si>
    <t>Պետական հատվածի արդիականացման ծրագիր</t>
  </si>
  <si>
    <t>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</t>
  </si>
  <si>
    <t>այդ թվում` ըստ կատարողների</t>
  </si>
  <si>
    <t>ՀՀ ֆինանսների նախարարություն</t>
  </si>
  <si>
    <t>այդ թվում` բյուջետային ծախսերի տնտեսագիտական դասակարգման հոդվածներ</t>
  </si>
  <si>
    <t>- Այլ ծախսեր</t>
  </si>
  <si>
    <t>Ռուսաստանի Դաշնության կողմից Հայաստանի Հանրապետությանն անհատույց ֆինանսական օգնության դրամաշնորհային ծրագիր շրջանակներում ԿՖԿՏՀ ներդրում</t>
  </si>
  <si>
    <t>ՈՉ ՖԻՆԱՆՍԱԿԱՆ ԱԿՏԻՎՆԵՐԻ ԳԾՈՎ ԾԱԽՍԵՐ</t>
  </si>
  <si>
    <t>-Այլ մեքենաներ և սարքավորումներ</t>
  </si>
  <si>
    <t>Արդյունահանող ճյուղերի զարգացման ծրագիր</t>
  </si>
  <si>
    <t>Համաշխարհային բանկի աջակցությամբ իրականացվող «Հանքարդյունաբերական ոլորտի քաղաքականության ծրագիր»  դրամաշնորհային ծրագիր</t>
  </si>
  <si>
    <t>ՀՀ վարչապետի աշխատակազմ</t>
  </si>
  <si>
    <t>- Արտասահմանյան գործուղումների գծով ծախսեր</t>
  </si>
  <si>
    <t>Համաշխարհային բանկի աջակցությամբ իրականացվող «Հայաստանի արդյունահանող ճյուղերի թափանցիկության նախաձեռնությանն աջակցություն» դրամաշնորհային ծրագիր</t>
  </si>
  <si>
    <t>ՀՀ ՏԱՐԱԾՔԱՅԻՆ ԿԱՌԱՎԱՐՄԱՆ ԵՎ ԵՆԹԱԿԱՌՈՒՑՎԱԾՔՆԵՐԻ ՆԱԽԱՐԱՐՈՒԹՅՈՒՆ_x000D_
այդ թվում`</t>
  </si>
  <si>
    <t>Ոռոգման համակարգի առողջացում</t>
  </si>
  <si>
    <t>Գերմանիայի զարգացման վարկերի բանկի աջակցությամբ իրականացվող Ախուրյան գետի ջրային ռեսուրսների ինտեգրված կառավարման դրամաշնորհային ծրագիր</t>
  </si>
  <si>
    <t>ՀՀ տարածքային կառավարման և ենթակառուցվածքների  նախարարության ջրային կոմիտե</t>
  </si>
  <si>
    <t>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</si>
  <si>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Սոցիալական ներդրումների և տեղական զարգացման ծրագիր</t>
  </si>
  <si>
    <t>ԱՄՆ Միջազգային զարգացման գործակալության աջակցությամբ իրականացվող Տեղական ինքնակառավարման բարեփոխումների դրամաշնորհային ծրագիր</t>
  </si>
  <si>
    <t>ՀՀ տարածքային կառավարման և ենթակառուցվածքների  նախարարություն</t>
  </si>
  <si>
    <t>- Վարչական ծառայություններ</t>
  </si>
  <si>
    <t>- Տեղեկատվական ծառայություններ</t>
  </si>
  <si>
    <t>- Գրասենյակային նյութեր և հագուստ</t>
  </si>
  <si>
    <t>- Տրանսպորտային նյութեր</t>
  </si>
  <si>
    <t>ԱՄՆ ՄԶԳ աջակցությամբ իրականացվող Տեղական ինքնակառավարման բարեփոխումների_x000D_ դրամաշնորհային ծրագրի շրջանակներում ՀՀ խոշորացվող համայնքներում հանրային ծառայությունների բարելավում, ընդլայնում, միջհամայնքային ենթածրագրերի նախագծում, ընտրություն և իրականացում</t>
  </si>
  <si>
    <t>- Շենքերի և շինությունների շինարարություն</t>
  </si>
  <si>
    <t>- Վարչական սարքավորումներ</t>
  </si>
  <si>
    <t>- Նախագծահետազոտական ծախսեր</t>
  </si>
  <si>
    <t>Կոշտ թափոնների կառավարում</t>
  </si>
  <si>
    <t>Վերակառուցման և զարգացման եվրոպական բանկի աջակցությամբ իրականացվող «Երևանի կոշտ թափոնների կառավարման» դրամաշնորհային ծրագիր</t>
  </si>
  <si>
    <t>Վերակառուցման և զարգացման եվրոպական բանկի աջակցությամբ իրականացվող «Կոտայքի և_x000D_ Գեղարքունիքի մարզի կոշտ թափոնների կառավարման» դրամաշնորհային ծրագիր</t>
  </si>
  <si>
    <t>Եվրոպական միության հարևանության  ներդրումային գործիքի աջակցությամբ իրականացվող_x000D_ «Երևանի կոշտ թափոնների կառավարման» դրամաշնորհային ծրագիր</t>
  </si>
  <si>
    <t>Արևելյան եվրոպայի էներգախնայողության և բնապահպանական գործընկերության ֆոնդի_x000D_ աջակցությամբ իրականացվող «Երևանի կոշտ թափոնների կառավարման» դրամաշնորհային ծրագիր</t>
  </si>
  <si>
    <t>Վերակառուցման և զարգացման եվրոպական բանկի աջակցությամբ իրականացվող «Կոտայքի և_x000D_ Գեղարքունիքի մարզի կոշտ թափոնների կառավարման խորհրդատվության համար»_x000D_ դրամաշնորհային  ծրագիր</t>
  </si>
  <si>
    <t>Ճանապարհային ցանցի բարելավում</t>
  </si>
  <si>
    <t>Եվրոպական ներդրումային բանկի աջակցությամբ իրականացվող Հյուսիս-հարավ միջանցքի_x000D_ զարգացման դրամաշնորհային ծրագրի համակարգում և կառավարում</t>
  </si>
  <si>
    <t>Եվրոպական ներդրումային բանկի աջակցությամբ իրականացվող Հյուսիս-հարավ միջանցքի_x000D_ զարգացման դրամաշնորհային ծրագիր, Տրանշ 3</t>
  </si>
  <si>
    <t>Ջրամատակարարաման և ջրահեռացման բարելավում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</si>
  <si>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ծրագիր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</si>
  <si>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</si>
  <si>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</si>
  <si>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- Շենքերի և շինությունների կապիտալ վերանորոգում</t>
  </si>
  <si>
    <t>- Այլ մեքենաներ և սարքավորումներ</t>
  </si>
  <si>
    <t>Քաղաքային զարգացում</t>
  </si>
  <si>
    <t>Արևելյան եվրոպայի էներգախնայողության և բնապահպանական գործընկերության ֆոնդի_x000D_ աջակցությամբ իրականացվող Երևանի քաղաքային լուսավորության դրամաշնորհային ծրագրի կատարման ապահովում</t>
  </si>
  <si>
    <t>Վերակառուցման և զարգացման եվրոպական բանկի աջակցությամբ իրականացվող Երևանի քաղաքային լուսավորության դրամաշնորհային ծրագրի կատարման ապահովում</t>
  </si>
  <si>
    <t>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</si>
  <si>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>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</t>
  </si>
  <si>
    <t>Վերակառուցման և զարգացման 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</t>
  </si>
  <si>
    <t>Նախագծահետազոտական ծախսեր</t>
  </si>
  <si>
    <t>Վերակառուցման և զարգացման եվրոպական բանկի աջակցությամբ իրականացվող Գյումրու քաղաքային ճանապարհների դրամաշնորհային ծրագիր (Տրանշ Ա, Բ)</t>
  </si>
  <si>
    <t>Էլեկտրաէներգետիկ համակարգի զարգացման ծրագիր</t>
  </si>
  <si>
    <t>ՌԴ աջակցությամբ իրականացվող Հայկական ԱԷԿ-ի N 2 էներգաբլոկի շահագործման նախագծային ժամկետի երկարացման դրամաշնորհային ծրագրի խորհրդատվական և կառավարման ծառայություններ</t>
  </si>
  <si>
    <t>ՌԴ աջակցությամբ իրականացվող Հայկական ԱԷԿ-ի N 2 էներգաբլոկի շահագործման նախագծային ժամկետի երկարացման դրամաշնորհային ծրագրի շրջանակներում իրականացվող ներդրումներ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</si>
  <si>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դրամաշնորհային ծրագիր</t>
  </si>
  <si>
    <t>Տարածքային զարգացում</t>
  </si>
  <si>
    <t>Եվրոպական միության աջակցությամբ իրականացվող Հայաստանի տարածքային զարգացման դրամաշնորհային ծրագիր</t>
  </si>
  <si>
    <t>ՀՀ  ԱՌՈՂՋԱՊԱՀՈՒԹՅԱՆ  ՆԱԽԱՐԱՐՈՒԹՅՈՒՆ_x000D_
այդ թվում`</t>
  </si>
  <si>
    <t>Առողջապահության համակարգի արդիականացման և արդյունավետության բարձրացման ծրագիր</t>
  </si>
  <si>
    <t>Համաշխարհային բանկի աջակցությամբ իրականացվող Ոչ վարակիչ հիվանդությունների կանխարգելման և վերահսկման դրամաշնորհային ծրագիր</t>
  </si>
  <si>
    <t>ՀՀ  առողջապահության  նախարարություն</t>
  </si>
  <si>
    <t>Գլոբալ հիմնադրամի աջակցությամբ իրականացվող «Հայաստանի Հանրապետությունում տուբերկուլյոզի և ՄԻԱՎ/ՁԻԱՀ-ի ծրագրերի հզորացում» դրամաշնորհային ծրագիր</t>
  </si>
  <si>
    <t>- Աշխատողների աշխատավարձեր և հավելավճարներ</t>
  </si>
  <si>
    <t>- Էներգետիկ ծառայություններ</t>
  </si>
  <si>
    <t>- Ապահովագրական ծախսեր</t>
  </si>
  <si>
    <t>- Ներքին գործուղումներ</t>
  </si>
  <si>
    <t>-Արտասահմանյան գործուղումների գծով ծախսեր</t>
  </si>
  <si>
    <t>- Մեքենաների և սարքավորումների ընթացիկ նորոգում և պահպանում</t>
  </si>
  <si>
    <t>- Առողջապահական և լաբորատոր նյութեր</t>
  </si>
  <si>
    <t>- Կենցաղային և հանրային սննդի նյութեր</t>
  </si>
  <si>
    <t>-Այլ հարկեր</t>
  </si>
  <si>
    <t>- Պարտադիր վճարներ</t>
  </si>
  <si>
    <t>ՀՀ կայունացման և զարգացման Եվրասիական հիմնադրամի միջոցներից ֆինանսավորվող_x000D_ «Առողջապահության առաջնային օղակում ոչ վարակիչ հիվանդությունների կանխարգելման և վերահսկողության  կատարելագործում» ծրագիր</t>
  </si>
  <si>
    <t>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t>
  </si>
  <si>
    <t>- Ընթացիկ դրամաշնորհներ պետական և համայնքային ոչ առևտրային կազմակերպություններին</t>
  </si>
  <si>
    <t>Գլոբալ հիմնադրամի աջակցությամբ իրականացվող «Հայաստանի Հանրապետությունում ՄԻԱՎ/ՁԻԱՀ  վարակի կանխարգելում թմրամիջոցներ օգտագործողների շրջանում» դրամաշնորհային ծրագիր</t>
  </si>
  <si>
    <t>- Ընթացիկ դրամաշնորհներ պետական և համայնքային առևտրային կազմակերպություններին</t>
  </si>
  <si>
    <t>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</t>
  </si>
  <si>
    <t>- ընթացիկ դրամաշնորհներ պետական և համայնքային ոչ առևտրային կազմակերպություններին</t>
  </si>
  <si>
    <t>Գլոբալ հիմնադրամի աջակցությամբ իրականացվող «Հայաստանի Հանրապետությունում տուբերկուլյոզով հիվանդներին հոգեբանական աջակցության տրամադրում» դրամաշնորհային ծրագիր</t>
  </si>
  <si>
    <t>- ընթացիկ դրամաշնորհներ պետական և համայնքային առևտրային կազմակերպություններին</t>
  </si>
  <si>
    <t>Գլոբալ հիմնադրամի աջակցությամբ իրականացվող «Հայաստանի Հանրապետությունում տուբերկուլյոզի և ՄԻԱՎ/ՁԻԱՀ-ի ախտորոշման և բուժման նպատակով ստացվող բեռների պահեստավորում և բաշխում» դրամաշնորհային ծրագիր</t>
  </si>
  <si>
    <t>Գլոբալ հիմնադրամի աջակցությամբ իրականացվող «Հայաստանի Հանրապետությունում տուբերկուլյոզի և ՄԻԱՎ/ՁԻԱՀ-ի կանխարգելում, ախտորոշում և բուժում քրեակատարողական համակարգում» դրամաշնորհային ծրագիր</t>
  </si>
  <si>
    <t>ՀՀ  ԷԿՈՆՈՄԻԿԱՅԻ ՆԱԽԱՐԱՐՈՒԹՅՈՒՆ
այդ թվում`</t>
  </si>
  <si>
    <t>Գյուղական ենթակառուցվածքների վերականգնում և զարգացում</t>
  </si>
  <si>
    <t>Վերակառուցման և զարգացման միջազգային բանկի աջակցությամբ իրականացվող_x000D_ «Գյուղատնտեսության ոլորտում քաղաքականության մոնիթորինգի և գնահատման կարողությունների զարգացման» դրամաշնորհային ծրագիր</t>
  </si>
  <si>
    <t>ՀՀ Էկոնոմիկայի նախարարություն</t>
  </si>
  <si>
    <t>-Կառավարչական ծառայություններ</t>
  </si>
  <si>
    <t>-Մասնագիտական ծառայություններ</t>
  </si>
  <si>
    <t>ԱՄՆ կառավարության աջակցությամբ իրականացվող «Հազարամյակի մարտահրավեր»_x000D_ դրամաշնորհային ծրագիր</t>
  </si>
  <si>
    <t>Զարգացման ֆրանսիական գործակալության աջակցությամբ իրականացվող  ՀՀ Արարատի և Արմավիրի մարզերում ոռոգվող գյուղատնտեսության զարգացման դրամաշնորհային ծրագրի համակարգում և ղեկավարում</t>
  </si>
  <si>
    <t>-Ներքին գործուղումներ</t>
  </si>
  <si>
    <t>- Համակարգչային ծառայություններ</t>
  </si>
  <si>
    <t>- Կառավարչական ծառայություններ</t>
  </si>
  <si>
    <t>-Գրասենյակային նյութեր և հագուստ</t>
  </si>
  <si>
    <t>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</si>
  <si>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>ՀՀ Արարատի և Արմավիրի մարզերում ժամանակակաից պահանջներին համապատասխան ոռոգման համակարգերի ներդրման և զարգացմանն աջակցելու նպատակով գյուղացիական տնտեսվարողներին տեխնիկական աջակցություն</t>
  </si>
  <si>
    <t>Գյուղատնտեսության խթանման ծրագիր</t>
  </si>
  <si>
    <t>Գերմանիայի զարգացման վարկերի բանկի (KFW) հետ համատեղ գյուղատնտեսության ոլորտում  ապահովագրական համակարգի ներդրման փորձնական ծրագրի իրականացման համար պետական աջակցություն</t>
  </si>
  <si>
    <t>Սուբսիդիանեեր ոչ պետական ֆինանսական կազմակերպություններին</t>
  </si>
  <si>
    <t>Ենթակառուցվածքների և գյուղական ֆինանսավորման աջակցություն</t>
  </si>
  <si>
    <t>Գյուղատնտեսության զարգացման միջազգային հիմնադրամի  աջակցությամբ իրականացվող_x000D_ «Ենթակառուցվածքների և գյուղական ֆինանսավորման աջակցություն» դրամաշնորհային ծրագիր</t>
  </si>
  <si>
    <t>Գլոբալ էկոլոգիական հիմնադրամի աջակցությամբ իրականացվող «Հայաստանում արտադրողականության աճին ուղղված հողերի  կայուն կառավարում» դրամաշնորհային ծրագրի շրջանակներում ֆինանսական փաթեթների տրամադրում</t>
  </si>
  <si>
    <t>Գլոբալ էկոլոգիական հիմնադրամի աջակցությամբ իրականացվող «Հայաստանում_x000D_ արտադրողականության աճին ուղղված հողերի  կայուն կառավարում» դրամաշնորհային ծրագիր</t>
  </si>
  <si>
    <t>- Աճեցվող ակտիվներ</t>
  </si>
  <si>
    <t>Գյուղատնտեսության զարգացման միջազգային հիմնադրամի  աջակցությամբ իրականացվող_x000D_ «Ենթակառուցվածքների և գյուղական ֆինանսավորման աջակցություն» դրամաշնորհային ծրագրի շրջանակներում սառնարանային տնտեսությունների կառուցում</t>
  </si>
  <si>
    <t>ՀՀ  ՇՐՋԱԿԱ ՄԻՋԱՎԱՅՐԻ ՆԱԽԱՐԱՐՈՒԹՅՈՒՆ_x000D_
այդ թվում`</t>
  </si>
  <si>
    <t>(հազար դրամներով)</t>
  </si>
  <si>
    <t xml:space="preserve">Հավելված 9
ՀՀ կառավարության
2020 թվականի____________ի  N _____-Ն որոշման </t>
  </si>
  <si>
    <t xml:space="preserve">   «ՀԱՅԱՍՏԱՆԻ ՀԱՆՐԱՊԵՏՈՒԹՅԱՆ 2020 ԹՎԱԿԱՆԻ ՊԵՏԱԿԱՆ ԲՅՈՒՋԵԻ ՄԱՍԻՆ» ՀԱՅԱՍՏԱՆԻ ՀԱՆՐԱՊԵՏՈՒԹՅԱՆ ՕՐԵՆՔԻ
N 1 ՀԱՎԵԼՎԱԾԻ N 5 ԱՂՅՈՒՍԱԿՈՒՄ ԵՎ «ՀԱՅԱՍՏԱՆԻ ՀԱՆՐԱՊԵՏՈՒԹՅԱՆ 2020 ԹՎԱԿԱՆԻ ՊԵՏԱԿԱՆ ԲՅՈՒՋԵԻ ԿԱՏԱՐՈՒՄՆ ԱՊԱՀՈՎՈՂ ՄԻՋՈՑԱՌՈՒՄՆԵՐԻ ՄԱՍԻՆ» ՀԱՅԱՍՏԱՆԻ ՀԱՆՐԱՊԵՏՈՒԹՅԱՆ ԿԱՌԱՎԱՐՈՒԹՅԱՆ 2019 ԹՎԱԿԱՆԻ ԴԵԿՏԵՄԲԵՐԻ 26-Ի N 1919-Ն ՈՐՈՇՄԱՆ N 5 ՀԱՎԵԼՎԱԾԻ N 4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</si>
</sst>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0.0_);\(0.0\)"/>
    <numFmt numFmtId="171" formatCode="0.0"/>
    <numFmt numFmtId="172" formatCode="#,##0.0"/>
    <numFmt numFmtId="173" formatCode="_-* #,##0.00_р_._-;\-* #,##0.00_р_._-;_-* &quot;-&quot;??_р_._-;_-@_-"/>
    <numFmt numFmtId="174" formatCode="General_)"/>
    <numFmt numFmtId="175" formatCode="_([$€-2]* #,##0.00_);_([$€-2]* \(#,##0.00\);_([$€-2]* &quot;-&quot;??_)"/>
    <numFmt numFmtId="176" formatCode="_(* #,##0.0_);_(* \(#,##0.0\);_(* &quot;-&quot;??_);_(@_)"/>
    <numFmt numFmtId="177" formatCode="_(* #,##0.0_);_(* \(#,##0.0\);_(* &quot;-&quot;?_);_(@_)"/>
  </numFmts>
  <fonts count="14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color rgb="FFFF0000"/>
      <name val="GHEA Grapalat"/>
      <family val="3"/>
    </font>
    <font>
      <sz val="11"/>
      <color rgb="FF000000"/>
      <name val="GHEA Grapalat"/>
      <family val="3"/>
    </font>
    <font>
      <i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i/>
      <sz val="8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FF0000"/>
      <name val="GHEA Grapalat"/>
      <family val="3"/>
    </font>
    <font>
      <sz val="12"/>
      <name val="GHEA Grapalat"/>
      <family val="3"/>
    </font>
    <font>
      <sz val="10"/>
      <name val="Star"/>
      <family val="1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sz val="8"/>
      <name val="GHEA Grapalat"/>
      <family val="2"/>
    </font>
    <font>
      <b/>
      <i/>
      <sz val="8"/>
      <name val="GHEA Grapalat"/>
      <family val="3"/>
    </font>
    <font>
      <i/>
      <sz val="8"/>
      <name val="GHEA Grapalat"/>
      <family val="3"/>
    </font>
    <font>
      <sz val="8"/>
      <color theme="1"/>
      <name val="Calibri"/>
      <family val="2"/>
      <scheme val="minor"/>
    </font>
    <font>
      <b/>
      <sz val="8"/>
      <name val="GHEA Grapalat"/>
      <family val="3"/>
    </font>
    <font>
      <sz val="10"/>
      <color rgb="FFFF0000"/>
      <name val="GHEA Grapalat"/>
      <family val="3"/>
    </font>
    <font>
      <b/>
      <sz val="8"/>
      <color rgb="FFFF0000"/>
      <name val="GHEA Grapalat"/>
      <family val="3"/>
    </font>
    <font>
      <i/>
      <sz val="9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b/>
      <i/>
      <sz val="10"/>
      <color theme="1"/>
      <name val="GHEA Grapalat"/>
      <family val="3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0"/>
      <color rgb="FF000000"/>
      <name val="GHEA Grapalat"/>
      <family val="3"/>
    </font>
    <font>
      <b/>
      <sz val="14"/>
      <color rgb="FF000000"/>
      <name val="GHEA Grapalat"/>
      <family val="3"/>
    </font>
    <font>
      <sz val="11"/>
      <name val="Times Armenian"/>
      <family val="1"/>
    </font>
    <font>
      <b/>
      <i/>
      <sz val="11"/>
      <color rgb="FF000000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0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02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1" applyNumberFormat="0" applyAlignment="0" applyProtection="0"/>
    <xf numFmtId="0" fontId="13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1" applyNumberFormat="0" applyAlignment="0" applyProtection="0"/>
    <xf numFmtId="0" fontId="20" fillId="0" borderId="6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7" applyNumberFormat="0" applyFont="0" applyAlignment="0" applyProtection="0"/>
    <xf numFmtId="0" fontId="22" fillId="21" borderId="8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69" fontId="30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1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24" fillId="0" borderId="14" applyNumberFormat="0" applyFill="0" applyAlignment="0" applyProtection="0"/>
    <xf numFmtId="0" fontId="8" fillId="0" borderId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29" applyNumberFormat="0" applyFont="0" applyAlignment="0" applyProtection="0"/>
    <xf numFmtId="0" fontId="22" fillId="21" borderId="30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0" fillId="0" borderId="0" applyFont="0" applyFill="0" applyBorder="0" applyAlignment="0" applyProtection="0">
      <alignment horizontal="left" vertical="top" wrapText="1"/>
    </xf>
    <xf numFmtId="165" fontId="30" fillId="0" borderId="0" applyFont="0" applyFill="0" applyBorder="0" applyAlignment="0" applyProtection="0">
      <alignment horizontal="left" vertical="top" wrapText="1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1" fillId="12" borderId="0" applyNumberFormat="0" applyBorder="0" applyAlignment="0" applyProtection="0"/>
    <xf numFmtId="0" fontId="2" fillId="4" borderId="0" applyNumberFormat="0" applyBorder="0" applyAlignment="0" applyProtection="0"/>
    <xf numFmtId="0" fontId="51" fillId="13" borderId="0" applyNumberFormat="0" applyBorder="0" applyAlignment="0" applyProtection="0"/>
    <xf numFmtId="0" fontId="2" fillId="5" borderId="0" applyNumberFormat="0" applyBorder="0" applyAlignment="0" applyProtection="0"/>
    <xf numFmtId="0" fontId="51" fillId="24" borderId="0" applyNumberFormat="0" applyBorder="0" applyAlignment="0" applyProtection="0"/>
    <xf numFmtId="0" fontId="2" fillId="6" borderId="0" applyNumberFormat="0" applyBorder="0" applyAlignment="0" applyProtection="0"/>
    <xf numFmtId="0" fontId="51" fillId="11" borderId="0" applyNumberFormat="0" applyBorder="0" applyAlignment="0" applyProtection="0"/>
    <xf numFmtId="0" fontId="2" fillId="39" borderId="0" applyNumberFormat="0" applyBorder="0" applyAlignment="0" applyProtection="0"/>
    <xf numFmtId="0" fontId="51" fillId="10" borderId="0" applyNumberFormat="0" applyBorder="0" applyAlignment="0" applyProtection="0"/>
    <xf numFmtId="0" fontId="2" fillId="43" borderId="0" applyNumberFormat="0" applyBorder="0" applyAlignment="0" applyProtection="0"/>
    <xf numFmtId="0" fontId="51" fillId="24" borderId="0" applyNumberFormat="0" applyBorder="0" applyAlignment="0" applyProtection="0"/>
    <xf numFmtId="0" fontId="2" fillId="30" borderId="0" applyNumberFormat="0" applyBorder="0" applyAlignment="0" applyProtection="0"/>
    <xf numFmtId="0" fontId="51" fillId="10" borderId="0" applyNumberFormat="0" applyBorder="0" applyAlignment="0" applyProtection="0"/>
    <xf numFmtId="0" fontId="2" fillId="33" borderId="0" applyNumberFormat="0" applyBorder="0" applyAlignment="0" applyProtection="0"/>
    <xf numFmtId="0" fontId="51" fillId="13" borderId="0" applyNumberFormat="0" applyBorder="0" applyAlignment="0" applyProtection="0"/>
    <xf numFmtId="0" fontId="2" fillId="7" borderId="0" applyNumberFormat="0" applyBorder="0" applyAlignment="0" applyProtection="0"/>
    <xf numFmtId="0" fontId="51" fillId="23" borderId="0" applyNumberFormat="0" applyBorder="0" applyAlignment="0" applyProtection="0"/>
    <xf numFmtId="0" fontId="2" fillId="37" borderId="0" applyNumberFormat="0" applyBorder="0" applyAlignment="0" applyProtection="0"/>
    <xf numFmtId="0" fontId="51" fillId="4" borderId="0" applyNumberFormat="0" applyBorder="0" applyAlignment="0" applyProtection="0"/>
    <xf numFmtId="0" fontId="2" fillId="40" borderId="0" applyNumberFormat="0" applyBorder="0" applyAlignment="0" applyProtection="0"/>
    <xf numFmtId="0" fontId="51" fillId="10" borderId="0" applyNumberFormat="0" applyBorder="0" applyAlignment="0" applyProtection="0"/>
    <xf numFmtId="0" fontId="2" fillId="44" borderId="0" applyNumberFormat="0" applyBorder="0" applyAlignment="0" applyProtection="0"/>
    <xf numFmtId="0" fontId="51" fillId="24" borderId="0" applyNumberFormat="0" applyBorder="0" applyAlignment="0" applyProtection="0"/>
    <xf numFmtId="0" fontId="48" fillId="31" borderId="0" applyNumberFormat="0" applyBorder="0" applyAlignment="0" applyProtection="0"/>
    <xf numFmtId="0" fontId="52" fillId="10" borderId="0" applyNumberFormat="0" applyBorder="0" applyAlignment="0" applyProtection="0"/>
    <xf numFmtId="0" fontId="48" fillId="34" borderId="0" applyNumberFormat="0" applyBorder="0" applyAlignment="0" applyProtection="0"/>
    <xf numFmtId="0" fontId="52" fillId="20" borderId="0" applyNumberFormat="0" applyBorder="0" applyAlignment="0" applyProtection="0"/>
    <xf numFmtId="0" fontId="48" fillId="7" borderId="0" applyNumberFormat="0" applyBorder="0" applyAlignment="0" applyProtection="0"/>
    <xf numFmtId="0" fontId="52" fillId="14" borderId="0" applyNumberFormat="0" applyBorder="0" applyAlignment="0" applyProtection="0"/>
    <xf numFmtId="0" fontId="48" fillId="8" borderId="0" applyNumberFormat="0" applyBorder="0" applyAlignment="0" applyProtection="0"/>
    <xf numFmtId="0" fontId="52" fillId="4" borderId="0" applyNumberFormat="0" applyBorder="0" applyAlignment="0" applyProtection="0"/>
    <xf numFmtId="0" fontId="48" fillId="41" borderId="0" applyNumberFormat="0" applyBorder="0" applyAlignment="0" applyProtection="0"/>
    <xf numFmtId="0" fontId="52" fillId="10" borderId="0" applyNumberFormat="0" applyBorder="0" applyAlignment="0" applyProtection="0"/>
    <xf numFmtId="0" fontId="48" fillId="9" borderId="0" applyNumberFormat="0" applyBorder="0" applyAlignment="0" applyProtection="0"/>
    <xf numFmtId="0" fontId="52" fillId="13" borderId="0" applyNumberFormat="0" applyBorder="0" applyAlignment="0" applyProtection="0"/>
    <xf numFmtId="0" fontId="53" fillId="45" borderId="0" applyNumberFormat="0" applyBorder="0" applyAlignment="0" applyProtection="0"/>
    <xf numFmtId="0" fontId="53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48" fillId="29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3" fillId="45" borderId="0" applyNumberFormat="0" applyBorder="0" applyAlignment="0" applyProtection="0"/>
    <xf numFmtId="0" fontId="53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48" fillId="32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4" fillId="49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48" fillId="35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3" fillId="45" borderId="0" applyNumberFormat="0" applyBorder="0" applyAlignment="0" applyProtection="0"/>
    <xf numFmtId="0" fontId="53" fillId="49" borderId="0" applyNumberFormat="0" applyBorder="0" applyAlignment="0" applyProtection="0"/>
    <xf numFmtId="0" fontId="54" fillId="53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48" fillId="36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3" fillId="45" borderId="0" applyNumberFormat="0" applyBorder="0" applyAlignment="0" applyProtection="0"/>
    <xf numFmtId="0" fontId="53" fillId="47" borderId="0" applyNumberFormat="0" applyBorder="0" applyAlignment="0" applyProtection="0"/>
    <xf numFmtId="0" fontId="54" fillId="47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48" fillId="38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3" fillId="45" borderId="0" applyNumberFormat="0" applyBorder="0" applyAlignment="0" applyProtection="0"/>
    <xf numFmtId="0" fontId="53" fillId="56" borderId="0" applyNumberFormat="0" applyBorder="0" applyAlignment="0" applyProtection="0"/>
    <xf numFmtId="0" fontId="54" fillId="57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48" fillId="42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6" fontId="50" fillId="0" borderId="0" applyFont="0" applyFill="0" applyBorder="0" applyAlignment="0" applyProtection="0"/>
    <xf numFmtId="0" fontId="42" fillId="26" borderId="0" applyNumberFormat="0" applyBorder="0" applyAlignment="0" applyProtection="0"/>
    <xf numFmtId="0" fontId="55" fillId="56" borderId="0" applyNumberFormat="0" applyBorder="0" applyAlignment="0" applyProtection="0"/>
    <xf numFmtId="0" fontId="56" fillId="0" borderId="0" applyNumberFormat="0" applyFill="0" applyBorder="0" applyAlignment="0" applyProtection="0"/>
    <xf numFmtId="0" fontId="57" fillId="59" borderId="11" applyNumberFormat="0" applyAlignment="0" applyProtection="0"/>
    <xf numFmtId="0" fontId="45" fillId="27" borderId="21" applyNumberFormat="0" applyAlignment="0" applyProtection="0"/>
    <xf numFmtId="0" fontId="58" fillId="50" borderId="2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61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8" fontId="7" fillId="0" borderId="0" applyFont="0" applyFill="0" applyProtection="0"/>
    <xf numFmtId="165" fontId="7" fillId="0" borderId="0" applyFont="0" applyFill="0" applyBorder="0" applyAlignment="0" applyProtection="0"/>
    <xf numFmtId="174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60" borderId="0" applyNumberFormat="0" applyBorder="0" applyAlignment="0" applyProtection="0"/>
    <xf numFmtId="0" fontId="63" fillId="61" borderId="0" applyNumberFormat="0" applyBorder="0" applyAlignment="0" applyProtection="0"/>
    <xf numFmtId="0" fontId="63" fillId="62" borderId="0" applyNumberFormat="0" applyBorder="0" applyAlignment="0" applyProtection="0"/>
    <xf numFmtId="175" fontId="3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65" fillId="63" borderId="0" applyNumberFormat="0" applyBorder="0" applyAlignment="0" applyProtection="0"/>
    <xf numFmtId="0" fontId="38" fillId="0" borderId="17" applyNumberFormat="0" applyFill="0" applyAlignment="0" applyProtection="0"/>
    <xf numFmtId="0" fontId="66" fillId="0" borderId="23" applyNumberFormat="0" applyFill="0" applyAlignment="0" applyProtection="0"/>
    <xf numFmtId="0" fontId="39" fillId="0" borderId="18" applyNumberFormat="0" applyFill="0" applyAlignment="0" applyProtection="0"/>
    <xf numFmtId="0" fontId="67" fillId="0" borderId="24" applyNumberFormat="0" applyFill="0" applyAlignment="0" applyProtection="0"/>
    <xf numFmtId="0" fontId="40" fillId="0" borderId="19" applyNumberFormat="0" applyFill="0" applyAlignment="0" applyProtection="0"/>
    <xf numFmtId="0" fontId="68" fillId="0" borderId="25" applyNumberFormat="0" applyFill="0" applyAlignment="0" applyProtection="0"/>
    <xf numFmtId="0" fontId="4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0" fillId="57" borderId="11" applyNumberFormat="0" applyAlignment="0" applyProtection="0"/>
    <xf numFmtId="38" fontId="71" fillId="0" borderId="0"/>
    <xf numFmtId="38" fontId="72" fillId="0" borderId="0"/>
    <xf numFmtId="38" fontId="73" fillId="0" borderId="0"/>
    <xf numFmtId="38" fontId="74" fillId="0" borderId="0"/>
    <xf numFmtId="0" fontId="75" fillId="0" borderId="0"/>
    <xf numFmtId="0" fontId="75" fillId="0" borderId="0"/>
    <xf numFmtId="0" fontId="76" fillId="0" borderId="0"/>
    <xf numFmtId="0" fontId="44" fillId="0" borderId="20" applyNumberFormat="0" applyFill="0" applyAlignment="0" applyProtection="0"/>
    <xf numFmtId="0" fontId="77" fillId="0" borderId="26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3" fillId="2" borderId="0" applyNumberFormat="0" applyBorder="0" applyAlignment="0" applyProtection="0"/>
    <xf numFmtId="0" fontId="77" fillId="57" borderId="0" applyNumberFormat="0" applyBorder="0" applyAlignment="0" applyProtection="0"/>
    <xf numFmtId="37" fontId="78" fillId="0" borderId="0"/>
    <xf numFmtId="0" fontId="62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7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0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9" fillId="0" borderId="0"/>
    <xf numFmtId="0" fontId="59" fillId="0" borderId="0"/>
    <xf numFmtId="0" fontId="59" fillId="0" borderId="0"/>
    <xf numFmtId="0" fontId="60" fillId="0" borderId="0"/>
    <xf numFmtId="0" fontId="81" fillId="0" borderId="0"/>
    <xf numFmtId="0" fontId="7" fillId="0" borderId="0"/>
    <xf numFmtId="0" fontId="3" fillId="0" borderId="0"/>
    <xf numFmtId="0" fontId="7" fillId="0" borderId="0"/>
    <xf numFmtId="0" fontId="82" fillId="0" borderId="0"/>
    <xf numFmtId="0" fontId="7" fillId="0" borderId="0"/>
    <xf numFmtId="0" fontId="6" fillId="0" borderId="0"/>
    <xf numFmtId="0" fontId="60" fillId="0" borderId="0"/>
    <xf numFmtId="0" fontId="59" fillId="0" borderId="0"/>
    <xf numFmtId="0" fontId="7" fillId="0" borderId="0"/>
    <xf numFmtId="0" fontId="59" fillId="0" borderId="0"/>
    <xf numFmtId="0" fontId="59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0" fillId="0" borderId="0"/>
    <xf numFmtId="0" fontId="81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1" fillId="0" borderId="0"/>
    <xf numFmtId="0" fontId="59" fillId="0" borderId="0"/>
    <xf numFmtId="0" fontId="60" fillId="0" borderId="0"/>
    <xf numFmtId="0" fontId="81" fillId="0" borderId="0"/>
    <xf numFmtId="0" fontId="60" fillId="0" borderId="0"/>
    <xf numFmtId="0" fontId="3" fillId="0" borderId="0"/>
    <xf numFmtId="0" fontId="8" fillId="0" borderId="0"/>
    <xf numFmtId="0" fontId="3" fillId="0" borderId="0"/>
    <xf numFmtId="0" fontId="51" fillId="0" borderId="0"/>
    <xf numFmtId="0" fontId="8" fillId="0" borderId="0"/>
    <xf numFmtId="0" fontId="7" fillId="0" borderId="0"/>
    <xf numFmtId="0" fontId="51" fillId="0" borderId="0"/>
    <xf numFmtId="0" fontId="80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2" applyNumberFormat="0" applyFont="0" applyAlignment="0" applyProtection="0"/>
    <xf numFmtId="0" fontId="3" fillId="56" borderId="12" applyNumberFormat="0" applyFont="0" applyAlignment="0" applyProtection="0"/>
    <xf numFmtId="0" fontId="5" fillId="28" borderId="22" applyNumberFormat="0" applyFont="0" applyAlignment="0" applyProtection="0"/>
    <xf numFmtId="0" fontId="3" fillId="56" borderId="12" applyNumberFormat="0" applyFont="0" applyAlignment="0" applyProtection="0"/>
    <xf numFmtId="0" fontId="83" fillId="59" borderId="13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8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5" fillId="0" borderId="0"/>
    <xf numFmtId="0" fontId="86" fillId="0" borderId="0" applyNumberFormat="0" applyFill="0" applyBorder="0" applyAlignment="0" applyProtection="0"/>
    <xf numFmtId="0" fontId="7" fillId="0" borderId="0"/>
    <xf numFmtId="0" fontId="26" fillId="0" borderId="0"/>
    <xf numFmtId="0" fontId="87" fillId="0" borderId="0"/>
    <xf numFmtId="6" fontId="50" fillId="0" borderId="0" applyFont="0" applyFill="0" applyBorder="0" applyAlignment="0" applyProtection="0"/>
    <xf numFmtId="0" fontId="63" fillId="0" borderId="27" applyNumberFormat="0" applyFill="0" applyAlignment="0" applyProtection="0"/>
    <xf numFmtId="0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74" fontId="89" fillId="0" borderId="28">
      <protection locked="0"/>
    </xf>
    <xf numFmtId="174" fontId="90" fillId="64" borderId="28"/>
    <xf numFmtId="0" fontId="2" fillId="0" borderId="0"/>
    <xf numFmtId="0" fontId="7" fillId="0" borderId="0"/>
    <xf numFmtId="0" fontId="26" fillId="0" borderId="0"/>
    <xf numFmtId="0" fontId="87" fillId="0" borderId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12" applyNumberFormat="0" applyFont="0" applyAlignment="0" applyProtection="0"/>
    <xf numFmtId="0" fontId="22" fillId="21" borderId="13" applyNumberFormat="0" applyAlignment="0" applyProtection="0"/>
    <xf numFmtId="0" fontId="12" fillId="21" borderId="11" applyNumberFormat="0" applyAlignment="0" applyProtection="0"/>
    <xf numFmtId="0" fontId="3" fillId="56" borderId="12" applyNumberFormat="0" applyFont="0" applyAlignment="0" applyProtection="0"/>
    <xf numFmtId="0" fontId="24" fillId="0" borderId="14" applyNumberFormat="0" applyFill="0" applyAlignment="0" applyProtection="0"/>
    <xf numFmtId="0" fontId="12" fillId="21" borderId="11" applyNumberFormat="0" applyAlignment="0" applyProtection="0"/>
    <xf numFmtId="0" fontId="24" fillId="0" borderId="14" applyNumberFormat="0" applyFill="0" applyAlignment="0" applyProtection="0"/>
    <xf numFmtId="0" fontId="63" fillId="0" borderId="27" applyNumberFormat="0" applyFill="0" applyAlignment="0" applyProtection="0"/>
    <xf numFmtId="0" fontId="83" fillId="59" borderId="13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57" fillId="59" borderId="11" applyNumberFormat="0" applyAlignment="0" applyProtection="0"/>
    <xf numFmtId="0" fontId="19" fillId="11" borderId="11" applyNumberFormat="0" applyAlignment="0" applyProtection="0"/>
    <xf numFmtId="0" fontId="5" fillId="24" borderId="12" applyNumberFormat="0" applyFont="0" applyAlignment="0" applyProtection="0"/>
    <xf numFmtId="0" fontId="70" fillId="57" borderId="11" applyNumberFormat="0" applyAlignment="0" applyProtection="0"/>
    <xf numFmtId="0" fontId="12" fillId="21" borderId="32" applyNumberFormat="0" applyAlignment="0" applyProtection="0"/>
    <xf numFmtId="0" fontId="5" fillId="24" borderId="29" applyNumberFormat="0" applyFont="0" applyAlignment="0" applyProtection="0"/>
    <xf numFmtId="0" fontId="3" fillId="24" borderId="29" applyNumberFormat="0" applyFont="0" applyAlignment="0" applyProtection="0"/>
    <xf numFmtId="0" fontId="3" fillId="24" borderId="29" applyNumberFormat="0" applyFont="0" applyAlignment="0" applyProtection="0"/>
    <xf numFmtId="0" fontId="63" fillId="0" borderId="33" applyNumberFormat="0" applyFill="0" applyAlignment="0" applyProtection="0"/>
    <xf numFmtId="0" fontId="83" fillId="59" borderId="30" applyNumberFormat="0" applyAlignment="0" applyProtection="0"/>
    <xf numFmtId="0" fontId="3" fillId="56" borderId="29" applyNumberFormat="0" applyFont="0" applyAlignment="0" applyProtection="0"/>
    <xf numFmtId="0" fontId="3" fillId="56" borderId="29" applyNumberFormat="0" applyFont="0" applyAlignment="0" applyProtection="0"/>
    <xf numFmtId="0" fontId="5" fillId="24" borderId="29" applyNumberFormat="0" applyFont="0" applyAlignment="0" applyProtection="0"/>
    <xf numFmtId="0" fontId="70" fillId="57" borderId="32" applyNumberFormat="0" applyAlignment="0" applyProtection="0"/>
    <xf numFmtId="0" fontId="57" fillId="59" borderId="32" applyNumberFormat="0" applyAlignment="0" applyProtection="0"/>
    <xf numFmtId="0" fontId="24" fillId="0" borderId="31" applyNumberFormat="0" applyFill="0" applyAlignment="0" applyProtection="0"/>
    <xf numFmtId="0" fontId="3" fillId="24" borderId="29" applyNumberFormat="0" applyFont="0" applyAlignment="0" applyProtection="0"/>
    <xf numFmtId="0" fontId="19" fillId="11" borderId="32" applyNumberFormat="0" applyAlignment="0" applyProtection="0"/>
    <xf numFmtId="0" fontId="22" fillId="21" borderId="30" applyNumberFormat="0" applyAlignment="0" applyProtection="0"/>
    <xf numFmtId="0" fontId="24" fillId="0" borderId="31" applyNumberFormat="0" applyFill="0" applyAlignment="0" applyProtection="0"/>
    <xf numFmtId="0" fontId="3" fillId="24" borderId="29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21" borderId="37" applyNumberFormat="0" applyAlignment="0" applyProtection="0"/>
    <xf numFmtId="0" fontId="19" fillId="11" borderId="37" applyNumberFormat="0" applyAlignment="0" applyProtection="0"/>
    <xf numFmtId="0" fontId="3" fillId="24" borderId="38" applyNumberFormat="0" applyFont="0" applyAlignment="0" applyProtection="0"/>
    <xf numFmtId="0" fontId="22" fillId="21" borderId="39" applyNumberFormat="0" applyAlignment="0" applyProtection="0"/>
    <xf numFmtId="0" fontId="24" fillId="0" borderId="40" applyNumberFormat="0" applyFill="0" applyAlignment="0" applyProtection="0"/>
    <xf numFmtId="0" fontId="12" fillId="21" borderId="37" applyNumberFormat="0" applyAlignment="0" applyProtection="0"/>
    <xf numFmtId="0" fontId="19" fillId="11" borderId="37" applyNumberFormat="0" applyAlignment="0" applyProtection="0"/>
    <xf numFmtId="0" fontId="3" fillId="24" borderId="38" applyNumberFormat="0" applyFont="0" applyAlignment="0" applyProtection="0"/>
    <xf numFmtId="0" fontId="22" fillId="21" borderId="39" applyNumberFormat="0" applyAlignment="0" applyProtection="0"/>
    <xf numFmtId="0" fontId="24" fillId="0" borderId="40" applyNumberFormat="0" applyFill="0" applyAlignment="0" applyProtection="0"/>
    <xf numFmtId="0" fontId="3" fillId="56" borderId="43" applyNumberFormat="0" applyFont="0" applyAlignment="0" applyProtection="0"/>
    <xf numFmtId="0" fontId="57" fillId="59" borderId="42" applyNumberFormat="0" applyAlignment="0" applyProtection="0"/>
    <xf numFmtId="0" fontId="12" fillId="21" borderId="47" applyNumberFormat="0" applyAlignment="0" applyProtection="0"/>
    <xf numFmtId="0" fontId="22" fillId="21" borderId="54" applyNumberFormat="0" applyAlignment="0" applyProtection="0"/>
    <xf numFmtId="0" fontId="83" fillId="59" borderId="49" applyNumberFormat="0" applyAlignment="0" applyProtection="0"/>
    <xf numFmtId="0" fontId="3" fillId="56" borderId="53" applyNumberFormat="0" applyFont="0" applyAlignment="0" applyProtection="0"/>
    <xf numFmtId="0" fontId="3" fillId="56" borderId="43" applyNumberFormat="0" applyFont="0" applyAlignment="0" applyProtection="0"/>
    <xf numFmtId="0" fontId="5" fillId="24" borderId="43" applyNumberFormat="0" applyFont="0" applyAlignment="0" applyProtection="0"/>
    <xf numFmtId="0" fontId="19" fillId="11" borderId="52" applyNumberFormat="0" applyAlignment="0" applyProtection="0"/>
    <xf numFmtId="0" fontId="57" fillId="59" borderId="47" applyNumberFormat="0" applyAlignment="0" applyProtection="0"/>
    <xf numFmtId="0" fontId="70" fillId="57" borderId="52" applyNumberFormat="0" applyAlignment="0" applyProtection="0"/>
    <xf numFmtId="0" fontId="83" fillId="59" borderId="54" applyNumberFormat="0" applyAlignment="0" applyProtection="0"/>
    <xf numFmtId="0" fontId="63" fillId="0" borderId="51" applyNumberFormat="0" applyFill="0" applyAlignment="0" applyProtection="0"/>
    <xf numFmtId="0" fontId="3" fillId="56" borderId="53" applyNumberFormat="0" applyFont="0" applyAlignment="0" applyProtection="0"/>
    <xf numFmtId="0" fontId="12" fillId="21" borderId="62" applyNumberFormat="0" applyAlignment="0" applyProtection="0"/>
    <xf numFmtId="0" fontId="3" fillId="56" borderId="53" applyNumberFormat="0" applyFont="0" applyAlignment="0" applyProtection="0"/>
    <xf numFmtId="0" fontId="3" fillId="56" borderId="58" applyNumberFormat="0" applyFont="0" applyAlignment="0" applyProtection="0"/>
    <xf numFmtId="0" fontId="24" fillId="0" borderId="55" applyNumberFormat="0" applyFill="0" applyAlignment="0" applyProtection="0"/>
    <xf numFmtId="0" fontId="3" fillId="24" borderId="48" applyNumberFormat="0" applyFont="0" applyAlignment="0" applyProtection="0"/>
    <xf numFmtId="0" fontId="3" fillId="56" borderId="48" applyNumberFormat="0" applyFont="0" applyAlignment="0" applyProtection="0"/>
    <xf numFmtId="0" fontId="24" fillId="0" borderId="50" applyNumberFormat="0" applyFill="0" applyAlignment="0" applyProtection="0"/>
    <xf numFmtId="0" fontId="5" fillId="24" borderId="53" applyNumberFormat="0" applyFont="0" applyAlignment="0" applyProtection="0"/>
    <xf numFmtId="0" fontId="63" fillId="0" borderId="56" applyNumberFormat="0" applyFill="0" applyAlignment="0" applyProtection="0"/>
    <xf numFmtId="0" fontId="19" fillId="11" borderId="42" applyNumberFormat="0" applyAlignment="0" applyProtection="0"/>
    <xf numFmtId="0" fontId="3" fillId="24" borderId="53" applyNumberFormat="0" applyFont="0" applyAlignment="0" applyProtection="0"/>
    <xf numFmtId="0" fontId="3" fillId="56" borderId="63" applyNumberFormat="0" applyFont="0" applyAlignment="0" applyProtection="0"/>
    <xf numFmtId="0" fontId="70" fillId="57" borderId="47" applyNumberFormat="0" applyAlignment="0" applyProtection="0"/>
    <xf numFmtId="0" fontId="3" fillId="56" borderId="38" applyNumberFormat="0" applyFont="0" applyAlignment="0" applyProtection="0"/>
    <xf numFmtId="0" fontId="3" fillId="56" borderId="38" applyNumberFormat="0" applyFont="0" applyAlignment="0" applyProtection="0"/>
    <xf numFmtId="0" fontId="22" fillId="21" borderId="39" applyNumberFormat="0" applyAlignment="0" applyProtection="0"/>
    <xf numFmtId="0" fontId="83" fillId="59" borderId="54" applyNumberFormat="0" applyAlignment="0" applyProtection="0"/>
    <xf numFmtId="0" fontId="63" fillId="0" borderId="46" applyNumberFormat="0" applyFill="0" applyAlignment="0" applyProtection="0"/>
    <xf numFmtId="0" fontId="19" fillId="11" borderId="47" applyNumberFormat="0" applyAlignment="0" applyProtection="0"/>
    <xf numFmtId="0" fontId="63" fillId="0" borderId="56" applyNumberFormat="0" applyFill="0" applyAlignment="0" applyProtection="0"/>
    <xf numFmtId="0" fontId="3" fillId="56" borderId="53" applyNumberFormat="0" applyFont="0" applyAlignment="0" applyProtection="0"/>
    <xf numFmtId="0" fontId="22" fillId="21" borderId="54" applyNumberFormat="0" applyAlignment="0" applyProtection="0"/>
    <xf numFmtId="0" fontId="83" fillId="59" borderId="44" applyNumberFormat="0" applyAlignment="0" applyProtection="0"/>
    <xf numFmtId="0" fontId="3" fillId="56" borderId="43" applyNumberFormat="0" applyFont="0" applyAlignment="0" applyProtection="0"/>
    <xf numFmtId="0" fontId="57" fillId="59" borderId="47" applyNumberFormat="0" applyAlignment="0" applyProtection="0"/>
    <xf numFmtId="0" fontId="57" fillId="59" borderId="57" applyNumberFormat="0" applyAlignment="0" applyProtection="0"/>
    <xf numFmtId="0" fontId="3" fillId="24" borderId="48" applyNumberFormat="0" applyFont="0" applyAlignment="0" applyProtection="0"/>
    <xf numFmtId="0" fontId="70" fillId="57" borderId="52" applyNumberFormat="0" applyAlignment="0" applyProtection="0"/>
    <xf numFmtId="0" fontId="19" fillId="11" borderId="47" applyNumberFormat="0" applyAlignment="0" applyProtection="0"/>
    <xf numFmtId="0" fontId="22" fillId="21" borderId="49" applyNumberFormat="0" applyAlignment="0" applyProtection="0"/>
    <xf numFmtId="0" fontId="22" fillId="21" borderId="54" applyNumberFormat="0" applyAlignment="0" applyProtection="0"/>
    <xf numFmtId="0" fontId="22" fillId="21" borderId="59" applyNumberFormat="0" applyAlignment="0" applyProtection="0"/>
    <xf numFmtId="0" fontId="70" fillId="57" borderId="47" applyNumberFormat="0" applyAlignment="0" applyProtection="0"/>
    <xf numFmtId="0" fontId="5" fillId="24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83" fillId="59" borderId="49" applyNumberFormat="0" applyAlignment="0" applyProtection="0"/>
    <xf numFmtId="0" fontId="70" fillId="57" borderId="47" applyNumberFormat="0" applyAlignment="0" applyProtection="0"/>
    <xf numFmtId="0" fontId="5" fillId="24" borderId="48" applyNumberFormat="0" applyFont="0" applyAlignment="0" applyProtection="0"/>
    <xf numFmtId="0" fontId="22" fillId="21" borderId="49" applyNumberFormat="0" applyAlignment="0" applyProtection="0"/>
    <xf numFmtId="0" fontId="3" fillId="24" borderId="48" applyNumberFormat="0" applyFont="0" applyAlignment="0" applyProtection="0"/>
    <xf numFmtId="0" fontId="19" fillId="11" borderId="47" applyNumberFormat="0" applyAlignment="0" applyProtection="0"/>
    <xf numFmtId="0" fontId="63" fillId="0" borderId="51" applyNumberFormat="0" applyFill="0" applyAlignment="0" applyProtection="0"/>
    <xf numFmtId="0" fontId="24" fillId="0" borderId="50" applyNumberFormat="0" applyFill="0" applyAlignment="0" applyProtection="0"/>
    <xf numFmtId="0" fontId="24" fillId="0" borderId="50" applyNumberFormat="0" applyFill="0" applyAlignment="0" applyProtection="0"/>
    <xf numFmtId="0" fontId="3" fillId="56" borderId="48" applyNumberFormat="0" applyFont="0" applyAlignment="0" applyProtection="0"/>
    <xf numFmtId="0" fontId="22" fillId="21" borderId="49" applyNumberFormat="0" applyAlignment="0" applyProtection="0"/>
    <xf numFmtId="0" fontId="3" fillId="56" borderId="48" applyNumberFormat="0" applyFont="0" applyAlignment="0" applyProtection="0"/>
    <xf numFmtId="0" fontId="5" fillId="24" borderId="53" applyNumberFormat="0" applyFont="0" applyAlignment="0" applyProtection="0"/>
    <xf numFmtId="0" fontId="19" fillId="11" borderId="52" applyNumberFormat="0" applyAlignment="0" applyProtection="0"/>
    <xf numFmtId="0" fontId="24" fillId="0" borderId="55" applyNumberFormat="0" applyFill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5" fillId="24" borderId="48" applyNumberFormat="0" applyFont="0" applyAlignment="0" applyProtection="0"/>
    <xf numFmtId="0" fontId="24" fillId="0" borderId="65" applyNumberFormat="0" applyFill="0" applyAlignment="0" applyProtection="0"/>
    <xf numFmtId="0" fontId="22" fillId="21" borderId="64" applyNumberFormat="0" applyAlignment="0" applyProtection="0"/>
    <xf numFmtId="0" fontId="3" fillId="56" borderId="53" applyNumberFormat="0" applyFont="0" applyAlignment="0" applyProtection="0"/>
    <xf numFmtId="0" fontId="3" fillId="24" borderId="53" applyNumberFormat="0" applyFont="0" applyAlignment="0" applyProtection="0"/>
    <xf numFmtId="0" fontId="70" fillId="57" borderId="42" applyNumberFormat="0" applyAlignment="0" applyProtection="0"/>
    <xf numFmtId="0" fontId="5" fillId="24" borderId="58" applyNumberFormat="0" applyFont="0" applyAlignment="0" applyProtection="0"/>
    <xf numFmtId="0" fontId="3" fillId="24" borderId="53" applyNumberFormat="0" applyFont="0" applyAlignment="0" applyProtection="0"/>
    <xf numFmtId="0" fontId="5" fillId="24" borderId="53" applyNumberFormat="0" applyFont="0" applyAlignment="0" applyProtection="0"/>
    <xf numFmtId="0" fontId="3" fillId="56" borderId="53" applyNumberFormat="0" applyFont="0" applyAlignment="0" applyProtection="0"/>
    <xf numFmtId="0" fontId="83" fillId="59" borderId="54" applyNumberFormat="0" applyAlignment="0" applyProtection="0"/>
    <xf numFmtId="0" fontId="3" fillId="24" borderId="53" applyNumberFormat="0" applyFont="0" applyAlignment="0" applyProtection="0"/>
    <xf numFmtId="0" fontId="12" fillId="21" borderId="52" applyNumberFormat="0" applyAlignment="0" applyProtection="0"/>
    <xf numFmtId="0" fontId="57" fillId="59" borderId="52" applyNumberFormat="0" applyAlignment="0" applyProtection="0"/>
    <xf numFmtId="0" fontId="3" fillId="24" borderId="53" applyNumberFormat="0" applyFont="0" applyAlignment="0" applyProtection="0"/>
    <xf numFmtId="0" fontId="3" fillId="24" borderId="53" applyNumberFormat="0" applyFont="0" applyAlignment="0" applyProtection="0"/>
    <xf numFmtId="0" fontId="57" fillId="59" borderId="37" applyNumberFormat="0" applyAlignment="0" applyProtection="0"/>
    <xf numFmtId="0" fontId="63" fillId="0" borderId="56" applyNumberFormat="0" applyFill="0" applyAlignment="0" applyProtection="0"/>
    <xf numFmtId="0" fontId="12" fillId="21" borderId="57" applyNumberFormat="0" applyAlignment="0" applyProtection="0"/>
    <xf numFmtId="0" fontId="3" fillId="56" borderId="53" applyNumberFormat="0" applyFont="0" applyAlignment="0" applyProtection="0"/>
    <xf numFmtId="0" fontId="12" fillId="21" borderId="57" applyNumberFormat="0" applyAlignment="0" applyProtection="0"/>
    <xf numFmtId="0" fontId="3" fillId="24" borderId="58" applyNumberFormat="0" applyFont="0" applyAlignment="0" applyProtection="0"/>
    <xf numFmtId="0" fontId="22" fillId="21" borderId="59" applyNumberFormat="0" applyAlignment="0" applyProtection="0"/>
    <xf numFmtId="0" fontId="19" fillId="11" borderId="62" applyNumberFormat="0" applyAlignment="0" applyProtection="0"/>
    <xf numFmtId="0" fontId="22" fillId="21" borderId="64" applyNumberFormat="0" applyAlignment="0" applyProtection="0"/>
    <xf numFmtId="0" fontId="70" fillId="57" borderId="37" applyNumberFormat="0" applyAlignment="0" applyProtection="0"/>
    <xf numFmtId="0" fontId="70" fillId="57" borderId="57" applyNumberFormat="0" applyAlignment="0" applyProtection="0"/>
    <xf numFmtId="0" fontId="3" fillId="56" borderId="53" applyNumberFormat="0" applyFont="0" applyAlignment="0" applyProtection="0"/>
    <xf numFmtId="0" fontId="22" fillId="21" borderId="49" applyNumberFormat="0" applyAlignment="0" applyProtection="0"/>
    <xf numFmtId="0" fontId="22" fillId="21" borderId="49" applyNumberFormat="0" applyAlignment="0" applyProtection="0"/>
    <xf numFmtId="0" fontId="19" fillId="11" borderId="47" applyNumberFormat="0" applyAlignment="0" applyProtection="0"/>
    <xf numFmtId="0" fontId="22" fillId="21" borderId="64" applyNumberFormat="0" applyAlignment="0" applyProtection="0"/>
    <xf numFmtId="0" fontId="12" fillId="21" borderId="47" applyNumberFormat="0" applyAlignment="0" applyProtection="0"/>
    <xf numFmtId="0" fontId="12" fillId="21" borderId="52" applyNumberFormat="0" applyAlignment="0" applyProtection="0"/>
    <xf numFmtId="0" fontId="22" fillId="21" borderId="44" applyNumberFormat="0" applyAlignment="0" applyProtection="0"/>
    <xf numFmtId="0" fontId="3" fillId="56" borderId="43" applyNumberFormat="0" applyFont="0" applyAlignment="0" applyProtection="0"/>
    <xf numFmtId="0" fontId="19" fillId="11" borderId="57" applyNumberFormat="0" applyAlignment="0" applyProtection="0"/>
    <xf numFmtId="0" fontId="24" fillId="0" borderId="45" applyNumberFormat="0" applyFill="0" applyAlignment="0" applyProtection="0"/>
    <xf numFmtId="0" fontId="22" fillId="21" borderId="44" applyNumberFormat="0" applyAlignment="0" applyProtection="0"/>
    <xf numFmtId="0" fontId="3" fillId="24" borderId="43" applyNumberFormat="0" applyFont="0" applyAlignment="0" applyProtection="0"/>
    <xf numFmtId="0" fontId="19" fillId="11" borderId="42" applyNumberFormat="0" applyAlignment="0" applyProtection="0"/>
    <xf numFmtId="0" fontId="12" fillId="21" borderId="42" applyNumberFormat="0" applyAlignment="0" applyProtection="0"/>
    <xf numFmtId="0" fontId="24" fillId="0" borderId="65" applyNumberFormat="0" applyFill="0" applyAlignment="0" applyProtection="0"/>
    <xf numFmtId="0" fontId="3" fillId="24" borderId="48" applyNumberFormat="0" applyFont="0" applyAlignment="0" applyProtection="0"/>
    <xf numFmtId="0" fontId="12" fillId="21" borderId="47" applyNumberFormat="0" applyAlignment="0" applyProtection="0"/>
    <xf numFmtId="0" fontId="24" fillId="0" borderId="45" applyNumberFormat="0" applyFill="0" applyAlignment="0" applyProtection="0"/>
    <xf numFmtId="0" fontId="3" fillId="24" borderId="48" applyNumberFormat="0" applyFont="0" applyAlignment="0" applyProtection="0"/>
    <xf numFmtId="0" fontId="12" fillId="21" borderId="47" applyNumberFormat="0" applyAlignment="0" applyProtection="0"/>
    <xf numFmtId="0" fontId="22" fillId="21" borderId="44" applyNumberFormat="0" applyAlignment="0" applyProtection="0"/>
    <xf numFmtId="0" fontId="3" fillId="24" borderId="43" applyNumberFormat="0" applyFont="0" applyAlignment="0" applyProtection="0"/>
    <xf numFmtId="0" fontId="63" fillId="0" borderId="51" applyNumberFormat="0" applyFill="0" applyAlignment="0" applyProtection="0"/>
    <xf numFmtId="0" fontId="5" fillId="24" borderId="38" applyNumberFormat="0" applyFont="0" applyAlignment="0" applyProtection="0"/>
    <xf numFmtId="0" fontId="3" fillId="56" borderId="38" applyNumberFormat="0" applyFont="0" applyAlignment="0" applyProtection="0"/>
    <xf numFmtId="0" fontId="3" fillId="56" borderId="38" applyNumberFormat="0" applyFont="0" applyAlignment="0" applyProtection="0"/>
    <xf numFmtId="0" fontId="83" fillId="59" borderId="39" applyNumberFormat="0" applyAlignment="0" applyProtection="0"/>
    <xf numFmtId="0" fontId="12" fillId="21" borderId="42" applyNumberFormat="0" applyAlignment="0" applyProtection="0"/>
    <xf numFmtId="0" fontId="3" fillId="56" borderId="63" applyNumberFormat="0" applyFont="0" applyAlignment="0" applyProtection="0"/>
    <xf numFmtId="0" fontId="63" fillId="0" borderId="41" applyNumberFormat="0" applyFill="0" applyAlignment="0" applyProtection="0"/>
    <xf numFmtId="0" fontId="5" fillId="24" borderId="48" applyNumberFormat="0" applyFont="0" applyAlignment="0" applyProtection="0"/>
    <xf numFmtId="0" fontId="22" fillId="21" borderId="54" applyNumberFormat="0" applyAlignment="0" applyProtection="0"/>
    <xf numFmtId="0" fontId="3" fillId="56" borderId="38" applyNumberFormat="0" applyFont="0" applyAlignment="0" applyProtection="0"/>
    <xf numFmtId="0" fontId="19" fillId="11" borderId="52" applyNumberFormat="0" applyAlignment="0" applyProtection="0"/>
    <xf numFmtId="0" fontId="24" fillId="0" borderId="55" applyNumberFormat="0" applyFill="0" applyAlignment="0" applyProtection="0"/>
    <xf numFmtId="0" fontId="3" fillId="56" borderId="38" applyNumberFormat="0" applyFont="0" applyAlignment="0" applyProtection="0"/>
    <xf numFmtId="0" fontId="12" fillId="21" borderId="52" applyNumberFormat="0" applyAlignment="0" applyProtection="0"/>
    <xf numFmtId="0" fontId="63" fillId="0" borderId="41" applyNumberFormat="0" applyFill="0" applyAlignment="0" applyProtection="0"/>
    <xf numFmtId="0" fontId="83" fillId="59" borderId="39" applyNumberFormat="0" applyAlignment="0" applyProtection="0"/>
    <xf numFmtId="0" fontId="5" fillId="24" borderId="53" applyNumberFormat="0" applyFont="0" applyAlignment="0" applyProtection="0"/>
    <xf numFmtId="0" fontId="57" fillId="59" borderId="37" applyNumberFormat="0" applyAlignment="0" applyProtection="0"/>
    <xf numFmtId="0" fontId="5" fillId="24" borderId="38" applyNumberFormat="0" applyFont="0" applyAlignment="0" applyProtection="0"/>
    <xf numFmtId="0" fontId="70" fillId="57" borderId="37" applyNumberFormat="0" applyAlignment="0" applyProtection="0"/>
    <xf numFmtId="0" fontId="12" fillId="21" borderId="37" applyNumberFormat="0" applyAlignment="0" applyProtection="0"/>
    <xf numFmtId="0" fontId="5" fillId="24" borderId="38" applyNumberFormat="0" applyFont="0" applyAlignment="0" applyProtection="0"/>
    <xf numFmtId="0" fontId="3" fillId="24" borderId="38" applyNumberFormat="0" applyFont="0" applyAlignment="0" applyProtection="0"/>
    <xf numFmtId="0" fontId="3" fillId="24" borderId="38" applyNumberFormat="0" applyFont="0" applyAlignment="0" applyProtection="0"/>
    <xf numFmtId="0" fontId="63" fillId="0" borderId="41" applyNumberFormat="0" applyFill="0" applyAlignment="0" applyProtection="0"/>
    <xf numFmtId="0" fontId="83" fillId="59" borderId="39" applyNumberFormat="0" applyAlignment="0" applyProtection="0"/>
    <xf numFmtId="0" fontId="3" fillId="56" borderId="38" applyNumberFormat="0" applyFont="0" applyAlignment="0" applyProtection="0"/>
    <xf numFmtId="0" fontId="3" fillId="56" borderId="38" applyNumberFormat="0" applyFont="0" applyAlignment="0" applyProtection="0"/>
    <xf numFmtId="0" fontId="5" fillId="24" borderId="38" applyNumberFormat="0" applyFont="0" applyAlignment="0" applyProtection="0"/>
    <xf numFmtId="0" fontId="70" fillId="57" borderId="37" applyNumberFormat="0" applyAlignment="0" applyProtection="0"/>
    <xf numFmtId="0" fontId="57" fillId="59" borderId="37" applyNumberFormat="0" applyAlignment="0" applyProtection="0"/>
    <xf numFmtId="0" fontId="24" fillId="0" borderId="40" applyNumberFormat="0" applyFill="0" applyAlignment="0" applyProtection="0"/>
    <xf numFmtId="0" fontId="3" fillId="24" borderId="38" applyNumberFormat="0" applyFont="0" applyAlignment="0" applyProtection="0"/>
    <xf numFmtId="0" fontId="19" fillId="11" borderId="37" applyNumberFormat="0" applyAlignment="0" applyProtection="0"/>
    <xf numFmtId="0" fontId="22" fillId="21" borderId="39" applyNumberFormat="0" applyAlignment="0" applyProtection="0"/>
    <xf numFmtId="0" fontId="24" fillId="0" borderId="40" applyNumberFormat="0" applyFill="0" applyAlignment="0" applyProtection="0"/>
    <xf numFmtId="0" fontId="3" fillId="24" borderId="38" applyNumberFormat="0" applyFont="0" applyAlignment="0" applyProtection="0"/>
    <xf numFmtId="0" fontId="3" fillId="56" borderId="48" applyNumberFormat="0" applyFont="0" applyAlignment="0" applyProtection="0"/>
    <xf numFmtId="0" fontId="3" fillId="56" borderId="58" applyNumberFormat="0" applyFont="0" applyAlignment="0" applyProtection="0"/>
    <xf numFmtId="0" fontId="3" fillId="56" borderId="43" applyNumberFormat="0" applyFont="0" applyAlignment="0" applyProtection="0"/>
    <xf numFmtId="0" fontId="22" fillId="21" borderId="44" applyNumberFormat="0" applyAlignment="0" applyProtection="0"/>
    <xf numFmtId="0" fontId="12" fillId="21" borderId="42" applyNumberFormat="0" applyAlignment="0" applyProtection="0"/>
    <xf numFmtId="0" fontId="3" fillId="56" borderId="43" applyNumberFormat="0" applyFont="0" applyAlignment="0" applyProtection="0"/>
    <xf numFmtId="0" fontId="24" fillId="0" borderId="45" applyNumberFormat="0" applyFill="0" applyAlignment="0" applyProtection="0"/>
    <xf numFmtId="0" fontId="12" fillId="21" borderId="42" applyNumberFormat="0" applyAlignment="0" applyProtection="0"/>
    <xf numFmtId="0" fontId="24" fillId="0" borderId="45" applyNumberFormat="0" applyFill="0" applyAlignment="0" applyProtection="0"/>
    <xf numFmtId="0" fontId="63" fillId="0" borderId="46" applyNumberFormat="0" applyFill="0" applyAlignment="0" applyProtection="0"/>
    <xf numFmtId="0" fontId="83" fillId="59" borderId="44" applyNumberFormat="0" applyAlignment="0" applyProtection="0"/>
    <xf numFmtId="0" fontId="19" fillId="11" borderId="42" applyNumberFormat="0" applyAlignment="0" applyProtection="0"/>
    <xf numFmtId="0" fontId="3" fillId="24" borderId="43" applyNumberFormat="0" applyFont="0" applyAlignment="0" applyProtection="0"/>
    <xf numFmtId="0" fontId="3" fillId="24" borderId="43" applyNumberFormat="0" applyFont="0" applyAlignment="0" applyProtection="0"/>
    <xf numFmtId="0" fontId="22" fillId="21" borderId="44" applyNumberFormat="0" applyAlignment="0" applyProtection="0"/>
    <xf numFmtId="0" fontId="57" fillId="59" borderId="42" applyNumberFormat="0" applyAlignment="0" applyProtection="0"/>
    <xf numFmtId="0" fontId="19" fillId="11" borderId="42" applyNumberFormat="0" applyAlignment="0" applyProtection="0"/>
    <xf numFmtId="0" fontId="5" fillId="24" borderId="43" applyNumberFormat="0" applyFont="0" applyAlignment="0" applyProtection="0"/>
    <xf numFmtId="0" fontId="70" fillId="57" borderId="42" applyNumberFormat="0" applyAlignment="0" applyProtection="0"/>
    <xf numFmtId="0" fontId="12" fillId="21" borderId="42" applyNumberFormat="0" applyAlignment="0" applyProtection="0"/>
    <xf numFmtId="0" fontId="5" fillId="24" borderId="43" applyNumberFormat="0" applyFont="0" applyAlignment="0" applyProtection="0"/>
    <xf numFmtId="0" fontId="3" fillId="24" borderId="43" applyNumberFormat="0" applyFont="0" applyAlignment="0" applyProtection="0"/>
    <xf numFmtId="0" fontId="3" fillId="24" borderId="43" applyNumberFormat="0" applyFont="0" applyAlignment="0" applyProtection="0"/>
    <xf numFmtId="0" fontId="63" fillId="0" borderId="46" applyNumberFormat="0" applyFill="0" applyAlignment="0" applyProtection="0"/>
    <xf numFmtId="0" fontId="83" fillId="59" borderId="44" applyNumberFormat="0" applyAlignment="0" applyProtection="0"/>
    <xf numFmtId="0" fontId="3" fillId="56" borderId="43" applyNumberFormat="0" applyFont="0" applyAlignment="0" applyProtection="0"/>
    <xf numFmtId="0" fontId="3" fillId="56" borderId="43" applyNumberFormat="0" applyFont="0" applyAlignment="0" applyProtection="0"/>
    <xf numFmtId="0" fontId="5" fillId="24" borderId="43" applyNumberFormat="0" applyFont="0" applyAlignment="0" applyProtection="0"/>
    <xf numFmtId="0" fontId="70" fillId="57" borderId="42" applyNumberFormat="0" applyAlignment="0" applyProtection="0"/>
    <xf numFmtId="0" fontId="57" fillId="59" borderId="42" applyNumberFormat="0" applyAlignment="0" applyProtection="0"/>
    <xf numFmtId="0" fontId="24" fillId="0" borderId="45" applyNumberFormat="0" applyFill="0" applyAlignment="0" applyProtection="0"/>
    <xf numFmtId="0" fontId="3" fillId="24" borderId="43" applyNumberFormat="0" applyFont="0" applyAlignment="0" applyProtection="0"/>
    <xf numFmtId="0" fontId="19" fillId="11" borderId="42" applyNumberFormat="0" applyAlignment="0" applyProtection="0"/>
    <xf numFmtId="0" fontId="22" fillId="21" borderId="44" applyNumberFormat="0" applyAlignment="0" applyProtection="0"/>
    <xf numFmtId="0" fontId="24" fillId="0" borderId="45" applyNumberFormat="0" applyFill="0" applyAlignment="0" applyProtection="0"/>
    <xf numFmtId="0" fontId="3" fillId="24" borderId="43" applyNumberFormat="0" applyFont="0" applyAlignment="0" applyProtection="0"/>
    <xf numFmtId="0" fontId="83" fillId="59" borderId="49" applyNumberFormat="0" applyAlignment="0" applyProtection="0"/>
    <xf numFmtId="0" fontId="57" fillId="59" borderId="52" applyNumberFormat="0" applyAlignment="0" applyProtection="0"/>
    <xf numFmtId="0" fontId="3" fillId="56" borderId="58" applyNumberFormat="0" applyFont="0" applyAlignment="0" applyProtection="0"/>
    <xf numFmtId="0" fontId="57" fillId="59" borderId="52" applyNumberFormat="0" applyAlignment="0" applyProtection="0"/>
    <xf numFmtId="0" fontId="70" fillId="57" borderId="52" applyNumberFormat="0" applyAlignment="0" applyProtection="0"/>
    <xf numFmtId="0" fontId="3" fillId="24" borderId="48" applyNumberFormat="0" applyFont="0" applyAlignment="0" applyProtection="0"/>
    <xf numFmtId="0" fontId="24" fillId="0" borderId="60" applyNumberFormat="0" applyFill="0" applyAlignment="0" applyProtection="0"/>
    <xf numFmtId="0" fontId="3" fillId="24" borderId="58" applyNumberFormat="0" applyFont="0" applyAlignment="0" applyProtection="0"/>
    <xf numFmtId="0" fontId="12" fillId="21" borderId="62" applyNumberFormat="0" applyAlignment="0" applyProtection="0"/>
    <xf numFmtId="0" fontId="12" fillId="21" borderId="47" applyNumberFormat="0" applyAlignment="0" applyProtection="0"/>
    <xf numFmtId="0" fontId="22" fillId="21" borderId="59" applyNumberFormat="0" applyAlignment="0" applyProtection="0"/>
    <xf numFmtId="0" fontId="24" fillId="0" borderId="50" applyNumberFormat="0" applyFill="0" applyAlignment="0" applyProtection="0"/>
    <xf numFmtId="0" fontId="83" fillId="59" borderId="59" applyNumberFormat="0" applyAlignment="0" applyProtection="0"/>
    <xf numFmtId="0" fontId="57" fillId="59" borderId="47" applyNumberFormat="0" applyAlignment="0" applyProtection="0"/>
    <xf numFmtId="0" fontId="24" fillId="0" borderId="50" applyNumberFormat="0" applyFill="0" applyAlignment="0" applyProtection="0"/>
    <xf numFmtId="0" fontId="3" fillId="24" borderId="48" applyNumberFormat="0" applyFont="0" applyAlignment="0" applyProtection="0"/>
    <xf numFmtId="0" fontId="19" fillId="11" borderId="47" applyNumberFormat="0" applyAlignment="0" applyProtection="0"/>
    <xf numFmtId="0" fontId="22" fillId="21" borderId="49" applyNumberFormat="0" applyAlignment="0" applyProtection="0"/>
    <xf numFmtId="0" fontId="24" fillId="0" borderId="50" applyNumberFormat="0" applyFill="0" applyAlignment="0" applyProtection="0"/>
    <xf numFmtId="0" fontId="3" fillId="24" borderId="48" applyNumberFormat="0" applyFont="0" applyAlignment="0" applyProtection="0"/>
    <xf numFmtId="0" fontId="12" fillId="21" borderId="52" applyNumberFormat="0" applyAlignment="0" applyProtection="0"/>
    <xf numFmtId="0" fontId="3" fillId="24" borderId="63" applyNumberFormat="0" applyFont="0" applyAlignment="0" applyProtection="0"/>
    <xf numFmtId="0" fontId="24" fillId="0" borderId="60" applyNumberFormat="0" applyFill="0" applyAlignment="0" applyProtection="0"/>
    <xf numFmtId="0" fontId="22" fillId="21" borderId="54" applyNumberFormat="0" applyAlignment="0" applyProtection="0"/>
    <xf numFmtId="0" fontId="24" fillId="0" borderId="55" applyNumberFormat="0" applyFill="0" applyAlignment="0" applyProtection="0"/>
    <xf numFmtId="0" fontId="3" fillId="56" borderId="58" applyNumberFormat="0" applyFont="0" applyAlignment="0" applyProtection="0"/>
    <xf numFmtId="0" fontId="19" fillId="11" borderId="52" applyNumberFormat="0" applyAlignment="0" applyProtection="0"/>
    <xf numFmtId="0" fontId="19" fillId="11" borderId="57" applyNumberFormat="0" applyAlignment="0" applyProtection="0"/>
    <xf numFmtId="0" fontId="12" fillId="21" borderId="52" applyNumberFormat="0" applyAlignment="0" applyProtection="0"/>
    <xf numFmtId="0" fontId="3" fillId="24" borderId="63" applyNumberFormat="0" applyFont="0" applyAlignment="0" applyProtection="0"/>
    <xf numFmtId="0" fontId="24" fillId="0" borderId="55" applyNumberFormat="0" applyFill="0" applyAlignment="0" applyProtection="0"/>
    <xf numFmtId="0" fontId="3" fillId="24" borderId="53" applyNumberFormat="0" applyFont="0" applyAlignment="0" applyProtection="0"/>
    <xf numFmtId="0" fontId="19" fillId="11" borderId="52" applyNumberFormat="0" applyAlignment="0" applyProtection="0"/>
    <xf numFmtId="0" fontId="22" fillId="21" borderId="54" applyNumberFormat="0" applyAlignment="0" applyProtection="0"/>
    <xf numFmtId="0" fontId="24" fillId="0" borderId="55" applyNumberFormat="0" applyFill="0" applyAlignment="0" applyProtection="0"/>
    <xf numFmtId="0" fontId="3" fillId="24" borderId="53" applyNumberFormat="0" applyFont="0" applyAlignment="0" applyProtection="0"/>
    <xf numFmtId="0" fontId="63" fillId="0" borderId="61" applyNumberFormat="0" applyFill="0" applyAlignment="0" applyProtection="0"/>
    <xf numFmtId="0" fontId="3" fillId="56" borderId="58" applyNumberFormat="0" applyFont="0" applyAlignment="0" applyProtection="0"/>
    <xf numFmtId="0" fontId="22" fillId="21" borderId="59" applyNumberFormat="0" applyAlignment="0" applyProtection="0"/>
    <xf numFmtId="0" fontId="12" fillId="21" borderId="57" applyNumberFormat="0" applyAlignment="0" applyProtection="0"/>
    <xf numFmtId="0" fontId="3" fillId="56" borderId="58" applyNumberFormat="0" applyFont="0" applyAlignment="0" applyProtection="0"/>
    <xf numFmtId="0" fontId="24" fillId="0" borderId="60" applyNumberFormat="0" applyFill="0" applyAlignment="0" applyProtection="0"/>
    <xf numFmtId="0" fontId="12" fillId="21" borderId="57" applyNumberFormat="0" applyAlignment="0" applyProtection="0"/>
    <xf numFmtId="0" fontId="24" fillId="0" borderId="60" applyNumberFormat="0" applyFill="0" applyAlignment="0" applyProtection="0"/>
    <xf numFmtId="0" fontId="63" fillId="0" borderId="61" applyNumberFormat="0" applyFill="0" applyAlignment="0" applyProtection="0"/>
    <xf numFmtId="0" fontId="83" fillId="59" borderId="59" applyNumberFormat="0" applyAlignment="0" applyProtection="0"/>
    <xf numFmtId="0" fontId="19" fillId="11" borderId="57" applyNumberForma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22" fillId="21" borderId="59" applyNumberFormat="0" applyAlignment="0" applyProtection="0"/>
    <xf numFmtId="0" fontId="57" fillId="59" borderId="57" applyNumberFormat="0" applyAlignment="0" applyProtection="0"/>
    <xf numFmtId="0" fontId="19" fillId="11" borderId="57" applyNumberFormat="0" applyAlignment="0" applyProtection="0"/>
    <xf numFmtId="0" fontId="5" fillId="24" borderId="58" applyNumberFormat="0" applyFont="0" applyAlignment="0" applyProtection="0"/>
    <xf numFmtId="0" fontId="70" fillId="57" borderId="57" applyNumberFormat="0" applyAlignment="0" applyProtection="0"/>
    <xf numFmtId="0" fontId="12" fillId="21" borderId="57" applyNumberFormat="0" applyAlignment="0" applyProtection="0"/>
    <xf numFmtId="0" fontId="5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63" fillId="0" borderId="61" applyNumberFormat="0" applyFill="0" applyAlignment="0" applyProtection="0"/>
    <xf numFmtId="0" fontId="83" fillId="59" borderId="59" applyNumberForma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5" fillId="24" borderId="58" applyNumberFormat="0" applyFont="0" applyAlignment="0" applyProtection="0"/>
    <xf numFmtId="0" fontId="70" fillId="57" borderId="57" applyNumberFormat="0" applyAlignment="0" applyProtection="0"/>
    <xf numFmtId="0" fontId="57" fillId="59" borderId="57" applyNumberFormat="0" applyAlignment="0" applyProtection="0"/>
    <xf numFmtId="0" fontId="24" fillId="0" borderId="60" applyNumberFormat="0" applyFill="0" applyAlignment="0" applyProtection="0"/>
    <xf numFmtId="0" fontId="3" fillId="24" borderId="58" applyNumberFormat="0" applyFont="0" applyAlignment="0" applyProtection="0"/>
    <xf numFmtId="0" fontId="19" fillId="11" borderId="57" applyNumberFormat="0" applyAlignment="0" applyProtection="0"/>
    <xf numFmtId="0" fontId="22" fillId="21" borderId="59" applyNumberFormat="0" applyAlignment="0" applyProtection="0"/>
    <xf numFmtId="0" fontId="24" fillId="0" borderId="60" applyNumberFormat="0" applyFill="0" applyAlignment="0" applyProtection="0"/>
    <xf numFmtId="0" fontId="3" fillId="24" borderId="58" applyNumberFormat="0" applyFont="0" applyAlignment="0" applyProtection="0"/>
    <xf numFmtId="0" fontId="19" fillId="11" borderId="62" applyNumberFormat="0" applyAlignment="0" applyProtection="0"/>
    <xf numFmtId="0" fontId="57" fillId="59" borderId="62" applyNumberFormat="0" applyAlignment="0" applyProtection="0"/>
    <xf numFmtId="0" fontId="70" fillId="57" borderId="62" applyNumberFormat="0" applyAlignment="0" applyProtection="0"/>
    <xf numFmtId="0" fontId="5" fillId="24" borderId="63" applyNumberFormat="0" applyFont="0" applyAlignment="0" applyProtection="0"/>
    <xf numFmtId="0" fontId="3" fillId="56" borderId="63" applyNumberFormat="0" applyFont="0" applyAlignment="0" applyProtection="0"/>
    <xf numFmtId="0" fontId="3" fillId="56" borderId="63" applyNumberFormat="0" applyFont="0" applyAlignment="0" applyProtection="0"/>
    <xf numFmtId="0" fontId="83" fillId="59" borderId="64" applyNumberFormat="0" applyAlignment="0" applyProtection="0"/>
    <xf numFmtId="0" fontId="63" fillId="0" borderId="66" applyNumberFormat="0" applyFill="0" applyAlignment="0" applyProtection="0"/>
    <xf numFmtId="0" fontId="3" fillId="56" borderId="63" applyNumberFormat="0" applyFont="0" applyAlignment="0" applyProtection="0"/>
    <xf numFmtId="0" fontId="22" fillId="21" borderId="64" applyNumberFormat="0" applyAlignment="0" applyProtection="0"/>
    <xf numFmtId="0" fontId="12" fillId="21" borderId="62" applyNumberFormat="0" applyAlignment="0" applyProtection="0"/>
    <xf numFmtId="0" fontId="3" fillId="56" borderId="63" applyNumberFormat="0" applyFont="0" applyAlignment="0" applyProtection="0"/>
    <xf numFmtId="0" fontId="24" fillId="0" borderId="65" applyNumberFormat="0" applyFill="0" applyAlignment="0" applyProtection="0"/>
    <xf numFmtId="0" fontId="12" fillId="21" borderId="62" applyNumberFormat="0" applyAlignment="0" applyProtection="0"/>
    <xf numFmtId="0" fontId="24" fillId="0" borderId="65" applyNumberFormat="0" applyFill="0" applyAlignment="0" applyProtection="0"/>
    <xf numFmtId="0" fontId="63" fillId="0" borderId="66" applyNumberFormat="0" applyFill="0" applyAlignment="0" applyProtection="0"/>
    <xf numFmtId="0" fontId="83" fillId="59" borderId="64" applyNumberFormat="0" applyAlignment="0" applyProtection="0"/>
    <xf numFmtId="0" fontId="19" fillId="11" borderId="62" applyNumberFormat="0" applyAlignment="0" applyProtection="0"/>
    <xf numFmtId="0" fontId="3" fillId="24" borderId="63" applyNumberFormat="0" applyFont="0" applyAlignment="0" applyProtection="0"/>
    <xf numFmtId="0" fontId="3" fillId="24" borderId="63" applyNumberFormat="0" applyFont="0" applyAlignment="0" applyProtection="0"/>
    <xf numFmtId="0" fontId="22" fillId="21" borderId="64" applyNumberFormat="0" applyAlignment="0" applyProtection="0"/>
    <xf numFmtId="0" fontId="57" fillId="59" borderId="62" applyNumberFormat="0" applyAlignment="0" applyProtection="0"/>
    <xf numFmtId="0" fontId="19" fillId="11" borderId="62" applyNumberFormat="0" applyAlignment="0" applyProtection="0"/>
    <xf numFmtId="0" fontId="5" fillId="24" borderId="63" applyNumberFormat="0" applyFont="0" applyAlignment="0" applyProtection="0"/>
    <xf numFmtId="0" fontId="70" fillId="57" borderId="62" applyNumberFormat="0" applyAlignment="0" applyProtection="0"/>
    <xf numFmtId="0" fontId="12" fillId="21" borderId="62" applyNumberFormat="0" applyAlignment="0" applyProtection="0"/>
    <xf numFmtId="0" fontId="5" fillId="24" borderId="63" applyNumberFormat="0" applyFont="0" applyAlignment="0" applyProtection="0"/>
    <xf numFmtId="0" fontId="3" fillId="24" borderId="63" applyNumberFormat="0" applyFont="0" applyAlignment="0" applyProtection="0"/>
    <xf numFmtId="0" fontId="3" fillId="24" borderId="63" applyNumberFormat="0" applyFont="0" applyAlignment="0" applyProtection="0"/>
    <xf numFmtId="0" fontId="63" fillId="0" borderId="66" applyNumberFormat="0" applyFill="0" applyAlignment="0" applyProtection="0"/>
    <xf numFmtId="0" fontId="83" fillId="59" borderId="64" applyNumberFormat="0" applyAlignment="0" applyProtection="0"/>
    <xf numFmtId="0" fontId="3" fillId="56" borderId="63" applyNumberFormat="0" applyFont="0" applyAlignment="0" applyProtection="0"/>
    <xf numFmtId="0" fontId="3" fillId="56" borderId="63" applyNumberFormat="0" applyFont="0" applyAlignment="0" applyProtection="0"/>
    <xf numFmtId="0" fontId="5" fillId="24" borderId="63" applyNumberFormat="0" applyFont="0" applyAlignment="0" applyProtection="0"/>
    <xf numFmtId="0" fontId="70" fillId="57" borderId="62" applyNumberFormat="0" applyAlignment="0" applyProtection="0"/>
    <xf numFmtId="0" fontId="57" fillId="59" borderId="62" applyNumberFormat="0" applyAlignment="0" applyProtection="0"/>
    <xf numFmtId="0" fontId="24" fillId="0" borderId="65" applyNumberFormat="0" applyFill="0" applyAlignment="0" applyProtection="0"/>
    <xf numFmtId="0" fontId="3" fillId="24" borderId="63" applyNumberFormat="0" applyFont="0" applyAlignment="0" applyProtection="0"/>
    <xf numFmtId="0" fontId="19" fillId="11" borderId="62" applyNumberFormat="0" applyAlignment="0" applyProtection="0"/>
    <xf numFmtId="0" fontId="22" fillId="21" borderId="64" applyNumberFormat="0" applyAlignment="0" applyProtection="0"/>
    <xf numFmtId="0" fontId="24" fillId="0" borderId="65" applyNumberFormat="0" applyFill="0" applyAlignment="0" applyProtection="0"/>
    <xf numFmtId="0" fontId="3" fillId="24" borderId="63" applyNumberFormat="0" applyFont="0" applyAlignment="0" applyProtection="0"/>
    <xf numFmtId="0" fontId="98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0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42" fillId="26" borderId="0" applyNumberFormat="0" applyBorder="0" applyAlignment="0" applyProtection="0"/>
    <xf numFmtId="0" fontId="43" fillId="2" borderId="0" applyNumberFormat="0" applyBorder="0" applyAlignment="0" applyProtection="0"/>
    <xf numFmtId="0" fontId="99" fillId="66" borderId="67" applyNumberFormat="0" applyAlignment="0" applyProtection="0"/>
    <xf numFmtId="0" fontId="100" fillId="67" borderId="68" applyNumberFormat="0" applyAlignment="0" applyProtection="0"/>
    <xf numFmtId="0" fontId="101" fillId="67" borderId="67" applyNumberFormat="0" applyAlignment="0" applyProtection="0"/>
    <xf numFmtId="0" fontId="44" fillId="0" borderId="20" applyNumberFormat="0" applyFill="0" applyAlignment="0" applyProtection="0"/>
    <xf numFmtId="0" fontId="45" fillId="27" borderId="21" applyNumberFormat="0" applyAlignment="0" applyProtection="0"/>
    <xf numFmtId="0" fontId="46" fillId="0" borderId="0" applyNumberFormat="0" applyFill="0" applyBorder="0" applyAlignment="0" applyProtection="0"/>
    <xf numFmtId="0" fontId="2" fillId="28" borderId="22" applyNumberFormat="0" applyFont="0" applyAlignment="0" applyProtection="0"/>
    <xf numFmtId="0" fontId="47" fillId="0" borderId="0" applyNumberFormat="0" applyFill="0" applyBorder="0" applyAlignment="0" applyProtection="0"/>
    <xf numFmtId="0" fontId="102" fillId="0" borderId="69" applyNumberFormat="0" applyFill="0" applyAlignment="0" applyProtection="0"/>
    <xf numFmtId="0" fontId="48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48" fillId="72" borderId="0" applyNumberFormat="0" applyBorder="0" applyAlignment="0" applyProtection="0"/>
    <xf numFmtId="0" fontId="48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48" fillId="74" borderId="0" applyNumberFormat="0" applyBorder="0" applyAlignment="0" applyProtection="0"/>
    <xf numFmtId="0" fontId="48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48" fillId="75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2" fillId="21" borderId="57" applyNumberFormat="0" applyAlignment="0" applyProtection="0"/>
    <xf numFmtId="0" fontId="12" fillId="21" borderId="57" applyNumberFormat="0" applyAlignment="0" applyProtection="0"/>
    <xf numFmtId="0" fontId="12" fillId="21" borderId="57" applyNumberFormat="0" applyAlignment="0" applyProtection="0"/>
    <xf numFmtId="0" fontId="12" fillId="21" borderId="57" applyNumberFormat="0" applyAlignment="0" applyProtection="0"/>
    <xf numFmtId="0" fontId="57" fillId="59" borderId="57" applyNumberFormat="0" applyAlignment="0" applyProtection="0"/>
    <xf numFmtId="0" fontId="57" fillId="59" borderId="57" applyNumberFormat="0" applyAlignment="0" applyProtection="0"/>
    <xf numFmtId="0" fontId="57" fillId="59" borderId="57" applyNumberFormat="0" applyAlignment="0" applyProtection="0"/>
    <xf numFmtId="0" fontId="12" fillId="21" borderId="57" applyNumberFormat="0" applyAlignment="0" applyProtection="0"/>
    <xf numFmtId="0" fontId="19" fillId="11" borderId="57" applyNumberFormat="0" applyAlignment="0" applyProtection="0"/>
    <xf numFmtId="0" fontId="19" fillId="11" borderId="57" applyNumberFormat="0" applyAlignment="0" applyProtection="0"/>
    <xf numFmtId="0" fontId="19" fillId="11" borderId="57" applyNumberFormat="0" applyAlignment="0" applyProtection="0"/>
    <xf numFmtId="0" fontId="19" fillId="11" borderId="57" applyNumberFormat="0" applyAlignment="0" applyProtection="0"/>
    <xf numFmtId="0" fontId="70" fillId="57" borderId="57" applyNumberFormat="0" applyAlignment="0" applyProtection="0"/>
    <xf numFmtId="0" fontId="70" fillId="57" borderId="57" applyNumberFormat="0" applyAlignment="0" applyProtection="0"/>
    <xf numFmtId="0" fontId="70" fillId="57" borderId="57" applyNumberFormat="0" applyAlignment="0" applyProtection="0"/>
    <xf numFmtId="0" fontId="19" fillId="11" borderId="57" applyNumberForma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5" fillId="24" borderId="58" applyNumberFormat="0" applyFont="0" applyAlignment="0" applyProtection="0"/>
    <xf numFmtId="0" fontId="5" fillId="24" borderId="58" applyNumberFormat="0" applyFont="0" applyAlignment="0" applyProtection="0"/>
    <xf numFmtId="0" fontId="5" fillId="24" borderId="58" applyNumberFormat="0" applyFont="0" applyAlignment="0" applyProtection="0"/>
    <xf numFmtId="0" fontId="5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22" fillId="21" borderId="64" applyNumberFormat="0" applyAlignment="0" applyProtection="0"/>
    <xf numFmtId="0" fontId="22" fillId="21" borderId="64" applyNumberFormat="0" applyAlignment="0" applyProtection="0"/>
    <xf numFmtId="0" fontId="22" fillId="21" borderId="64" applyNumberFormat="0" applyAlignment="0" applyProtection="0"/>
    <xf numFmtId="0" fontId="22" fillId="21" borderId="64" applyNumberFormat="0" applyAlignment="0" applyProtection="0"/>
    <xf numFmtId="0" fontId="83" fillId="59" borderId="64" applyNumberFormat="0" applyAlignment="0" applyProtection="0"/>
    <xf numFmtId="0" fontId="83" fillId="59" borderId="64" applyNumberFormat="0" applyAlignment="0" applyProtection="0"/>
    <xf numFmtId="0" fontId="83" fillId="59" borderId="64" applyNumberFormat="0" applyAlignment="0" applyProtection="0"/>
    <xf numFmtId="0" fontId="22" fillId="21" borderId="64" applyNumberFormat="0" applyAlignment="0" applyProtection="0"/>
    <xf numFmtId="0" fontId="22" fillId="21" borderId="64" applyNumberFormat="0" applyAlignment="0" applyProtection="0"/>
    <xf numFmtId="0" fontId="24" fillId="0" borderId="65" applyNumberFormat="0" applyFill="0" applyAlignment="0" applyProtection="0"/>
    <xf numFmtId="0" fontId="24" fillId="0" borderId="65" applyNumberFormat="0" applyFill="0" applyAlignment="0" applyProtection="0"/>
    <xf numFmtId="0" fontId="24" fillId="0" borderId="65" applyNumberFormat="0" applyFill="0" applyAlignment="0" applyProtection="0"/>
    <xf numFmtId="0" fontId="24" fillId="0" borderId="65" applyNumberFormat="0" applyFill="0" applyAlignment="0" applyProtection="0"/>
    <xf numFmtId="0" fontId="63" fillId="0" borderId="66" applyNumberFormat="0" applyFill="0" applyAlignment="0" applyProtection="0"/>
    <xf numFmtId="0" fontId="63" fillId="0" borderId="66" applyNumberFormat="0" applyFill="0" applyAlignment="0" applyProtection="0"/>
    <xf numFmtId="0" fontId="63" fillId="0" borderId="66" applyNumberFormat="0" applyFill="0" applyAlignment="0" applyProtection="0"/>
    <xf numFmtId="0" fontId="24" fillId="0" borderId="65" applyNumberFormat="0" applyFill="0" applyAlignment="0" applyProtection="0"/>
    <xf numFmtId="0" fontId="24" fillId="0" borderId="65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4" fillId="0" borderId="95" applyNumberFormat="0" applyFill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12" fillId="21" borderId="81" applyNumberFormat="0" applyAlignment="0" applyProtection="0"/>
    <xf numFmtId="0" fontId="19" fillId="11" borderId="92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12" fillId="21" borderId="81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12" fillId="21" borderId="92" applyNumberFormat="0" applyAlignment="0" applyProtection="0"/>
    <xf numFmtId="0" fontId="3" fillId="24" borderId="93" applyNumberFormat="0" applyFont="0" applyAlignment="0" applyProtection="0"/>
    <xf numFmtId="0" fontId="57" fillId="59" borderId="92" applyNumberFormat="0" applyAlignment="0" applyProtection="0"/>
    <xf numFmtId="0" fontId="57" fillId="59" borderId="81" applyNumberFormat="0" applyAlignment="0" applyProtection="0"/>
    <xf numFmtId="0" fontId="22" fillId="21" borderId="94" applyNumberFormat="0" applyAlignment="0" applyProtection="0"/>
    <xf numFmtId="0" fontId="70" fillId="57" borderId="81" applyNumberFormat="0" applyAlignment="0" applyProtection="0"/>
    <xf numFmtId="0" fontId="70" fillId="57" borderId="92" applyNumberFormat="0" applyAlignment="0" applyProtection="0"/>
    <xf numFmtId="0" fontId="5" fillId="24" borderId="82" applyNumberFormat="0" applyFon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83" fillId="59" borderId="83" applyNumberFormat="0" applyAlignment="0" applyProtection="0"/>
    <xf numFmtId="0" fontId="63" fillId="0" borderId="85" applyNumberFormat="0" applyFill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12" fillId="21" borderId="81" applyNumberFormat="0" applyAlignment="0" applyProtection="0"/>
    <xf numFmtId="0" fontId="3" fillId="56" borderId="82" applyNumberFormat="0" applyFont="0" applyAlignment="0" applyProtection="0"/>
    <xf numFmtId="0" fontId="24" fillId="0" borderId="84" applyNumberFormat="0" applyFill="0" applyAlignment="0" applyProtection="0"/>
    <xf numFmtId="0" fontId="12" fillId="21" borderId="81" applyNumberFormat="0" applyAlignment="0" applyProtection="0"/>
    <xf numFmtId="0" fontId="24" fillId="0" borderId="84" applyNumberFormat="0" applyFill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57" fillId="59" borderId="81" applyNumberFormat="0" applyAlignment="0" applyProtection="0"/>
    <xf numFmtId="0" fontId="19" fillId="11" borderId="81" applyNumberForma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12" fillId="21" borderId="81" applyNumberFormat="0" applyAlignment="0" applyProtection="0"/>
    <xf numFmtId="0" fontId="5" fillId="24" borderId="82" applyNumberFormat="0" applyFon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57" fillId="59" borderId="81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2" fillId="21" borderId="92" applyNumberFormat="0" applyAlignment="0" applyProtection="0"/>
    <xf numFmtId="0" fontId="12" fillId="21" borderId="81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12" fillId="21" borderId="81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56" borderId="82" applyNumberFormat="0" applyFont="0" applyAlignment="0" applyProtection="0"/>
    <xf numFmtId="0" fontId="57" fillId="59" borderId="81" applyNumberFormat="0" applyAlignment="0" applyProtection="0"/>
    <xf numFmtId="0" fontId="12" fillId="21" borderId="81" applyNumberFormat="0" applyAlignment="0" applyProtection="0"/>
    <xf numFmtId="0" fontId="22" fillId="21" borderId="83" applyNumberFormat="0" applyAlignment="0" applyProtection="0"/>
    <xf numFmtId="0" fontId="83" fillId="59" borderId="83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19" fillId="11" borderId="81" applyNumberFormat="0" applyAlignment="0" applyProtection="0"/>
    <xf numFmtId="0" fontId="57" fillId="59" borderId="81" applyNumberFormat="0" applyAlignment="0" applyProtection="0"/>
    <xf numFmtId="0" fontId="70" fillId="57" borderId="81" applyNumberFormat="0" applyAlignment="0" applyProtection="0"/>
    <xf numFmtId="0" fontId="83" fillId="59" borderId="83" applyNumberFormat="0" applyAlignment="0" applyProtection="0"/>
    <xf numFmtId="0" fontId="63" fillId="0" borderId="85" applyNumberFormat="0" applyFill="0" applyAlignment="0" applyProtection="0"/>
    <xf numFmtId="0" fontId="3" fillId="56" borderId="82" applyNumberFormat="0" applyFont="0" applyAlignment="0" applyProtection="0"/>
    <xf numFmtId="0" fontId="12" fillId="21" borderId="86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3" fillId="56" borderId="82" applyNumberFormat="0" applyFont="0" applyAlignment="0" applyProtection="0"/>
    <xf numFmtId="0" fontId="24" fillId="0" borderId="84" applyNumberFormat="0" applyFill="0" applyAlignment="0" applyProtection="0"/>
    <xf numFmtId="0" fontId="5" fillId="24" borderId="82" applyNumberFormat="0" applyFont="0" applyAlignment="0" applyProtection="0"/>
    <xf numFmtId="0" fontId="63" fillId="0" borderId="85" applyNumberFormat="0" applyFill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3" fillId="56" borderId="87" applyNumberFormat="0" applyFont="0" applyAlignment="0" applyProtection="0"/>
    <xf numFmtId="0" fontId="70" fillId="57" borderId="81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83" fillId="59" borderId="83" applyNumberFormat="0" applyAlignment="0" applyProtection="0"/>
    <xf numFmtId="0" fontId="63" fillId="0" borderId="85" applyNumberFormat="0" applyFill="0" applyAlignment="0" applyProtection="0"/>
    <xf numFmtId="0" fontId="19" fillId="11" borderId="81" applyNumberFormat="0" applyAlignment="0" applyProtection="0"/>
    <xf numFmtId="0" fontId="63" fillId="0" borderId="85" applyNumberFormat="0" applyFill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83" fillId="59" borderId="83" applyNumberFormat="0" applyAlignment="0" applyProtection="0"/>
    <xf numFmtId="0" fontId="3" fillId="56" borderId="82" applyNumberFormat="0" applyFont="0" applyAlignment="0" applyProtection="0"/>
    <xf numFmtId="0" fontId="57" fillId="59" borderId="81" applyNumberFormat="0" applyAlignment="0" applyProtection="0"/>
    <xf numFmtId="0" fontId="57" fillId="59" borderId="81" applyNumberFormat="0" applyAlignment="0" applyProtection="0"/>
    <xf numFmtId="0" fontId="3" fillId="24" borderId="82" applyNumberFormat="0" applyFont="0" applyAlignment="0" applyProtection="0"/>
    <xf numFmtId="0" fontId="70" fillId="57" borderId="81" applyNumberForma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2" fillId="21" borderId="83" applyNumberFormat="0" applyAlignment="0" applyProtection="0"/>
    <xf numFmtId="0" fontId="22" fillId="21" borderId="83" applyNumberFormat="0" applyAlignment="0" applyProtection="0"/>
    <xf numFmtId="0" fontId="70" fillId="57" borderId="81" applyNumberFormat="0" applyAlignment="0" applyProtection="0"/>
    <xf numFmtId="0" fontId="5" fillId="24" borderId="82" applyNumberFormat="0" applyFon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83" fillId="59" borderId="83" applyNumberFormat="0" applyAlignment="0" applyProtection="0"/>
    <xf numFmtId="0" fontId="70" fillId="57" borderId="81" applyNumberFormat="0" applyAlignment="0" applyProtection="0"/>
    <xf numFmtId="0" fontId="5" fillId="24" borderId="82" applyNumberFormat="0" applyFont="0" applyAlignment="0" applyProtection="0"/>
    <xf numFmtId="0" fontId="22" fillId="21" borderId="83" applyNumberFormat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63" fillId="0" borderId="85" applyNumberFormat="0" applyFill="0" applyAlignment="0" applyProtection="0"/>
    <xf numFmtId="0" fontId="24" fillId="0" borderId="84" applyNumberFormat="0" applyFill="0" applyAlignment="0" applyProtection="0"/>
    <xf numFmtId="0" fontId="24" fillId="0" borderId="84" applyNumberFormat="0" applyFill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19" fillId="11" borderId="81" applyNumberFormat="0" applyAlignment="0" applyProtection="0"/>
    <xf numFmtId="0" fontId="24" fillId="0" borderId="84" applyNumberFormat="0" applyFill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24" fillId="0" borderId="89" applyNumberFormat="0" applyFill="0" applyAlignment="0" applyProtection="0"/>
    <xf numFmtId="0" fontId="22" fillId="21" borderId="88" applyNumberFormat="0" applyAlignment="0" applyProtection="0"/>
    <xf numFmtId="0" fontId="3" fillId="56" borderId="82" applyNumberFormat="0" applyFont="0" applyAlignment="0" applyProtection="0"/>
    <xf numFmtId="0" fontId="3" fillId="24" borderId="82" applyNumberFormat="0" applyFont="0" applyAlignment="0" applyProtection="0"/>
    <xf numFmtId="0" fontId="70" fillId="57" borderId="81" applyNumberFormat="0" applyAlignment="0" applyProtection="0"/>
    <xf numFmtId="0" fontId="5" fillId="24" borderId="82" applyNumberFormat="0" applyFont="0" applyAlignment="0" applyProtection="0"/>
    <xf numFmtId="0" fontId="3" fillId="24" borderId="82" applyNumberFormat="0" applyFont="0" applyAlignment="0" applyProtection="0"/>
    <xf numFmtId="0" fontId="5" fillId="24" borderId="82" applyNumberFormat="0" applyFont="0" applyAlignment="0" applyProtection="0"/>
    <xf numFmtId="0" fontId="3" fillId="56" borderId="82" applyNumberFormat="0" applyFont="0" applyAlignment="0" applyProtection="0"/>
    <xf numFmtId="0" fontId="83" fillId="59" borderId="83" applyNumberFormat="0" applyAlignment="0" applyProtection="0"/>
    <xf numFmtId="0" fontId="3" fillId="24" borderId="82" applyNumberFormat="0" applyFont="0" applyAlignment="0" applyProtection="0"/>
    <xf numFmtId="0" fontId="12" fillId="21" borderId="81" applyNumberFormat="0" applyAlignment="0" applyProtection="0"/>
    <xf numFmtId="0" fontId="57" fillId="59" borderId="81" applyNumberForma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57" fillId="59" borderId="81" applyNumberFormat="0" applyAlignment="0" applyProtection="0"/>
    <xf numFmtId="0" fontId="63" fillId="0" borderId="85" applyNumberFormat="0" applyFill="0" applyAlignment="0" applyProtection="0"/>
    <xf numFmtId="0" fontId="12" fillId="21" borderId="81" applyNumberFormat="0" applyAlignment="0" applyProtection="0"/>
    <xf numFmtId="0" fontId="3" fillId="56" borderId="82" applyNumberFormat="0" applyFont="0" applyAlignment="0" applyProtection="0"/>
    <xf numFmtId="0" fontId="12" fillId="21" borderId="81" applyNumberForma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19" fillId="11" borderId="86" applyNumberFormat="0" applyAlignment="0" applyProtection="0"/>
    <xf numFmtId="0" fontId="22" fillId="21" borderId="88" applyNumberFormat="0" applyAlignment="0" applyProtection="0"/>
    <xf numFmtId="0" fontId="70" fillId="57" borderId="81" applyNumberFormat="0" applyAlignment="0" applyProtection="0"/>
    <xf numFmtId="0" fontId="70" fillId="57" borderId="81" applyNumberFormat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22" fillId="21" borderId="83" applyNumberFormat="0" applyAlignment="0" applyProtection="0"/>
    <xf numFmtId="0" fontId="19" fillId="11" borderId="81" applyNumberFormat="0" applyAlignment="0" applyProtection="0"/>
    <xf numFmtId="0" fontId="22" fillId="21" borderId="88" applyNumberFormat="0" applyAlignment="0" applyProtection="0"/>
    <xf numFmtId="0" fontId="12" fillId="21" borderId="81" applyNumberFormat="0" applyAlignment="0" applyProtection="0"/>
    <xf numFmtId="0" fontId="12" fillId="21" borderId="81" applyNumberFormat="0" applyAlignment="0" applyProtection="0"/>
    <xf numFmtId="0" fontId="22" fillId="21" borderId="83" applyNumberFormat="0" applyAlignment="0" applyProtection="0"/>
    <xf numFmtId="0" fontId="3" fillId="56" borderId="82" applyNumberFormat="0" applyFont="0" applyAlignment="0" applyProtection="0"/>
    <xf numFmtId="0" fontId="19" fillId="11" borderId="81" applyNumberFormat="0" applyAlignment="0" applyProtection="0"/>
    <xf numFmtId="0" fontId="24" fillId="0" borderId="84" applyNumberFormat="0" applyFill="0" applyAlignment="0" applyProtection="0"/>
    <xf numFmtId="0" fontId="22" fillId="21" borderId="83" applyNumberFormat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12" fillId="21" borderId="81" applyNumberFormat="0" applyAlignment="0" applyProtection="0"/>
    <xf numFmtId="0" fontId="24" fillId="0" borderId="89" applyNumberFormat="0" applyFill="0" applyAlignment="0" applyProtection="0"/>
    <xf numFmtId="0" fontId="3" fillId="24" borderId="82" applyNumberFormat="0" applyFont="0" applyAlignment="0" applyProtection="0"/>
    <xf numFmtId="0" fontId="12" fillId="21" borderId="81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2" fillId="21" borderId="81" applyNumberFormat="0" applyAlignment="0" applyProtection="0"/>
    <xf numFmtId="0" fontId="22" fillId="21" borderId="83" applyNumberFormat="0" applyAlignment="0" applyProtection="0"/>
    <xf numFmtId="0" fontId="3" fillId="24" borderId="82" applyNumberFormat="0" applyFont="0" applyAlignment="0" applyProtection="0"/>
    <xf numFmtId="0" fontId="63" fillId="0" borderId="85" applyNumberFormat="0" applyFill="0" applyAlignment="0" applyProtection="0"/>
    <xf numFmtId="0" fontId="5" fillId="24" borderId="82" applyNumberFormat="0" applyFon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83" fillId="59" borderId="83" applyNumberFormat="0" applyAlignment="0" applyProtection="0"/>
    <xf numFmtId="0" fontId="12" fillId="21" borderId="81" applyNumberFormat="0" applyAlignment="0" applyProtection="0"/>
    <xf numFmtId="0" fontId="3" fillId="56" borderId="87" applyNumberFormat="0" applyFont="0" applyAlignment="0" applyProtection="0"/>
    <xf numFmtId="0" fontId="63" fillId="0" borderId="85" applyNumberFormat="0" applyFill="0" applyAlignment="0" applyProtection="0"/>
    <xf numFmtId="0" fontId="5" fillId="24" borderId="82" applyNumberFormat="0" applyFont="0" applyAlignment="0" applyProtection="0"/>
    <xf numFmtId="0" fontId="22" fillId="21" borderId="83" applyNumberFormat="0" applyAlignment="0" applyProtection="0"/>
    <xf numFmtId="0" fontId="3" fillId="56" borderId="82" applyNumberFormat="0" applyFont="0" applyAlignment="0" applyProtection="0"/>
    <xf numFmtId="0" fontId="19" fillId="11" borderId="81" applyNumberFormat="0" applyAlignment="0" applyProtection="0"/>
    <xf numFmtId="0" fontId="24" fillId="0" borderId="84" applyNumberFormat="0" applyFill="0" applyAlignment="0" applyProtection="0"/>
    <xf numFmtId="0" fontId="3" fillId="56" borderId="82" applyNumberFormat="0" applyFont="0" applyAlignment="0" applyProtection="0"/>
    <xf numFmtId="0" fontId="12" fillId="21" borderId="81" applyNumberFormat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5" fillId="24" borderId="82" applyNumberFormat="0" applyFont="0" applyAlignment="0" applyProtection="0"/>
    <xf numFmtId="0" fontId="57" fillId="59" borderId="81" applyNumberForma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12" fillId="21" borderId="81" applyNumberFormat="0" applyAlignment="0" applyProtection="0"/>
    <xf numFmtId="0" fontId="5" fillId="24" borderId="82" applyNumberFormat="0" applyFon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57" fillId="59" borderId="81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12" fillId="21" borderId="81" applyNumberFormat="0" applyAlignment="0" applyProtection="0"/>
    <xf numFmtId="0" fontId="3" fillId="56" borderId="82" applyNumberFormat="0" applyFont="0" applyAlignment="0" applyProtection="0"/>
    <xf numFmtId="0" fontId="24" fillId="0" borderId="84" applyNumberFormat="0" applyFill="0" applyAlignment="0" applyProtection="0"/>
    <xf numFmtId="0" fontId="12" fillId="21" borderId="81" applyNumberFormat="0" applyAlignment="0" applyProtection="0"/>
    <xf numFmtId="0" fontId="24" fillId="0" borderId="84" applyNumberFormat="0" applyFill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57" fillId="59" borderId="81" applyNumberFormat="0" applyAlignment="0" applyProtection="0"/>
    <xf numFmtId="0" fontId="19" fillId="11" borderId="81" applyNumberForma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12" fillId="21" borderId="81" applyNumberFormat="0" applyAlignment="0" applyProtection="0"/>
    <xf numFmtId="0" fontId="5" fillId="24" borderId="82" applyNumberFormat="0" applyFon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57" fillId="59" borderId="81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83" fillId="59" borderId="83" applyNumberFormat="0" applyAlignment="0" applyProtection="0"/>
    <xf numFmtId="0" fontId="57" fillId="59" borderId="81" applyNumberFormat="0" applyAlignment="0" applyProtection="0"/>
    <xf numFmtId="0" fontId="3" fillId="56" borderId="82" applyNumberFormat="0" applyFont="0" applyAlignment="0" applyProtection="0"/>
    <xf numFmtId="0" fontId="57" fillId="59" borderId="81" applyNumberFormat="0" applyAlignment="0" applyProtection="0"/>
    <xf numFmtId="0" fontId="70" fillId="57" borderId="81" applyNumberFormat="0" applyAlignment="0" applyProtection="0"/>
    <xf numFmtId="0" fontId="3" fillId="24" borderId="82" applyNumberFormat="0" applyFon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2" fillId="21" borderId="86" applyNumberFormat="0" applyAlignment="0" applyProtection="0"/>
    <xf numFmtId="0" fontId="12" fillId="2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83" fillId="59" borderId="83" applyNumberFormat="0" applyAlignment="0" applyProtection="0"/>
    <xf numFmtId="0" fontId="57" fillId="59" borderId="81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2" fillId="21" borderId="81" applyNumberFormat="0" applyAlignment="0" applyProtection="0"/>
    <xf numFmtId="0" fontId="3" fillId="24" borderId="87" applyNumberFormat="0" applyFont="0" applyAlignment="0" applyProtection="0"/>
    <xf numFmtId="0" fontId="24" fillId="0" borderId="84" applyNumberFormat="0" applyFill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56" borderId="82" applyNumberFormat="0" applyFont="0" applyAlignment="0" applyProtection="0"/>
    <xf numFmtId="0" fontId="19" fillId="11" borderId="81" applyNumberFormat="0" applyAlignment="0" applyProtection="0"/>
    <xf numFmtId="0" fontId="19" fillId="11" borderId="81" applyNumberFormat="0" applyAlignment="0" applyProtection="0"/>
    <xf numFmtId="0" fontId="12" fillId="21" borderId="81" applyNumberFormat="0" applyAlignment="0" applyProtection="0"/>
    <xf numFmtId="0" fontId="3" fillId="24" borderId="87" applyNumberFormat="0" applyFon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63" fillId="0" borderId="85" applyNumberFormat="0" applyFill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12" fillId="21" borderId="81" applyNumberFormat="0" applyAlignment="0" applyProtection="0"/>
    <xf numFmtId="0" fontId="3" fillId="56" borderId="82" applyNumberFormat="0" applyFont="0" applyAlignment="0" applyProtection="0"/>
    <xf numFmtId="0" fontId="24" fillId="0" borderId="84" applyNumberFormat="0" applyFill="0" applyAlignment="0" applyProtection="0"/>
    <xf numFmtId="0" fontId="12" fillId="21" borderId="81" applyNumberFormat="0" applyAlignment="0" applyProtection="0"/>
    <xf numFmtId="0" fontId="24" fillId="0" borderId="84" applyNumberFormat="0" applyFill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19" fillId="11" borderId="81" applyNumberForma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22" fillId="21" borderId="83" applyNumberFormat="0" applyAlignment="0" applyProtection="0"/>
    <xf numFmtId="0" fontId="57" fillId="59" borderId="81" applyNumberFormat="0" applyAlignment="0" applyProtection="0"/>
    <xf numFmtId="0" fontId="19" fillId="11" borderId="81" applyNumberForma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12" fillId="21" borderId="81" applyNumberFormat="0" applyAlignment="0" applyProtection="0"/>
    <xf numFmtId="0" fontId="5" fillId="24" borderId="82" applyNumberFormat="0" applyFon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63" fillId="0" borderId="85" applyNumberFormat="0" applyFill="0" applyAlignment="0" applyProtection="0"/>
    <xf numFmtId="0" fontId="83" fillId="59" borderId="83" applyNumberFormat="0" applyAlignment="0" applyProtection="0"/>
    <xf numFmtId="0" fontId="3" fillId="56" borderId="82" applyNumberFormat="0" applyFont="0" applyAlignment="0" applyProtection="0"/>
    <xf numFmtId="0" fontId="3" fillId="56" borderId="82" applyNumberFormat="0" applyFont="0" applyAlignment="0" applyProtection="0"/>
    <xf numFmtId="0" fontId="5" fillId="24" borderId="82" applyNumberFormat="0" applyFont="0" applyAlignment="0" applyProtection="0"/>
    <xf numFmtId="0" fontId="70" fillId="57" borderId="81" applyNumberFormat="0" applyAlignment="0" applyProtection="0"/>
    <xf numFmtId="0" fontId="57" fillId="59" borderId="81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6" applyNumberFormat="0" applyAlignment="0" applyProtection="0"/>
    <xf numFmtId="0" fontId="57" fillId="59" borderId="86" applyNumberFormat="0" applyAlignment="0" applyProtection="0"/>
    <xf numFmtId="0" fontId="70" fillId="57" borderId="86" applyNumberFormat="0" applyAlignment="0" applyProtection="0"/>
    <xf numFmtId="0" fontId="5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83" fillId="59" borderId="88" applyNumberFormat="0" applyAlignment="0" applyProtection="0"/>
    <xf numFmtId="0" fontId="63" fillId="0" borderId="90" applyNumberFormat="0" applyFill="0" applyAlignment="0" applyProtection="0"/>
    <xf numFmtId="0" fontId="3" fillId="56" borderId="87" applyNumberFormat="0" applyFont="0" applyAlignment="0" applyProtection="0"/>
    <xf numFmtId="0" fontId="22" fillId="21" borderId="88" applyNumberFormat="0" applyAlignment="0" applyProtection="0"/>
    <xf numFmtId="0" fontId="12" fillId="21" borderId="86" applyNumberFormat="0" applyAlignment="0" applyProtection="0"/>
    <xf numFmtId="0" fontId="3" fillId="56" borderId="87" applyNumberFormat="0" applyFont="0" applyAlignment="0" applyProtection="0"/>
    <xf numFmtId="0" fontId="24" fillId="0" borderId="89" applyNumberFormat="0" applyFill="0" applyAlignment="0" applyProtection="0"/>
    <xf numFmtId="0" fontId="12" fillId="21" borderId="86" applyNumberFormat="0" applyAlignment="0" applyProtection="0"/>
    <xf numFmtId="0" fontId="24" fillId="0" borderId="89" applyNumberFormat="0" applyFill="0" applyAlignment="0" applyProtection="0"/>
    <xf numFmtId="0" fontId="63" fillId="0" borderId="90" applyNumberFormat="0" applyFill="0" applyAlignment="0" applyProtection="0"/>
    <xf numFmtId="0" fontId="83" fillId="59" borderId="88" applyNumberFormat="0" applyAlignment="0" applyProtection="0"/>
    <xf numFmtId="0" fontId="19" fillId="11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2" fillId="21" borderId="88" applyNumberFormat="0" applyAlignment="0" applyProtection="0"/>
    <xf numFmtId="0" fontId="57" fillId="59" borderId="86" applyNumberFormat="0" applyAlignment="0" applyProtection="0"/>
    <xf numFmtId="0" fontId="19" fillId="11" borderId="86" applyNumberFormat="0" applyAlignment="0" applyProtection="0"/>
    <xf numFmtId="0" fontId="5" fillId="24" borderId="87" applyNumberFormat="0" applyFont="0" applyAlignment="0" applyProtection="0"/>
    <xf numFmtId="0" fontId="70" fillId="57" borderId="86" applyNumberFormat="0" applyAlignment="0" applyProtection="0"/>
    <xf numFmtId="0" fontId="12" fillId="21" borderId="86" applyNumberFormat="0" applyAlignment="0" applyProtection="0"/>
    <xf numFmtId="0" fontId="5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63" fillId="0" borderId="90" applyNumberFormat="0" applyFill="0" applyAlignment="0" applyProtection="0"/>
    <xf numFmtId="0" fontId="83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5" fillId="24" borderId="87" applyNumberFormat="0" applyFont="0" applyAlignment="0" applyProtection="0"/>
    <xf numFmtId="0" fontId="70" fillId="57" borderId="86" applyNumberFormat="0" applyAlignment="0" applyProtection="0"/>
    <xf numFmtId="0" fontId="57" fillId="59" borderId="86" applyNumberFormat="0" applyAlignment="0" applyProtection="0"/>
    <xf numFmtId="0" fontId="24" fillId="0" borderId="89" applyNumberFormat="0" applyFill="0" applyAlignment="0" applyProtection="0"/>
    <xf numFmtId="0" fontId="3" fillId="24" borderId="87" applyNumberFormat="0" applyFont="0" applyAlignment="0" applyProtection="0"/>
    <xf numFmtId="0" fontId="19" fillId="11" borderId="86" applyNumberFormat="0" applyAlignment="0" applyProtection="0"/>
    <xf numFmtId="0" fontId="22" fillId="21" borderId="88" applyNumberFormat="0" applyAlignment="0" applyProtection="0"/>
    <xf numFmtId="0" fontId="24" fillId="0" borderId="89" applyNumberFormat="0" applyFill="0" applyAlignment="0" applyProtection="0"/>
    <xf numFmtId="0" fontId="3" fillId="24" borderId="87" applyNumberFormat="0" applyFont="0" applyAlignment="0" applyProtection="0"/>
    <xf numFmtId="0" fontId="19" fillId="11" borderId="92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24" borderId="93" applyNumberFormat="0" applyFont="0" applyAlignment="0" applyProtection="0"/>
    <xf numFmtId="0" fontId="5" fillId="24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83" fillId="59" borderId="94" applyNumberFormat="0" applyAlignment="0" applyProtection="0"/>
    <xf numFmtId="0" fontId="63" fillId="0" borderId="96" applyNumberFormat="0" applyFill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24" fillId="0" borderId="95" applyNumberFormat="0" applyFill="0" applyAlignment="0" applyProtection="0"/>
    <xf numFmtId="0" fontId="12" fillId="21" borderId="92" applyNumberFormat="0" applyAlignment="0" applyProtection="0"/>
    <xf numFmtId="0" fontId="24" fillId="0" borderId="95" applyNumberFormat="0" applyFill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57" fillId="59" borderId="92" applyNumberFormat="0" applyAlignment="0" applyProtection="0"/>
    <xf numFmtId="0" fontId="19" fillId="11" borderId="92" applyNumberForma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12" fillId="21" borderId="92" applyNumberForma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57" fillId="59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12" fillId="21" borderId="92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56" borderId="93" applyNumberFormat="0" applyFont="0" applyAlignment="0" applyProtection="0"/>
    <xf numFmtId="0" fontId="57" fillId="59" borderId="92" applyNumberFormat="0" applyAlignment="0" applyProtection="0"/>
    <xf numFmtId="0" fontId="12" fillId="21" borderId="92" applyNumberFormat="0" applyAlignment="0" applyProtection="0"/>
    <xf numFmtId="0" fontId="22" fillId="21" borderId="94" applyNumberFormat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19" fillId="11" borderId="92" applyNumberFormat="0" applyAlignment="0" applyProtection="0"/>
    <xf numFmtId="0" fontId="57" fillId="59" borderId="92" applyNumberFormat="0" applyAlignment="0" applyProtection="0"/>
    <xf numFmtId="0" fontId="70" fillId="57" borderId="92" applyNumberFormat="0" applyAlignment="0" applyProtection="0"/>
    <xf numFmtId="0" fontId="83" fillId="59" borderId="94" applyNumberFormat="0" applyAlignment="0" applyProtection="0"/>
    <xf numFmtId="0" fontId="63" fillId="0" borderId="96" applyNumberFormat="0" applyFill="0" applyAlignment="0" applyProtection="0"/>
    <xf numFmtId="0" fontId="3" fillId="56" borderId="93" applyNumberFormat="0" applyFont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3" fillId="56" borderId="93" applyNumberFormat="0" applyFont="0" applyAlignment="0" applyProtection="0"/>
    <xf numFmtId="0" fontId="24" fillId="0" borderId="95" applyNumberFormat="0" applyFill="0" applyAlignment="0" applyProtection="0"/>
    <xf numFmtId="0" fontId="5" fillId="24" borderId="93" applyNumberFormat="0" applyFont="0" applyAlignment="0" applyProtection="0"/>
    <xf numFmtId="0" fontId="63" fillId="0" borderId="96" applyNumberFormat="0" applyFill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3" fillId="56" borderId="93" applyNumberFormat="0" applyFont="0" applyAlignment="0" applyProtection="0"/>
    <xf numFmtId="0" fontId="70" fillId="57" borderId="92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83" fillId="59" borderId="94" applyNumberFormat="0" applyAlignment="0" applyProtection="0"/>
    <xf numFmtId="0" fontId="63" fillId="0" borderId="96" applyNumberFormat="0" applyFill="0" applyAlignment="0" applyProtection="0"/>
    <xf numFmtId="0" fontId="19" fillId="11" borderId="92" applyNumberFormat="0" applyAlignment="0" applyProtection="0"/>
    <xf numFmtId="0" fontId="63" fillId="0" borderId="96" applyNumberFormat="0" applyFill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57" fillId="59" borderId="92" applyNumberFormat="0" applyAlignment="0" applyProtection="0"/>
    <xf numFmtId="0" fontId="57" fillId="59" borderId="92" applyNumberFormat="0" applyAlignment="0" applyProtection="0"/>
    <xf numFmtId="0" fontId="3" fillId="24" borderId="93" applyNumberFormat="0" applyFont="0" applyAlignment="0" applyProtection="0"/>
    <xf numFmtId="0" fontId="70" fillId="57" borderId="92" applyNumberForma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70" fillId="57" borderId="92" applyNumberFormat="0" applyAlignment="0" applyProtection="0"/>
    <xf numFmtId="0" fontId="5" fillId="24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83" fillId="59" borderId="94" applyNumberFormat="0" applyAlignment="0" applyProtection="0"/>
    <xf numFmtId="0" fontId="70" fillId="57" borderId="92" applyNumberFormat="0" applyAlignment="0" applyProtection="0"/>
    <xf numFmtId="0" fontId="5" fillId="24" borderId="93" applyNumberFormat="0" applyFont="0" applyAlignment="0" applyProtection="0"/>
    <xf numFmtId="0" fontId="22" fillId="21" borderId="94" applyNumberFormat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63" fillId="0" borderId="96" applyNumberFormat="0" applyFill="0" applyAlignment="0" applyProtection="0"/>
    <xf numFmtId="0" fontId="24" fillId="0" borderId="95" applyNumberFormat="0" applyFill="0" applyAlignment="0" applyProtection="0"/>
    <xf numFmtId="0" fontId="24" fillId="0" borderId="95" applyNumberFormat="0" applyFill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19" fillId="11" borderId="92" applyNumberFormat="0" applyAlignment="0" applyProtection="0"/>
    <xf numFmtId="0" fontId="24" fillId="0" borderId="95" applyNumberFormat="0" applyFill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24" fillId="0" borderId="95" applyNumberFormat="0" applyFill="0" applyAlignment="0" applyProtection="0"/>
    <xf numFmtId="0" fontId="22" fillId="21" borderId="94" applyNumberFormat="0" applyAlignment="0" applyProtection="0"/>
    <xf numFmtId="0" fontId="3" fillId="56" borderId="93" applyNumberFormat="0" applyFont="0" applyAlignment="0" applyProtection="0"/>
    <xf numFmtId="0" fontId="3" fillId="24" borderId="93" applyNumberFormat="0" applyFont="0" applyAlignment="0" applyProtection="0"/>
    <xf numFmtId="0" fontId="70" fillId="57" borderId="92" applyNumberForma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5" fillId="24" borderId="93" applyNumberFormat="0" applyFont="0" applyAlignment="0" applyProtection="0"/>
    <xf numFmtId="0" fontId="3" fillId="56" borderId="93" applyNumberFormat="0" applyFont="0" applyAlignment="0" applyProtection="0"/>
    <xf numFmtId="0" fontId="83" fillId="59" borderId="94" applyNumberFormat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57" fillId="59" borderId="92" applyNumberForma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57" fillId="59" borderId="92" applyNumberFormat="0" applyAlignment="0" applyProtection="0"/>
    <xf numFmtId="0" fontId="63" fillId="0" borderId="96" applyNumberFormat="0" applyFill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12" fillId="21" borderId="92" applyNumberForma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70" fillId="57" borderId="92" applyNumberFormat="0" applyAlignment="0" applyProtection="0"/>
    <xf numFmtId="0" fontId="70" fillId="57" borderId="92" applyNumberFormat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12" fillId="21" borderId="92" applyNumberFormat="0" applyAlignment="0" applyProtection="0"/>
    <xf numFmtId="0" fontId="12" fillId="21" borderId="92" applyNumberFormat="0" applyAlignment="0" applyProtection="0"/>
    <xf numFmtId="0" fontId="22" fillId="21" borderId="94" applyNumberFormat="0" applyAlignment="0" applyProtection="0"/>
    <xf numFmtId="0" fontId="3" fillId="56" borderId="93" applyNumberFormat="0" applyFont="0" applyAlignment="0" applyProtection="0"/>
    <xf numFmtId="0" fontId="19" fillId="11" borderId="92" applyNumberFormat="0" applyAlignment="0" applyProtection="0"/>
    <xf numFmtId="0" fontId="24" fillId="0" borderId="95" applyNumberFormat="0" applyFill="0" applyAlignment="0" applyProtection="0"/>
    <xf numFmtId="0" fontId="22" fillId="21" borderId="94" applyNumberFormat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12" fillId="21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22" fillId="21" borderId="94" applyNumberFormat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5" fillId="24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83" fillId="59" borderId="94" applyNumberFormat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63" fillId="0" borderId="96" applyNumberFormat="0" applyFill="0" applyAlignment="0" applyProtection="0"/>
    <xf numFmtId="0" fontId="5" fillId="24" borderId="93" applyNumberFormat="0" applyFont="0" applyAlignment="0" applyProtection="0"/>
    <xf numFmtId="0" fontId="22" fillId="21" borderId="94" applyNumberFormat="0" applyAlignment="0" applyProtection="0"/>
    <xf numFmtId="0" fontId="3" fillId="56" borderId="93" applyNumberFormat="0" applyFont="0" applyAlignment="0" applyProtection="0"/>
    <xf numFmtId="0" fontId="19" fillId="11" borderId="92" applyNumberFormat="0" applyAlignment="0" applyProtection="0"/>
    <xf numFmtId="0" fontId="24" fillId="0" borderId="95" applyNumberFormat="0" applyFill="0" applyAlignment="0" applyProtection="0"/>
    <xf numFmtId="0" fontId="3" fillId="56" borderId="93" applyNumberFormat="0" applyFont="0" applyAlignment="0" applyProtection="0"/>
    <xf numFmtId="0" fontId="12" fillId="21" borderId="92" applyNumberFormat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5" fillId="24" borderId="93" applyNumberFormat="0" applyFont="0" applyAlignment="0" applyProtection="0"/>
    <xf numFmtId="0" fontId="57" fillId="59" borderId="92" applyNumberForma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12" fillId="21" borderId="92" applyNumberForma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57" fillId="59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24" fillId="0" borderId="95" applyNumberFormat="0" applyFill="0" applyAlignment="0" applyProtection="0"/>
    <xf numFmtId="0" fontId="12" fillId="21" borderId="92" applyNumberFormat="0" applyAlignment="0" applyProtection="0"/>
    <xf numFmtId="0" fontId="24" fillId="0" borderId="95" applyNumberFormat="0" applyFill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57" fillId="59" borderId="92" applyNumberFormat="0" applyAlignment="0" applyProtection="0"/>
    <xf numFmtId="0" fontId="19" fillId="11" borderId="92" applyNumberForma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12" fillId="21" borderId="92" applyNumberForma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57" fillId="59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83" fillId="59" borderId="94" applyNumberFormat="0" applyAlignment="0" applyProtection="0"/>
    <xf numFmtId="0" fontId="57" fillId="59" borderId="92" applyNumberFormat="0" applyAlignment="0" applyProtection="0"/>
    <xf numFmtId="0" fontId="3" fillId="56" borderId="93" applyNumberFormat="0" applyFont="0" applyAlignment="0" applyProtection="0"/>
    <xf numFmtId="0" fontId="57" fillId="59" borderId="92" applyNumberFormat="0" applyAlignment="0" applyProtection="0"/>
    <xf numFmtId="0" fontId="70" fillId="57" borderId="92" applyNumberFormat="0" applyAlignment="0" applyProtection="0"/>
    <xf numFmtId="0" fontId="3" fillId="24" borderId="93" applyNumberFormat="0" applyFon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12" fillId="2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83" fillId="59" borderId="94" applyNumberFormat="0" applyAlignment="0" applyProtection="0"/>
    <xf numFmtId="0" fontId="57" fillId="59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3" fillId="24" borderId="93" applyNumberFormat="0" applyFont="0" applyAlignment="0" applyProtection="0"/>
    <xf numFmtId="0" fontId="24" fillId="0" borderId="95" applyNumberFormat="0" applyFill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56" borderId="93" applyNumberFormat="0" applyFont="0" applyAlignment="0" applyProtection="0"/>
    <xf numFmtId="0" fontId="19" fillId="11" borderId="92" applyNumberFormat="0" applyAlignment="0" applyProtection="0"/>
    <xf numFmtId="0" fontId="19" fillId="11" borderId="92" applyNumberFormat="0" applyAlignment="0" applyProtection="0"/>
    <xf numFmtId="0" fontId="12" fillId="21" borderId="92" applyNumberFormat="0" applyAlignment="0" applyProtection="0"/>
    <xf numFmtId="0" fontId="3" fillId="24" borderId="93" applyNumberFormat="0" applyFon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24" fillId="0" borderId="95" applyNumberFormat="0" applyFill="0" applyAlignment="0" applyProtection="0"/>
    <xf numFmtId="0" fontId="12" fillId="21" borderId="92" applyNumberFormat="0" applyAlignment="0" applyProtection="0"/>
    <xf numFmtId="0" fontId="24" fillId="0" borderId="95" applyNumberFormat="0" applyFill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57" fillId="59" borderId="92" applyNumberFormat="0" applyAlignment="0" applyProtection="0"/>
    <xf numFmtId="0" fontId="19" fillId="11" borderId="92" applyNumberForma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12" fillId="21" borderId="92" applyNumberForma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57" fillId="59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57" fillId="59" borderId="92" applyNumberFormat="0" applyAlignment="0" applyProtection="0"/>
    <xf numFmtId="0" fontId="70" fillId="57" borderId="92" applyNumberFormat="0" applyAlignment="0" applyProtection="0"/>
    <xf numFmtId="0" fontId="5" fillId="24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83" fillId="59" borderId="94" applyNumberFormat="0" applyAlignment="0" applyProtection="0"/>
    <xf numFmtId="0" fontId="63" fillId="0" borderId="96" applyNumberFormat="0" applyFill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12" fillId="21" borderId="92" applyNumberFormat="0" applyAlignment="0" applyProtection="0"/>
    <xf numFmtId="0" fontId="3" fillId="56" borderId="93" applyNumberFormat="0" applyFont="0" applyAlignment="0" applyProtection="0"/>
    <xf numFmtId="0" fontId="24" fillId="0" borderId="95" applyNumberFormat="0" applyFill="0" applyAlignment="0" applyProtection="0"/>
    <xf numFmtId="0" fontId="12" fillId="21" borderId="92" applyNumberFormat="0" applyAlignment="0" applyProtection="0"/>
    <xf numFmtId="0" fontId="24" fillId="0" borderId="95" applyNumberFormat="0" applyFill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22" fillId="21" borderId="94" applyNumberFormat="0" applyAlignment="0" applyProtection="0"/>
    <xf numFmtId="0" fontId="57" fillId="59" borderId="92" applyNumberFormat="0" applyAlignment="0" applyProtection="0"/>
    <xf numFmtId="0" fontId="19" fillId="11" borderId="92" applyNumberForma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12" fillId="21" borderId="92" applyNumberForma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63" fillId="0" borderId="96" applyNumberFormat="0" applyFill="0" applyAlignment="0" applyProtection="0"/>
    <xf numFmtId="0" fontId="83" fillId="59" borderId="94" applyNumberForma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5" fillId="24" borderId="93" applyNumberFormat="0" applyFont="0" applyAlignment="0" applyProtection="0"/>
    <xf numFmtId="0" fontId="70" fillId="57" borderId="92" applyNumberFormat="0" applyAlignment="0" applyProtection="0"/>
    <xf numFmtId="0" fontId="57" fillId="59" borderId="92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9" fillId="11" borderId="92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3" fillId="24" borderId="93" applyNumberFormat="0" applyFont="0" applyAlignment="0" applyProtection="0"/>
    <xf numFmtId="0" fontId="12" fillId="21" borderId="92" applyNumberFormat="0" applyAlignment="0" applyProtection="0"/>
    <xf numFmtId="0" fontId="12" fillId="21" borderId="92" applyNumberFormat="0" applyAlignment="0" applyProtection="0"/>
    <xf numFmtId="0" fontId="12" fillId="21" borderId="92" applyNumberFormat="0" applyAlignment="0" applyProtection="0"/>
    <xf numFmtId="0" fontId="12" fillId="21" borderId="92" applyNumberFormat="0" applyAlignment="0" applyProtection="0"/>
    <xf numFmtId="0" fontId="57" fillId="59" borderId="92" applyNumberFormat="0" applyAlignment="0" applyProtection="0"/>
    <xf numFmtId="0" fontId="57" fillId="59" borderId="92" applyNumberFormat="0" applyAlignment="0" applyProtection="0"/>
    <xf numFmtId="0" fontId="57" fillId="59" borderId="92" applyNumberFormat="0" applyAlignment="0" applyProtection="0"/>
    <xf numFmtId="0" fontId="12" fillId="21" borderId="92" applyNumberFormat="0" applyAlignment="0" applyProtection="0"/>
    <xf numFmtId="0" fontId="19" fillId="11" borderId="92" applyNumberFormat="0" applyAlignment="0" applyProtection="0"/>
    <xf numFmtId="0" fontId="19" fillId="11" borderId="92" applyNumberFormat="0" applyAlignment="0" applyProtection="0"/>
    <xf numFmtId="0" fontId="19" fillId="11" borderId="92" applyNumberFormat="0" applyAlignment="0" applyProtection="0"/>
    <xf numFmtId="0" fontId="19" fillId="11" borderId="92" applyNumberFormat="0" applyAlignment="0" applyProtection="0"/>
    <xf numFmtId="0" fontId="70" fillId="57" borderId="92" applyNumberFormat="0" applyAlignment="0" applyProtection="0"/>
    <xf numFmtId="0" fontId="70" fillId="57" borderId="92" applyNumberFormat="0" applyAlignment="0" applyProtection="0"/>
    <xf numFmtId="0" fontId="70" fillId="57" borderId="92" applyNumberFormat="0" applyAlignment="0" applyProtection="0"/>
    <xf numFmtId="0" fontId="19" fillId="11" borderId="92" applyNumberForma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5" fillId="24" borderId="93" applyNumberFormat="0" applyFont="0" applyAlignment="0" applyProtection="0"/>
    <xf numFmtId="0" fontId="5" fillId="24" borderId="93" applyNumberFormat="0" applyFont="0" applyAlignment="0" applyProtection="0"/>
    <xf numFmtId="0" fontId="5" fillId="24" borderId="93" applyNumberFormat="0" applyFont="0" applyAlignment="0" applyProtection="0"/>
    <xf numFmtId="0" fontId="5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24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3" fillId="56" borderId="93" applyNumberFormat="0" applyFon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83" fillId="59" borderId="94" applyNumberFormat="0" applyAlignment="0" applyProtection="0"/>
    <xf numFmtId="0" fontId="83" fillId="59" borderId="94" applyNumberFormat="0" applyAlignment="0" applyProtection="0"/>
    <xf numFmtId="0" fontId="83" fillId="59" borderId="94" applyNumberFormat="0" applyAlignment="0" applyProtection="0"/>
    <xf numFmtId="0" fontId="22" fillId="21" borderId="94" applyNumberFormat="0" applyAlignment="0" applyProtection="0"/>
    <xf numFmtId="0" fontId="22" fillId="21" borderId="94" applyNumberFormat="0" applyAlignment="0" applyProtection="0"/>
    <xf numFmtId="0" fontId="24" fillId="0" borderId="95" applyNumberFormat="0" applyFill="0" applyAlignment="0" applyProtection="0"/>
    <xf numFmtId="0" fontId="24" fillId="0" borderId="95" applyNumberFormat="0" applyFill="0" applyAlignment="0" applyProtection="0"/>
    <xf numFmtId="0" fontId="24" fillId="0" borderId="95" applyNumberFormat="0" applyFill="0" applyAlignment="0" applyProtection="0"/>
    <xf numFmtId="0" fontId="24" fillId="0" borderId="95" applyNumberFormat="0" applyFill="0" applyAlignment="0" applyProtection="0"/>
    <xf numFmtId="0" fontId="63" fillId="0" borderId="96" applyNumberFormat="0" applyFill="0" applyAlignment="0" applyProtection="0"/>
    <xf numFmtId="0" fontId="63" fillId="0" borderId="96" applyNumberFormat="0" applyFill="0" applyAlignment="0" applyProtection="0"/>
    <xf numFmtId="0" fontId="63" fillId="0" borderId="96" applyNumberFormat="0" applyFill="0" applyAlignment="0" applyProtection="0"/>
    <xf numFmtId="0" fontId="24" fillId="0" borderId="95" applyNumberFormat="0" applyFill="0" applyAlignment="0" applyProtection="0"/>
    <xf numFmtId="0" fontId="24" fillId="0" borderId="95" applyNumberFormat="0" applyFill="0" applyAlignment="0" applyProtection="0"/>
    <xf numFmtId="0" fontId="30" fillId="0" borderId="0">
      <alignment horizontal="left" vertical="top" wrapText="1"/>
    </xf>
    <xf numFmtId="0" fontId="105" fillId="68" borderId="0" applyNumberFormat="0" applyBorder="0" applyAlignment="0" applyProtection="0"/>
    <xf numFmtId="0" fontId="105" fillId="69" borderId="0" applyNumberFormat="0" applyBorder="0" applyAlignment="0" applyProtection="0"/>
    <xf numFmtId="0" fontId="105" fillId="70" borderId="0" applyNumberFormat="0" applyBorder="0" applyAlignment="0" applyProtection="0"/>
    <xf numFmtId="0" fontId="105" fillId="73" borderId="0" applyNumberFormat="0" applyBorder="0" applyAlignment="0" applyProtection="0"/>
    <xf numFmtId="0" fontId="105" fillId="39" borderId="0" applyNumberFormat="0" applyBorder="0" applyAlignment="0" applyProtection="0"/>
    <xf numFmtId="0" fontId="105" fillId="43" borderId="0" applyNumberFormat="0" applyBorder="0" applyAlignment="0" applyProtection="0"/>
    <xf numFmtId="0" fontId="105" fillId="30" borderId="0" applyNumberFormat="0" applyBorder="0" applyAlignment="0" applyProtection="0"/>
    <xf numFmtId="0" fontId="105" fillId="33" borderId="0" applyNumberFormat="0" applyBorder="0" applyAlignment="0" applyProtection="0"/>
    <xf numFmtId="0" fontId="105" fillId="71" borderId="0" applyNumberFormat="0" applyBorder="0" applyAlignment="0" applyProtection="0"/>
    <xf numFmtId="0" fontId="105" fillId="37" borderId="0" applyNumberFormat="0" applyBorder="0" applyAlignment="0" applyProtection="0"/>
    <xf numFmtId="0" fontId="105" fillId="40" borderId="0" applyNumberFormat="0" applyBorder="0" applyAlignment="0" applyProtection="0"/>
    <xf numFmtId="0" fontId="105" fillId="44" borderId="0" applyNumberFormat="0" applyBorder="0" applyAlignment="0" applyProtection="0"/>
    <xf numFmtId="0" fontId="106" fillId="31" borderId="0" applyNumberFormat="0" applyBorder="0" applyAlignment="0" applyProtection="0"/>
    <xf numFmtId="0" fontId="106" fillId="34" borderId="0" applyNumberFormat="0" applyBorder="0" applyAlignment="0" applyProtection="0"/>
    <xf numFmtId="0" fontId="106" fillId="72" borderId="0" applyNumberFormat="0" applyBorder="0" applyAlignment="0" applyProtection="0"/>
    <xf numFmtId="0" fontId="106" fillId="74" borderId="0" applyNumberFormat="0" applyBorder="0" applyAlignment="0" applyProtection="0"/>
    <xf numFmtId="0" fontId="106" fillId="41" borderId="0" applyNumberFormat="0" applyBorder="0" applyAlignment="0" applyProtection="0"/>
    <xf numFmtId="0" fontId="106" fillId="75" borderId="0" applyNumberFormat="0" applyBorder="0" applyAlignment="0" applyProtection="0"/>
    <xf numFmtId="0" fontId="106" fillId="29" borderId="0" applyNumberFormat="0" applyBorder="0" applyAlignment="0" applyProtection="0"/>
    <xf numFmtId="0" fontId="106" fillId="32" borderId="0" applyNumberFormat="0" applyBorder="0" applyAlignment="0" applyProtection="0"/>
    <xf numFmtId="0" fontId="106" fillId="35" borderId="0" applyNumberFormat="0" applyBorder="0" applyAlignment="0" applyProtection="0"/>
    <xf numFmtId="0" fontId="106" fillId="36" borderId="0" applyNumberFormat="0" applyBorder="0" applyAlignment="0" applyProtection="0"/>
    <xf numFmtId="0" fontId="106" fillId="38" borderId="0" applyNumberFormat="0" applyBorder="0" applyAlignment="0" applyProtection="0"/>
    <xf numFmtId="0" fontId="106" fillId="42" borderId="0" applyNumberFormat="0" applyBorder="0" applyAlignment="0" applyProtection="0"/>
    <xf numFmtId="0" fontId="107" fillId="26" borderId="0" applyNumberFormat="0" applyBorder="0" applyAlignment="0" applyProtection="0"/>
    <xf numFmtId="0" fontId="108" fillId="67" borderId="67" applyNumberFormat="0" applyAlignment="0" applyProtection="0"/>
    <xf numFmtId="0" fontId="109" fillId="27" borderId="21" applyNumberFormat="0" applyAlignment="0" applyProtection="0"/>
    <xf numFmtId="0" fontId="110" fillId="0" borderId="0" applyNumberFormat="0" applyFill="0" applyBorder="0" applyAlignment="0" applyProtection="0"/>
    <xf numFmtId="0" fontId="111" fillId="25" borderId="0" applyNumberFormat="0" applyBorder="0" applyAlignment="0" applyProtection="0"/>
    <xf numFmtId="0" fontId="112" fillId="0" borderId="17" applyNumberFormat="0" applyFill="0" applyAlignment="0" applyProtection="0"/>
    <xf numFmtId="0" fontId="113" fillId="0" borderId="18" applyNumberFormat="0" applyFill="0" applyAlignment="0" applyProtection="0"/>
    <xf numFmtId="0" fontId="114" fillId="0" borderId="19" applyNumberFormat="0" applyFill="0" applyAlignment="0" applyProtection="0"/>
    <xf numFmtId="0" fontId="114" fillId="0" borderId="0" applyNumberFormat="0" applyFill="0" applyBorder="0" applyAlignment="0" applyProtection="0"/>
    <xf numFmtId="0" fontId="115" fillId="66" borderId="67" applyNumberFormat="0" applyAlignment="0" applyProtection="0"/>
    <xf numFmtId="0" fontId="116" fillId="0" borderId="20" applyNumberFormat="0" applyFill="0" applyAlignment="0" applyProtection="0"/>
    <xf numFmtId="0" fontId="117" fillId="2" borderId="0" applyNumberFormat="0" applyBorder="0" applyAlignment="0" applyProtection="0"/>
    <xf numFmtId="0" fontId="105" fillId="28" borderId="22" applyNumberFormat="0" applyFont="0" applyAlignment="0" applyProtection="0"/>
    <xf numFmtId="0" fontId="118" fillId="67" borderId="68" applyNumberFormat="0" applyAlignment="0" applyProtection="0"/>
    <xf numFmtId="0" fontId="30" fillId="0" borderId="0">
      <alignment horizontal="left" vertical="top" wrapText="1"/>
    </xf>
    <xf numFmtId="0" fontId="119" fillId="0" borderId="0" applyNumberFormat="0" applyFill="0" applyBorder="0" applyAlignment="0" applyProtection="0"/>
    <xf numFmtId="0" fontId="120" fillId="0" borderId="69" applyNumberFormat="0" applyFill="0" applyAlignment="0" applyProtection="0"/>
    <xf numFmtId="0" fontId="121" fillId="0" borderId="0" applyNumberFormat="0" applyFill="0" applyBorder="0" applyAlignment="0" applyProtection="0"/>
    <xf numFmtId="0" fontId="106" fillId="29" borderId="0" applyNumberFormat="0" applyBorder="0" applyAlignment="0" applyProtection="0"/>
    <xf numFmtId="0" fontId="106" fillId="32" borderId="0" applyNumberFormat="0" applyBorder="0" applyAlignment="0" applyProtection="0"/>
    <xf numFmtId="0" fontId="106" fillId="35" borderId="0" applyNumberFormat="0" applyBorder="0" applyAlignment="0" applyProtection="0"/>
    <xf numFmtId="0" fontId="106" fillId="36" borderId="0" applyNumberFormat="0" applyBorder="0" applyAlignment="0" applyProtection="0"/>
    <xf numFmtId="0" fontId="106" fillId="38" borderId="0" applyNumberFormat="0" applyBorder="0" applyAlignment="0" applyProtection="0"/>
    <xf numFmtId="0" fontId="106" fillId="42" borderId="0" applyNumberFormat="0" applyBorder="0" applyAlignment="0" applyProtection="0"/>
    <xf numFmtId="0" fontId="30" fillId="0" borderId="0">
      <alignment horizontal="left" vertical="top" wrapText="1"/>
    </xf>
    <xf numFmtId="0" fontId="106" fillId="42" borderId="0" applyNumberFormat="0" applyBorder="0" applyAlignment="0" applyProtection="0"/>
    <xf numFmtId="0" fontId="106" fillId="38" borderId="0" applyNumberFormat="0" applyBorder="0" applyAlignment="0" applyProtection="0"/>
    <xf numFmtId="0" fontId="106" fillId="36" borderId="0" applyNumberFormat="0" applyBorder="0" applyAlignment="0" applyProtection="0"/>
    <xf numFmtId="0" fontId="106" fillId="35" borderId="0" applyNumberFormat="0" applyBorder="0" applyAlignment="0" applyProtection="0"/>
    <xf numFmtId="0" fontId="106" fillId="32" borderId="0" applyNumberFormat="0" applyBorder="0" applyAlignment="0" applyProtection="0"/>
    <xf numFmtId="0" fontId="106" fillId="29" borderId="0" applyNumberFormat="0" applyBorder="0" applyAlignment="0" applyProtection="0"/>
    <xf numFmtId="0" fontId="106" fillId="29" borderId="0" applyNumberFormat="0" applyBorder="0" applyAlignment="0" applyProtection="0"/>
    <xf numFmtId="0" fontId="106" fillId="32" borderId="0" applyNumberFormat="0" applyBorder="0" applyAlignment="0" applyProtection="0"/>
    <xf numFmtId="0" fontId="106" fillId="35" borderId="0" applyNumberFormat="0" applyBorder="0" applyAlignment="0" applyProtection="0"/>
    <xf numFmtId="0" fontId="106" fillId="36" borderId="0" applyNumberFormat="0" applyBorder="0" applyAlignment="0" applyProtection="0"/>
    <xf numFmtId="0" fontId="106" fillId="38" borderId="0" applyNumberFormat="0" applyBorder="0" applyAlignment="0" applyProtection="0"/>
    <xf numFmtId="0" fontId="106" fillId="42" borderId="0" applyNumberFormat="0" applyBorder="0" applyAlignment="0" applyProtection="0"/>
    <xf numFmtId="0" fontId="30" fillId="0" borderId="0">
      <alignment horizontal="left" vertical="top" wrapText="1"/>
    </xf>
    <xf numFmtId="173" fontId="3" fillId="0" borderId="0" applyFont="0" applyFill="0" applyBorder="0" applyAlignment="0" applyProtection="0"/>
    <xf numFmtId="0" fontId="6" fillId="0" borderId="0">
      <alignment vertical="center"/>
    </xf>
    <xf numFmtId="0" fontId="3" fillId="0" borderId="0"/>
    <xf numFmtId="0" fontId="124" fillId="0" borderId="0"/>
    <xf numFmtId="169" fontId="129" fillId="0" borderId="0" applyFill="0" applyBorder="0" applyProtection="0">
      <alignment horizontal="right" vertical="top"/>
    </xf>
    <xf numFmtId="0" fontId="141" fillId="0" borderId="0"/>
    <xf numFmtId="43" fontId="141" fillId="0" borderId="0" applyFont="0" applyFill="0" applyBorder="0" applyAlignment="0" applyProtection="0"/>
    <xf numFmtId="0" fontId="142" fillId="0" borderId="0"/>
    <xf numFmtId="43" fontId="3" fillId="0" borderId="0" applyFont="0" applyFill="0" applyBorder="0" applyAlignment="0" applyProtection="0"/>
    <xf numFmtId="0" fontId="105" fillId="0" borderId="0"/>
    <xf numFmtId="43" fontId="10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03" fillId="0" borderId="0" applyFont="0" applyFill="0" applyBorder="0" applyAlignment="0" applyProtection="0"/>
    <xf numFmtId="9" fontId="10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5" fillId="0" borderId="0"/>
    <xf numFmtId="0" fontId="142" fillId="0" borderId="0"/>
    <xf numFmtId="0" fontId="7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</cellStyleXfs>
  <cellXfs count="381">
    <xf numFmtId="0" fontId="0" fillId="0" borderId="0" xfId="0"/>
    <xf numFmtId="0" fontId="34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5" fillId="0" borderId="0" xfId="0" applyFont="1" applyBorder="1" applyAlignment="1">
      <alignment vertical="center" wrapText="1"/>
    </xf>
    <xf numFmtId="0" fontId="34" fillId="0" borderId="0" xfId="0" applyFont="1"/>
    <xf numFmtId="0" fontId="34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/>
    </xf>
    <xf numFmtId="172" fontId="4" fillId="0" borderId="0" xfId="1" applyNumberFormat="1" applyFont="1" applyFill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center" indent="15"/>
    </xf>
    <xf numFmtId="0" fontId="34" fillId="0" borderId="0" xfId="0" applyFont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4" fillId="0" borderId="0" xfId="0" applyFont="1" applyAlignment="1">
      <alignment horizontal="center"/>
    </xf>
    <xf numFmtId="170" fontId="34" fillId="0" borderId="0" xfId="0" applyNumberFormat="1" applyFont="1"/>
    <xf numFmtId="0" fontId="93" fillId="0" borderId="0" xfId="0" applyNumberFormat="1" applyFont="1" applyAlignment="1">
      <alignment vertical="center" wrapText="1"/>
    </xf>
    <xf numFmtId="0" fontId="93" fillId="0" borderId="0" xfId="0" applyFont="1" applyAlignment="1">
      <alignment vertical="center" wrapText="1"/>
    </xf>
    <xf numFmtId="0" fontId="34" fillId="0" borderId="0" xfId="0" applyNumberFormat="1" applyFont="1"/>
    <xf numFmtId="0" fontId="34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32" fillId="0" borderId="0" xfId="0" applyFont="1" applyAlignment="1">
      <alignment horizontal="left" vertical="top" wrapText="1"/>
    </xf>
    <xf numFmtId="0" fontId="0" fillId="0" borderId="0" xfId="0"/>
    <xf numFmtId="0" fontId="9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0" fillId="0" borderId="0" xfId="0"/>
    <xf numFmtId="0" fontId="34" fillId="0" borderId="0" xfId="0" applyFont="1" applyAlignment="1">
      <alignment horizontal="left" vertical="top" wrapText="1"/>
    </xf>
    <xf numFmtId="0" fontId="96" fillId="0" borderId="73" xfId="0" applyFont="1" applyBorder="1" applyAlignment="1">
      <alignment vertical="center" wrapText="1"/>
    </xf>
    <xf numFmtId="0" fontId="34" fillId="0" borderId="73" xfId="0" applyFont="1" applyBorder="1" applyAlignment="1">
      <alignment vertical="center" wrapText="1"/>
    </xf>
    <xf numFmtId="0" fontId="34" fillId="0" borderId="0" xfId="0" applyFont="1" applyFill="1"/>
    <xf numFmtId="172" fontId="103" fillId="0" borderId="0" xfId="991" applyNumberFormat="1" applyFont="1" applyFill="1" applyAlignment="1">
      <alignment horizontal="center" vertical="center"/>
    </xf>
    <xf numFmtId="0" fontId="37" fillId="0" borderId="73" xfId="0" applyFont="1" applyFill="1" applyBorder="1" applyAlignment="1">
      <alignment horizontal="center" vertical="center" wrapText="1"/>
    </xf>
    <xf numFmtId="1" fontId="104" fillId="0" borderId="78" xfId="0" applyNumberFormat="1" applyFont="1" applyFill="1" applyBorder="1" applyAlignment="1">
      <alignment horizontal="center" vertical="center"/>
    </xf>
    <xf numFmtId="1" fontId="104" fillId="0" borderId="75" xfId="0" applyNumberFormat="1" applyFont="1" applyFill="1" applyBorder="1" applyAlignment="1">
      <alignment horizontal="center" vertical="center"/>
    </xf>
    <xf numFmtId="0" fontId="33" fillId="0" borderId="73" xfId="0" applyFont="1" applyFill="1" applyBorder="1" applyAlignment="1">
      <alignment horizontal="center" vertical="center" wrapText="1"/>
    </xf>
    <xf numFmtId="0" fontId="35" fillId="0" borderId="73" xfId="0" applyFont="1" applyFill="1" applyBorder="1" applyAlignment="1">
      <alignment horizontal="left" vertical="center" wrapText="1"/>
    </xf>
    <xf numFmtId="172" fontId="35" fillId="0" borderId="73" xfId="0" applyNumberFormat="1" applyFont="1" applyFill="1" applyBorder="1" applyAlignment="1">
      <alignment horizontal="center" vertical="center" wrapText="1"/>
    </xf>
    <xf numFmtId="0" fontId="35" fillId="0" borderId="73" xfId="0" applyFont="1" applyFill="1" applyBorder="1" applyAlignment="1">
      <alignment vertical="center" wrapText="1"/>
    </xf>
    <xf numFmtId="172" fontId="33" fillId="0" borderId="73" xfId="0" applyNumberFormat="1" applyFont="1" applyFill="1" applyBorder="1" applyAlignment="1">
      <alignment horizontal="center" vertical="center" wrapText="1"/>
    </xf>
    <xf numFmtId="172" fontId="33" fillId="76" borderId="73" xfId="0" applyNumberFormat="1" applyFont="1" applyFill="1" applyBorder="1" applyAlignment="1">
      <alignment horizontal="center" vertical="center" wrapText="1"/>
    </xf>
    <xf numFmtId="172" fontId="34" fillId="0" borderId="0" xfId="0" applyNumberFormat="1" applyFont="1" applyFill="1" applyAlignment="1">
      <alignment horizontal="center" vertical="center"/>
    </xf>
    <xf numFmtId="176" fontId="34" fillId="0" borderId="73" xfId="991" applyNumberFormat="1" applyFont="1" applyBorder="1" applyAlignment="1">
      <alignment vertical="center" wrapText="1"/>
    </xf>
    <xf numFmtId="0" fontId="34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3" fillId="0" borderId="0" xfId="0" applyFont="1" applyBorder="1" applyAlignment="1">
      <alignment horizontal="left" vertical="top" wrapText="1"/>
    </xf>
    <xf numFmtId="176" fontId="34" fillId="0" borderId="73" xfId="991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0" fontId="35" fillId="0" borderId="0" xfId="0" applyFont="1"/>
    <xf numFmtId="0" fontId="33" fillId="0" borderId="73" xfId="0" applyFont="1" applyBorder="1" applyAlignment="1">
      <alignment horizontal="left" vertical="top" wrapText="1"/>
    </xf>
    <xf numFmtId="0" fontId="32" fillId="0" borderId="0" xfId="0" applyFont="1" applyBorder="1" applyAlignment="1">
      <alignment vertical="center" wrapText="1"/>
    </xf>
    <xf numFmtId="0" fontId="32" fillId="0" borderId="73" xfId="0" applyFont="1" applyBorder="1" applyAlignment="1">
      <alignment horizontal="left" vertical="top" wrapText="1"/>
    </xf>
    <xf numFmtId="0" fontId="29" fillId="0" borderId="0" xfId="0" applyFont="1" applyAlignment="1">
      <alignment vertical="center" wrapText="1"/>
    </xf>
    <xf numFmtId="0" fontId="33" fillId="0" borderId="0" xfId="0" applyFont="1" applyAlignment="1">
      <alignment vertical="top"/>
    </xf>
    <xf numFmtId="176" fontId="4" fillId="0" borderId="0" xfId="1893" applyNumberFormat="1" applyFont="1" applyFill="1" applyBorder="1" applyAlignment="1">
      <alignment vertical="center" wrapText="1"/>
    </xf>
    <xf numFmtId="0" fontId="32" fillId="0" borderId="0" xfId="0" applyFont="1" applyFill="1"/>
    <xf numFmtId="171" fontId="31" fillId="0" borderId="0" xfId="1894" applyNumberFormat="1" applyFont="1" applyFill="1" applyBorder="1" applyAlignment="1">
      <alignment horizontal="left" vertical="center" wrapText="1"/>
    </xf>
    <xf numFmtId="176" fontId="31" fillId="0" borderId="0" xfId="1893" applyNumberFormat="1" applyFont="1" applyFill="1" applyBorder="1" applyAlignment="1">
      <alignment horizontal="right" vertical="center"/>
    </xf>
    <xf numFmtId="176" fontId="4" fillId="0" borderId="0" xfId="1893" applyNumberFormat="1" applyFont="1" applyFill="1" applyBorder="1" applyAlignment="1">
      <alignment horizontal="right" vertical="center"/>
    </xf>
    <xf numFmtId="0" fontId="4" fillId="0" borderId="0" xfId="1895" applyFont="1" applyFill="1" applyBorder="1" applyAlignment="1">
      <alignment vertical="center" wrapText="1"/>
    </xf>
    <xf numFmtId="0" fontId="4" fillId="0" borderId="0" xfId="1895" applyFont="1" applyFill="1" applyBorder="1" applyAlignment="1">
      <alignment horizontal="center" vertical="center" wrapText="1"/>
    </xf>
    <xf numFmtId="0" fontId="35" fillId="0" borderId="0" xfId="1895" applyFont="1" applyFill="1" applyBorder="1" applyAlignment="1">
      <alignment horizontal="right" wrapText="1"/>
    </xf>
    <xf numFmtId="0" fontId="37" fillId="0" borderId="73" xfId="0" applyFont="1" applyBorder="1" applyAlignment="1">
      <alignment horizontal="center" vertical="center" wrapText="1"/>
    </xf>
    <xf numFmtId="49" fontId="31" fillId="0" borderId="73" xfId="1894" applyNumberFormat="1" applyFont="1" applyFill="1" applyBorder="1" applyAlignment="1">
      <alignment horizontal="left" vertical="center" wrapText="1"/>
    </xf>
    <xf numFmtId="171" fontId="31" fillId="0" borderId="73" xfId="1894" applyNumberFormat="1" applyFont="1" applyFill="1" applyBorder="1" applyAlignment="1">
      <alignment horizontal="center" vertical="center" wrapText="1"/>
    </xf>
    <xf numFmtId="49" fontId="31" fillId="0" borderId="73" xfId="1894" applyNumberFormat="1" applyFont="1" applyFill="1" applyBorder="1" applyAlignment="1">
      <alignment vertical="center" wrapText="1"/>
    </xf>
    <xf numFmtId="0" fontId="123" fillId="0" borderId="73" xfId="1" applyFont="1" applyBorder="1"/>
    <xf numFmtId="4" fontId="32" fillId="0" borderId="0" xfId="0" applyNumberFormat="1" applyFont="1" applyFill="1"/>
    <xf numFmtId="43" fontId="32" fillId="0" borderId="0" xfId="991" applyFont="1" applyFill="1"/>
    <xf numFmtId="172" fontId="32" fillId="0" borderId="0" xfId="0" applyNumberFormat="1" applyFont="1" applyFill="1"/>
    <xf numFmtId="0" fontId="34" fillId="0" borderId="73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/>
    </xf>
    <xf numFmtId="172" fontId="31" fillId="0" borderId="73" xfId="1896" applyNumberFormat="1" applyFont="1" applyFill="1" applyBorder="1" applyAlignment="1">
      <alignment horizontal="center" vertical="center" wrapText="1"/>
    </xf>
    <xf numFmtId="0" fontId="31" fillId="0" borderId="73" xfId="395" applyFont="1" applyBorder="1" applyAlignment="1">
      <alignment vertical="center" wrapText="1"/>
    </xf>
    <xf numFmtId="0" fontId="31" fillId="0" borderId="73" xfId="395" applyFont="1" applyBorder="1" applyAlignment="1">
      <alignment horizontal="left"/>
    </xf>
    <xf numFmtId="0" fontId="31" fillId="0" borderId="73" xfId="395" applyFont="1" applyBorder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126" fillId="0" borderId="73" xfId="0" applyFont="1" applyBorder="1" applyAlignment="1">
      <alignment horizontal="left" vertical="top" wrapText="1"/>
    </xf>
    <xf numFmtId="177" fontId="34" fillId="0" borderId="73" xfId="991" applyNumberFormat="1" applyFont="1" applyBorder="1" applyAlignment="1">
      <alignment horizontal="center" vertical="center" wrapText="1"/>
    </xf>
    <xf numFmtId="0" fontId="127" fillId="0" borderId="73" xfId="0" applyFont="1" applyBorder="1" applyAlignment="1">
      <alignment horizontal="center" vertical="center" wrapText="1"/>
    </xf>
    <xf numFmtId="169" fontId="128" fillId="0" borderId="73" xfId="1897" applyNumberFormat="1" applyFont="1" applyBorder="1" applyAlignment="1">
      <alignment horizontal="right" vertical="top"/>
    </xf>
    <xf numFmtId="0" fontId="127" fillId="0" borderId="73" xfId="0" applyFont="1" applyBorder="1" applyAlignment="1">
      <alignment horizontal="left" vertical="top" wrapText="1"/>
    </xf>
    <xf numFmtId="169" fontId="127" fillId="0" borderId="73" xfId="71" applyNumberFormat="1" applyFont="1" applyBorder="1" applyAlignment="1">
      <alignment horizontal="right" vertical="top"/>
    </xf>
    <xf numFmtId="0" fontId="37" fillId="65" borderId="98" xfId="0" applyFont="1" applyFill="1" applyBorder="1" applyAlignment="1">
      <alignment vertical="center" wrapText="1"/>
    </xf>
    <xf numFmtId="176" fontId="37" fillId="65" borderId="98" xfId="991" applyNumberFormat="1" applyFont="1" applyFill="1" applyBorder="1" applyAlignment="1">
      <alignment horizontal="right" vertical="center" wrapText="1"/>
    </xf>
    <xf numFmtId="0" fontId="34" fillId="0" borderId="76" xfId="0" applyFont="1" applyBorder="1" applyAlignment="1">
      <alignment vertical="center" wrapText="1"/>
    </xf>
    <xf numFmtId="0" fontId="96" fillId="0" borderId="76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33" fillId="0" borderId="0" xfId="0" applyFont="1" applyBorder="1" applyAlignment="1">
      <alignment horizontal="left" vertical="top" wrapText="1"/>
    </xf>
    <xf numFmtId="0" fontId="33" fillId="0" borderId="98" xfId="0" applyFont="1" applyBorder="1" applyAlignment="1">
      <alignment horizontal="left" vertical="top" wrapText="1"/>
    </xf>
    <xf numFmtId="0" fontId="133" fillId="0" borderId="73" xfId="0" applyFont="1" applyBorder="1" applyAlignment="1">
      <alignment horizontal="left" vertical="top" wrapText="1"/>
    </xf>
    <xf numFmtId="0" fontId="133" fillId="0" borderId="73" xfId="0" applyFont="1" applyBorder="1" applyAlignment="1">
      <alignment vertical="top" wrapText="1"/>
    </xf>
    <xf numFmtId="0" fontId="103" fillId="0" borderId="0" xfId="0" applyFont="1" applyBorder="1" applyAlignment="1">
      <alignment horizontal="left" vertical="top" wrapText="1"/>
    </xf>
    <xf numFmtId="0" fontId="131" fillId="0" borderId="73" xfId="0" applyFont="1" applyBorder="1" applyAlignment="1">
      <alignment horizontal="left" vertical="top" wrapText="1"/>
    </xf>
    <xf numFmtId="0" fontId="131" fillId="0" borderId="73" xfId="0" applyFont="1" applyBorder="1" applyAlignment="1">
      <alignment vertical="top" wrapText="1"/>
    </xf>
    <xf numFmtId="0" fontId="103" fillId="0" borderId="0" xfId="0" applyFont="1" applyAlignment="1">
      <alignment horizontal="left" vertical="top" wrapText="1"/>
    </xf>
    <xf numFmtId="0" fontId="103" fillId="0" borderId="0" xfId="0" applyFont="1"/>
    <xf numFmtId="168" fontId="103" fillId="0" borderId="0" xfId="0" applyNumberFormat="1" applyFont="1" applyBorder="1" applyAlignment="1">
      <alignment horizontal="right" vertical="top" wrapText="1"/>
    </xf>
    <xf numFmtId="0" fontId="133" fillId="0" borderId="0" xfId="0" applyFont="1" applyAlignment="1">
      <alignment horizontal="left" vertical="top" wrapText="1"/>
    </xf>
    <xf numFmtId="0" fontId="132" fillId="0" borderId="0" xfId="0" applyFont="1" applyAlignment="1">
      <alignment horizontal="left" vertical="top" wrapText="1"/>
    </xf>
    <xf numFmtId="0" fontId="103" fillId="0" borderId="15" xfId="0" applyFont="1" applyBorder="1" applyAlignment="1">
      <alignment horizontal="left" vertical="top" wrapText="1"/>
    </xf>
    <xf numFmtId="168" fontId="133" fillId="0" borderId="80" xfId="0" applyNumberFormat="1" applyFont="1" applyBorder="1" applyAlignment="1">
      <alignment horizontal="right" vertical="top" wrapText="1"/>
    </xf>
    <xf numFmtId="0" fontId="130" fillId="0" borderId="0" xfId="0" applyFont="1" applyBorder="1" applyAlignment="1">
      <alignment horizontal="left" vertical="top" wrapText="1"/>
    </xf>
    <xf numFmtId="0" fontId="33" fillId="0" borderId="0" xfId="0" applyFont="1" applyAlignment="1">
      <alignment horizontal="center" vertical="center"/>
    </xf>
    <xf numFmtId="177" fontId="32" fillId="0" borderId="0" xfId="0" applyNumberFormat="1" applyFont="1" applyAlignment="1">
      <alignment horizontal="left" vertical="top" wrapText="1"/>
    </xf>
    <xf numFmtId="3" fontId="34" fillId="0" borderId="73" xfId="0" applyNumberFormat="1" applyFont="1" applyFill="1" applyBorder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0" fontId="135" fillId="0" borderId="0" xfId="0" applyFont="1" applyBorder="1" applyAlignment="1">
      <alignment horizontal="left" vertical="top" wrapText="1"/>
    </xf>
    <xf numFmtId="172" fontId="29" fillId="0" borderId="0" xfId="0" applyNumberFormat="1" applyFont="1" applyFill="1" applyAlignment="1">
      <alignment horizontal="right" vertical="center" wrapText="1"/>
    </xf>
    <xf numFmtId="0" fontId="37" fillId="0" borderId="0" xfId="0" applyFont="1" applyFill="1" applyAlignment="1">
      <alignment horizontal="center" vertical="center" wrapText="1"/>
    </xf>
    <xf numFmtId="172" fontId="34" fillId="0" borderId="0" xfId="0" applyNumberFormat="1" applyFont="1" applyFill="1"/>
    <xf numFmtId="172" fontId="29" fillId="0" borderId="0" xfId="0" applyNumberFormat="1" applyFont="1" applyFill="1" applyAlignment="1">
      <alignment horizontal="right" vertical="center" wrapText="1"/>
    </xf>
    <xf numFmtId="0" fontId="37" fillId="0" borderId="0" xfId="0" applyFont="1" applyFill="1" applyAlignment="1">
      <alignment horizontal="center" vertical="center" wrapText="1"/>
    </xf>
    <xf numFmtId="168" fontId="135" fillId="0" borderId="0" xfId="0" applyNumberFormat="1" applyFont="1" applyFill="1" applyBorder="1" applyAlignment="1">
      <alignment horizontal="right" vertical="center" wrapText="1"/>
    </xf>
    <xf numFmtId="172" fontId="37" fillId="0" borderId="0" xfId="0" applyNumberFormat="1" applyFont="1" applyFill="1" applyBorder="1" applyAlignment="1">
      <alignment horizontal="center" vertical="center" wrapText="1"/>
    </xf>
    <xf numFmtId="1" fontId="104" fillId="0" borderId="0" xfId="0" applyNumberFormat="1" applyFont="1" applyFill="1" applyBorder="1" applyAlignment="1">
      <alignment horizontal="center" vertical="center"/>
    </xf>
    <xf numFmtId="172" fontId="33" fillId="76" borderId="0" xfId="0" applyNumberFormat="1" applyFont="1" applyFill="1" applyBorder="1" applyAlignment="1">
      <alignment horizontal="center" vertical="center" wrapText="1"/>
    </xf>
    <xf numFmtId="172" fontId="35" fillId="0" borderId="0" xfId="0" applyNumberFormat="1" applyFont="1" applyFill="1" applyBorder="1" applyAlignment="1">
      <alignment horizontal="center" vertical="center" wrapText="1"/>
    </xf>
    <xf numFmtId="172" fontId="33" fillId="0" borderId="0" xfId="0" applyNumberFormat="1" applyFont="1" applyFill="1" applyBorder="1" applyAlignment="1">
      <alignment horizontal="center" vertical="center" wrapText="1"/>
    </xf>
    <xf numFmtId="3" fontId="34" fillId="0" borderId="0" xfId="0" applyNumberFormat="1" applyFont="1" applyFill="1" applyBorder="1" applyAlignment="1">
      <alignment horizontal="center" vertical="center"/>
    </xf>
    <xf numFmtId="172" fontId="34" fillId="0" borderId="73" xfId="0" applyNumberFormat="1" applyFont="1" applyFill="1" applyBorder="1" applyAlignment="1">
      <alignment horizontal="center" vertical="center"/>
    </xf>
    <xf numFmtId="171" fontId="32" fillId="0" borderId="0" xfId="0" applyNumberFormat="1" applyFont="1" applyFill="1"/>
    <xf numFmtId="0" fontId="34" fillId="0" borderId="73" xfId="0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0" fontId="135" fillId="0" borderId="0" xfId="0" applyFont="1" applyBorder="1" applyAlignment="1">
      <alignment horizontal="left" vertical="top" wrapText="1"/>
    </xf>
    <xf numFmtId="0" fontId="34" fillId="0" borderId="73" xfId="0" applyFont="1" applyBorder="1" applyAlignment="1">
      <alignment horizontal="center" vertical="center" wrapText="1"/>
    </xf>
    <xf numFmtId="0" fontId="32" fillId="0" borderId="91" xfId="0" applyFont="1" applyBorder="1" applyAlignment="1">
      <alignment vertical="top" wrapText="1"/>
    </xf>
    <xf numFmtId="0" fontId="32" fillId="0" borderId="73" xfId="0" applyFont="1" applyBorder="1" applyAlignment="1">
      <alignment vertical="top" wrapText="1"/>
    </xf>
    <xf numFmtId="0" fontId="29" fillId="0" borderId="71" xfId="0" applyFont="1" applyBorder="1" applyAlignment="1">
      <alignment vertical="top" wrapText="1"/>
    </xf>
    <xf numFmtId="0" fontId="29" fillId="0" borderId="78" xfId="0" applyFont="1" applyBorder="1" applyAlignment="1">
      <alignment vertical="top" wrapText="1"/>
    </xf>
    <xf numFmtId="0" fontId="32" fillId="0" borderId="78" xfId="0" applyFont="1" applyBorder="1" applyAlignment="1">
      <alignment vertical="top" wrapText="1"/>
    </xf>
    <xf numFmtId="0" fontId="32" fillId="0" borderId="98" xfId="0" applyFont="1" applyBorder="1" applyAlignment="1">
      <alignment vertical="top" wrapText="1"/>
    </xf>
    <xf numFmtId="43" fontId="32" fillId="0" borderId="73" xfId="0" applyNumberFormat="1" applyFont="1" applyBorder="1" applyAlignment="1">
      <alignment horizontal="left" vertical="top" wrapText="1"/>
    </xf>
    <xf numFmtId="43" fontId="32" fillId="0" borderId="0" xfId="0" applyNumberFormat="1" applyFont="1" applyAlignment="1">
      <alignment horizontal="left" vertical="top" wrapText="1"/>
    </xf>
    <xf numFmtId="0" fontId="125" fillId="0" borderId="73" xfId="0" applyFont="1" applyBorder="1" applyAlignment="1">
      <alignment horizontal="left" vertical="top" wrapText="1"/>
    </xf>
    <xf numFmtId="168" fontId="32" fillId="0" borderId="73" xfId="0" applyNumberFormat="1" applyFont="1" applyBorder="1" applyAlignment="1">
      <alignment horizontal="left" vertical="top" wrapText="1"/>
    </xf>
    <xf numFmtId="0" fontId="34" fillId="0" borderId="71" xfId="0" applyFont="1" applyBorder="1" applyAlignment="1">
      <alignment vertical="center"/>
    </xf>
    <xf numFmtId="0" fontId="34" fillId="0" borderId="78" xfId="0" applyFont="1" applyBorder="1" applyAlignment="1">
      <alignment vertical="center"/>
    </xf>
    <xf numFmtId="4" fontId="34" fillId="0" borderId="73" xfId="0" applyNumberFormat="1" applyFont="1" applyBorder="1" applyAlignment="1">
      <alignment vertical="center" wrapText="1"/>
    </xf>
    <xf numFmtId="0" fontId="34" fillId="0" borderId="98" xfId="0" applyFont="1" applyBorder="1" applyAlignment="1">
      <alignment vertical="center"/>
    </xf>
    <xf numFmtId="0" fontId="32" fillId="77" borderId="73" xfId="0" applyFont="1" applyFill="1" applyBorder="1" applyAlignment="1">
      <alignment vertical="center" wrapText="1"/>
    </xf>
    <xf numFmtId="0" fontId="34" fillId="0" borderId="73" xfId="0" applyNumberFormat="1" applyFont="1" applyBorder="1" applyAlignment="1">
      <alignment horizontal="center" vertical="center" wrapText="1"/>
    </xf>
    <xf numFmtId="0" fontId="35" fillId="0" borderId="73" xfId="926" applyFont="1" applyBorder="1" applyAlignment="1">
      <alignment horizontal="center" vertical="top" wrapText="1"/>
    </xf>
    <xf numFmtId="0" fontId="131" fillId="0" borderId="16" xfId="0" applyFont="1" applyBorder="1" applyAlignment="1">
      <alignment horizontal="left" vertical="top" wrapText="1"/>
    </xf>
    <xf numFmtId="0" fontId="35" fillId="0" borderId="73" xfId="0" applyFont="1" applyFill="1" applyBorder="1" applyAlignment="1">
      <alignment vertical="center"/>
    </xf>
    <xf numFmtId="0" fontId="137" fillId="0" borderId="73" xfId="0" applyFont="1" applyBorder="1" applyAlignment="1">
      <alignment horizontal="left" vertical="top" wrapText="1"/>
    </xf>
    <xf numFmtId="0" fontId="138" fillId="0" borderId="73" xfId="0" applyFont="1" applyBorder="1" applyAlignment="1">
      <alignment horizontal="left" vertical="top" wrapText="1"/>
    </xf>
    <xf numFmtId="168" fontId="33" fillId="0" borderId="0" xfId="0" applyNumberFormat="1" applyFont="1" applyAlignment="1">
      <alignment horizontal="center" vertical="center"/>
    </xf>
    <xf numFmtId="168" fontId="33" fillId="0" borderId="0" xfId="0" applyNumberFormat="1" applyFont="1" applyBorder="1" applyAlignment="1">
      <alignment horizontal="left" vertical="top" wrapText="1"/>
    </xf>
    <xf numFmtId="168" fontId="130" fillId="0" borderId="0" xfId="0" applyNumberFormat="1" applyFont="1" applyBorder="1" applyAlignment="1">
      <alignment horizontal="right" vertical="top" wrapText="1"/>
    </xf>
    <xf numFmtId="168" fontId="103" fillId="0" borderId="0" xfId="0" applyNumberFormat="1" applyFont="1" applyBorder="1" applyAlignment="1">
      <alignment horizontal="left" vertical="top" wrapText="1"/>
    </xf>
    <xf numFmtId="168" fontId="133" fillId="0" borderId="0" xfId="0" applyNumberFormat="1" applyFont="1" applyBorder="1" applyAlignment="1">
      <alignment vertical="top" wrapText="1"/>
    </xf>
    <xf numFmtId="168" fontId="131" fillId="0" borderId="0" xfId="0" applyNumberFormat="1" applyFont="1" applyBorder="1" applyAlignment="1">
      <alignment vertical="top" wrapText="1"/>
    </xf>
    <xf numFmtId="168" fontId="131" fillId="0" borderId="0" xfId="0" applyNumberFormat="1" applyFont="1" applyBorder="1" applyAlignment="1">
      <alignment horizontal="right" vertical="top" wrapText="1"/>
    </xf>
    <xf numFmtId="168" fontId="92" fillId="0" borderId="0" xfId="0" applyNumberFormat="1" applyFont="1" applyBorder="1" applyAlignment="1">
      <alignment horizontal="right" vertical="top" wrapText="1"/>
    </xf>
    <xf numFmtId="168" fontId="35" fillId="0" borderId="0" xfId="0" applyNumberFormat="1" applyFont="1"/>
    <xf numFmtId="168" fontId="33" fillId="0" borderId="0" xfId="0" applyNumberFormat="1" applyFont="1" applyAlignment="1">
      <alignment horizontal="center" vertical="center" wrapText="1"/>
    </xf>
    <xf numFmtId="168" fontId="33" fillId="0" borderId="98" xfId="0" applyNumberFormat="1" applyFont="1" applyBorder="1" applyAlignment="1">
      <alignment vertical="center" wrapText="1"/>
    </xf>
    <xf numFmtId="168" fontId="33" fillId="0" borderId="0" xfId="0" applyNumberFormat="1" applyFont="1" applyAlignment="1">
      <alignment vertical="top"/>
    </xf>
    <xf numFmtId="172" fontId="37" fillId="0" borderId="73" xfId="0" applyNumberFormat="1" applyFont="1" applyFill="1" applyBorder="1" applyAlignment="1">
      <alignment horizontal="center" vertical="center"/>
    </xf>
    <xf numFmtId="0" fontId="92" fillId="0" borderId="76" xfId="0" applyFont="1" applyFill="1" applyBorder="1" applyAlignment="1">
      <alignment horizontal="left" vertical="center" wrapText="1"/>
    </xf>
    <xf numFmtId="0" fontId="122" fillId="0" borderId="100" xfId="0" applyFont="1" applyBorder="1" applyAlignment="1">
      <alignment horizontal="left" vertical="top" wrapText="1"/>
    </xf>
    <xf numFmtId="168" fontId="134" fillId="0" borderId="100" xfId="991" applyNumberFormat="1" applyFont="1" applyBorder="1" applyAlignment="1">
      <alignment vertical="center" wrapText="1"/>
    </xf>
    <xf numFmtId="168" fontId="94" fillId="0" borderId="100" xfId="0" applyNumberFormat="1" applyFont="1" applyBorder="1" applyAlignment="1">
      <alignment vertical="center" wrapText="1"/>
    </xf>
    <xf numFmtId="168" fontId="134" fillId="0" borderId="100" xfId="0" applyNumberFormat="1" applyFont="1" applyBorder="1" applyAlignment="1">
      <alignment vertical="center" wrapText="1"/>
    </xf>
    <xf numFmtId="168" fontId="122" fillId="0" borderId="100" xfId="0" applyNumberFormat="1" applyFont="1" applyBorder="1" applyAlignment="1">
      <alignment vertical="center"/>
    </xf>
    <xf numFmtId="168" fontId="122" fillId="0" borderId="100" xfId="0" applyNumberFormat="1" applyFont="1" applyBorder="1" applyAlignment="1">
      <alignment vertical="center" wrapText="1"/>
    </xf>
    <xf numFmtId="0" fontId="94" fillId="0" borderId="100" xfId="0" applyFont="1" applyBorder="1" applyAlignment="1">
      <alignment horizontal="left" vertical="top" wrapText="1"/>
    </xf>
    <xf numFmtId="0" fontId="134" fillId="0" borderId="100" xfId="0" applyFont="1" applyBorder="1" applyAlignment="1">
      <alignment vertical="center" wrapText="1"/>
    </xf>
    <xf numFmtId="0" fontId="94" fillId="0" borderId="100" xfId="0" applyFont="1" applyBorder="1" applyAlignment="1">
      <alignment vertical="center" wrapText="1"/>
    </xf>
    <xf numFmtId="0" fontId="134" fillId="0" borderId="100" xfId="0" applyFont="1" applyBorder="1" applyAlignment="1">
      <alignment horizontal="left" vertical="top" wrapText="1"/>
    </xf>
    <xf numFmtId="0" fontId="134" fillId="77" borderId="100" xfId="0" applyFont="1" applyFill="1" applyBorder="1" applyAlignment="1">
      <alignment vertical="center" wrapText="1"/>
    </xf>
    <xf numFmtId="0" fontId="35" fillId="0" borderId="100" xfId="926" applyFont="1" applyBorder="1" applyAlignment="1">
      <alignment horizontal="center" vertical="top" wrapText="1"/>
    </xf>
    <xf numFmtId="168" fontId="133" fillId="0" borderId="100" xfId="0" applyNumberFormat="1" applyFont="1" applyBorder="1" applyAlignment="1">
      <alignment horizontal="center" vertical="center" wrapText="1"/>
    </xf>
    <xf numFmtId="0" fontId="139" fillId="0" borderId="76" xfId="0" applyFont="1" applyFill="1" applyBorder="1" applyAlignment="1">
      <alignment horizontal="left" vertical="center"/>
    </xf>
    <xf numFmtId="0" fontId="33" fillId="0" borderId="100" xfId="0" applyFont="1" applyBorder="1" applyAlignment="1">
      <alignment horizontal="left" vertical="top" wrapText="1"/>
    </xf>
    <xf numFmtId="0" fontId="34" fillId="0" borderId="100" xfId="0" applyFont="1" applyBorder="1" applyAlignment="1">
      <alignment horizontal="left" vertical="top" wrapText="1"/>
    </xf>
    <xf numFmtId="168" fontId="133" fillId="0" borderId="80" xfId="0" applyNumberFormat="1" applyFont="1" applyFill="1" applyBorder="1" applyAlignment="1">
      <alignment horizontal="right" vertical="center" wrapText="1"/>
    </xf>
    <xf numFmtId="0" fontId="4" fillId="0" borderId="98" xfId="1895" applyFont="1" applyFill="1" applyBorder="1" applyAlignment="1">
      <alignment horizontal="center" vertical="center" wrapText="1"/>
    </xf>
    <xf numFmtId="172" fontId="31" fillId="0" borderId="100" xfId="395" applyNumberFormat="1" applyFont="1" applyBorder="1" applyAlignment="1">
      <alignment horizontal="center" vertical="center" wrapText="1"/>
    </xf>
    <xf numFmtId="0" fontId="31" fillId="0" borderId="100" xfId="395" applyFont="1" applyBorder="1" applyAlignment="1">
      <alignment horizontal="center"/>
    </xf>
    <xf numFmtId="168" fontId="133" fillId="65" borderId="100" xfId="0" applyNumberFormat="1" applyFont="1" applyFill="1" applyBorder="1" applyAlignment="1">
      <alignment horizontal="center" vertical="top" wrapText="1"/>
    </xf>
    <xf numFmtId="168" fontId="133" fillId="65" borderId="105" xfId="0" applyNumberFormat="1" applyFont="1" applyFill="1" applyBorder="1" applyAlignment="1">
      <alignment horizontal="center" vertical="top" wrapText="1"/>
    </xf>
    <xf numFmtId="0" fontId="122" fillId="0" borderId="100" xfId="0" applyFont="1" applyBorder="1" applyAlignment="1">
      <alignment horizontal="center" vertical="top" wrapText="1"/>
    </xf>
    <xf numFmtId="0" fontId="35" fillId="0" borderId="100" xfId="0" applyFont="1" applyBorder="1" applyAlignment="1">
      <alignment horizontal="center" vertical="center" wrapText="1"/>
    </xf>
    <xf numFmtId="0" fontId="37" fillId="0" borderId="100" xfId="0" applyFont="1" applyBorder="1" applyAlignment="1">
      <alignment horizontal="center" vertical="top" wrapText="1"/>
    </xf>
    <xf numFmtId="0" fontId="131" fillId="0" borderId="100" xfId="0" applyFont="1" applyBorder="1" applyAlignment="1">
      <alignment horizontal="left" vertical="top" wrapText="1"/>
    </xf>
    <xf numFmtId="168" fontId="103" fillId="0" borderId="100" xfId="0" applyNumberFormat="1" applyFont="1" applyBorder="1" applyAlignment="1">
      <alignment horizontal="center" vertical="top" wrapText="1"/>
    </xf>
    <xf numFmtId="168" fontId="133" fillId="0" borderId="100" xfId="0" applyNumberFormat="1" applyFont="1" applyBorder="1" applyAlignment="1">
      <alignment horizontal="right" vertical="top" wrapText="1"/>
    </xf>
    <xf numFmtId="0" fontId="131" fillId="0" borderId="10" xfId="0" applyFont="1" applyBorder="1" applyAlignment="1">
      <alignment horizontal="left" vertical="top" wrapText="1"/>
    </xf>
    <xf numFmtId="0" fontId="103" fillId="0" borderId="104" xfId="0" applyFont="1" applyBorder="1" applyAlignment="1">
      <alignment horizontal="left" vertical="top" wrapText="1"/>
    </xf>
    <xf numFmtId="168" fontId="103" fillId="0" borderId="105" xfId="0" applyNumberFormat="1" applyFont="1" applyBorder="1" applyAlignment="1">
      <alignment horizontal="left" vertical="top" wrapText="1"/>
    </xf>
    <xf numFmtId="168" fontId="133" fillId="0" borderId="105" xfId="0" applyNumberFormat="1" applyFont="1" applyBorder="1" applyAlignment="1">
      <alignment horizontal="right" vertical="top" wrapText="1"/>
    </xf>
    <xf numFmtId="168" fontId="133" fillId="0" borderId="101" xfId="0" applyNumberFormat="1" applyFont="1" applyBorder="1" applyAlignment="1">
      <alignment horizontal="right" vertical="top" wrapText="1"/>
    </xf>
    <xf numFmtId="0" fontId="133" fillId="0" borderId="15" xfId="0" applyFont="1" applyBorder="1" applyAlignment="1">
      <alignment horizontal="left" vertical="top" wrapText="1"/>
    </xf>
    <xf numFmtId="0" fontId="133" fillId="0" borderId="36" xfId="0" applyFont="1" applyBorder="1" applyAlignment="1">
      <alignment vertical="top" wrapText="1"/>
    </xf>
    <xf numFmtId="0" fontId="131" fillId="0" borderId="35" xfId="0" applyFont="1" applyBorder="1" applyAlignment="1">
      <alignment horizontal="left" vertical="top" wrapText="1"/>
    </xf>
    <xf numFmtId="0" fontId="131" fillId="0" borderId="80" xfId="0" applyFont="1" applyBorder="1" applyAlignment="1">
      <alignment vertical="top" wrapText="1"/>
    </xf>
    <xf numFmtId="0" fontId="33" fillId="0" borderId="15" xfId="0" applyFont="1" applyBorder="1" applyAlignment="1">
      <alignment horizontal="left" vertical="top" wrapText="1"/>
    </xf>
    <xf numFmtId="0" fontId="33" fillId="0" borderId="36" xfId="0" applyFont="1" applyBorder="1" applyAlignment="1">
      <alignment vertical="top" wrapText="1"/>
    </xf>
    <xf numFmtId="0" fontId="136" fillId="0" borderId="35" xfId="0" applyFont="1" applyBorder="1" applyAlignment="1">
      <alignment horizontal="left" vertical="top" wrapText="1"/>
    </xf>
    <xf numFmtId="0" fontId="136" fillId="0" borderId="80" xfId="0" applyFont="1" applyBorder="1" applyAlignment="1">
      <alignment vertical="top" wrapText="1"/>
    </xf>
    <xf numFmtId="0" fontId="35" fillId="0" borderId="100" xfId="0" applyFont="1" applyBorder="1" applyAlignment="1">
      <alignment horizontal="left" vertical="top" wrapText="1"/>
    </xf>
    <xf numFmtId="168" fontId="33" fillId="0" borderId="100" xfId="926" applyNumberFormat="1" applyFont="1" applyBorder="1" applyAlignment="1">
      <alignment vertical="center" wrapText="1"/>
    </xf>
    <xf numFmtId="168" fontId="134" fillId="0" borderId="100" xfId="0" applyNumberFormat="1" applyFont="1" applyBorder="1" applyAlignment="1">
      <alignment vertical="center"/>
    </xf>
    <xf numFmtId="168" fontId="134" fillId="0" borderId="100" xfId="71" applyNumberFormat="1" applyFont="1" applyBorder="1" applyAlignment="1">
      <alignment vertical="center"/>
    </xf>
    <xf numFmtId="168" fontId="37" fillId="0" borderId="100" xfId="0" applyNumberFormat="1" applyFont="1" applyBorder="1" applyAlignment="1">
      <alignment horizontal="right" vertical="center"/>
    </xf>
    <xf numFmtId="168" fontId="33" fillId="0" borderId="100" xfId="0" applyNumberFormat="1" applyFont="1" applyBorder="1" applyAlignment="1">
      <alignment horizontal="right" vertical="center" wrapText="1"/>
    </xf>
    <xf numFmtId="168" fontId="34" fillId="0" borderId="100" xfId="0" applyNumberFormat="1" applyFont="1" applyBorder="1" applyAlignment="1">
      <alignment horizontal="right" vertical="center" wrapText="1"/>
    </xf>
    <xf numFmtId="168" fontId="35" fillId="0" borderId="100" xfId="0" applyNumberFormat="1" applyFont="1" applyBorder="1" applyAlignment="1">
      <alignment vertical="center" wrapText="1"/>
    </xf>
    <xf numFmtId="168" fontId="35" fillId="0" borderId="100" xfId="71" applyNumberFormat="1" applyFont="1" applyBorder="1" applyAlignment="1">
      <alignment vertical="center"/>
    </xf>
    <xf numFmtId="0" fontId="36" fillId="0" borderId="100" xfId="0" applyFont="1" applyBorder="1" applyAlignment="1">
      <alignment horizontal="left" vertical="top" wrapText="1"/>
    </xf>
    <xf numFmtId="168" fontId="36" fillId="0" borderId="100" xfId="0" applyNumberFormat="1" applyFont="1" applyBorder="1" applyAlignment="1">
      <alignment vertical="center" wrapText="1"/>
    </xf>
    <xf numFmtId="0" fontId="35" fillId="0" borderId="100" xfId="0" applyFont="1" applyBorder="1" applyAlignment="1">
      <alignment horizontal="left" vertical="center" wrapText="1"/>
    </xf>
    <xf numFmtId="168" fontId="35" fillId="0" borderId="101" xfId="991" applyNumberFormat="1" applyFont="1" applyBorder="1" applyAlignment="1">
      <alignment vertical="center" wrapText="1"/>
    </xf>
    <xf numFmtId="168" fontId="37" fillId="0" borderId="98" xfId="0" applyNumberFormat="1" applyFont="1" applyBorder="1" applyAlignment="1">
      <alignment vertical="center"/>
    </xf>
    <xf numFmtId="168" fontId="37" fillId="0" borderId="100" xfId="0" applyNumberFormat="1" applyFont="1" applyBorder="1" applyAlignment="1">
      <alignment vertical="center"/>
    </xf>
    <xf numFmtId="168" fontId="33" fillId="0" borderId="100" xfId="0" applyNumberFormat="1" applyFont="1" applyBorder="1" applyAlignment="1">
      <alignment vertical="center" wrapText="1"/>
    </xf>
    <xf numFmtId="168" fontId="34" fillId="0" borderId="100" xfId="0" applyNumberFormat="1" applyFont="1" applyBorder="1" applyAlignment="1">
      <alignment vertical="center" wrapText="1"/>
    </xf>
    <xf numFmtId="168" fontId="34" fillId="0" borderId="100" xfId="991" applyNumberFormat="1" applyFont="1" applyBorder="1" applyAlignment="1">
      <alignment vertical="center" wrapText="1"/>
    </xf>
    <xf numFmtId="0" fontId="102" fillId="0" borderId="0" xfId="0" applyFont="1"/>
    <xf numFmtId="0" fontId="37" fillId="0" borderId="0" xfId="0" applyFont="1" applyAlignment="1">
      <alignment horizontal="left" vertical="top" wrapText="1"/>
    </xf>
    <xf numFmtId="168" fontId="133" fillId="0" borderId="100" xfId="0" applyNumberFormat="1" applyFont="1" applyBorder="1" applyAlignment="1">
      <alignment horizontal="center" vertical="top" wrapText="1"/>
    </xf>
    <xf numFmtId="37" fontId="131" fillId="0" borderId="100" xfId="0" applyNumberFormat="1" applyFont="1" applyBorder="1" applyAlignment="1">
      <alignment horizontal="right" vertical="center" wrapText="1"/>
    </xf>
    <xf numFmtId="0" fontId="103" fillId="0" borderId="104" xfId="0" applyFont="1" applyBorder="1" applyAlignment="1">
      <alignment vertical="center" wrapText="1"/>
    </xf>
    <xf numFmtId="37" fontId="131" fillId="0" borderId="105" xfId="0" applyNumberFormat="1" applyFont="1" applyBorder="1" applyAlignment="1">
      <alignment horizontal="right" vertical="center" wrapText="1"/>
    </xf>
    <xf numFmtId="168" fontId="133" fillId="0" borderId="101" xfId="0" applyNumberFormat="1" applyFont="1" applyFill="1" applyBorder="1" applyAlignment="1">
      <alignment horizontal="right" vertical="center" wrapText="1"/>
    </xf>
    <xf numFmtId="172" fontId="29" fillId="0" borderId="0" xfId="0" applyNumberFormat="1" applyFont="1" applyFill="1" applyAlignment="1">
      <alignment horizontal="right" vertical="center" wrapText="1"/>
    </xf>
    <xf numFmtId="176" fontId="29" fillId="0" borderId="73" xfId="0" applyNumberFormat="1" applyFont="1" applyBorder="1" applyAlignment="1">
      <alignment horizontal="right" vertical="top" wrapText="1"/>
    </xf>
    <xf numFmtId="176" fontId="37" fillId="0" borderId="98" xfId="991" applyNumberFormat="1" applyFont="1" applyFill="1" applyBorder="1" applyAlignment="1">
      <alignment horizontal="right" vertical="top" wrapText="1"/>
    </xf>
    <xf numFmtId="0" fontId="93" fillId="0" borderId="0" xfId="0" applyNumberFormat="1" applyFont="1" applyFill="1" applyBorder="1" applyAlignment="1">
      <alignment horizontal="left" vertical="center"/>
    </xf>
    <xf numFmtId="0" fontId="143" fillId="0" borderId="0" xfId="0" applyNumberFormat="1" applyFont="1" applyFill="1" applyBorder="1" applyAlignment="1">
      <alignment horizontal="center" vertical="center"/>
    </xf>
    <xf numFmtId="49" fontId="93" fillId="0" borderId="0" xfId="0" applyNumberFormat="1" applyFont="1" applyFill="1" applyBorder="1" applyAlignment="1">
      <alignment horizontal="left" vertical="center"/>
    </xf>
    <xf numFmtId="176" fontId="93" fillId="0" borderId="0" xfId="0" applyNumberFormat="1" applyFont="1" applyFill="1" applyBorder="1" applyAlignment="1">
      <alignment horizontal="left" vertical="center"/>
    </xf>
    <xf numFmtId="177" fontId="93" fillId="0" borderId="0" xfId="0" applyNumberFormat="1" applyFont="1" applyFill="1" applyBorder="1" applyAlignment="1">
      <alignment horizontal="left" vertical="center"/>
    </xf>
    <xf numFmtId="0" fontId="93" fillId="0" borderId="0" xfId="0" applyNumberFormat="1" applyFont="1" applyFill="1" applyBorder="1" applyAlignment="1">
      <alignment vertical="center" wrapText="1"/>
    </xf>
    <xf numFmtId="0" fontId="143" fillId="0" borderId="0" xfId="0" applyNumberFormat="1" applyFont="1" applyFill="1" applyBorder="1" applyAlignment="1">
      <alignment horizontal="center" vertical="center" wrapText="1"/>
    </xf>
    <xf numFmtId="49" fontId="93" fillId="0" borderId="0" xfId="0" applyNumberFormat="1" applyFont="1" applyFill="1" applyBorder="1" applyAlignment="1">
      <alignment vertical="center" wrapText="1"/>
    </xf>
    <xf numFmtId="176" fontId="134" fillId="0" borderId="0" xfId="0" applyNumberFormat="1" applyFont="1" applyFill="1" applyBorder="1" applyAlignment="1">
      <alignment horizontal="left" vertical="center"/>
    </xf>
    <xf numFmtId="177" fontId="143" fillId="0" borderId="0" xfId="0" applyNumberFormat="1" applyFont="1" applyFill="1" applyBorder="1" applyAlignment="1">
      <alignment horizontal="left" vertical="center"/>
    </xf>
    <xf numFmtId="43" fontId="93" fillId="0" borderId="0" xfId="0" applyNumberFormat="1" applyFont="1" applyFill="1" applyBorder="1" applyAlignment="1">
      <alignment horizontal="left" vertical="center"/>
    </xf>
    <xf numFmtId="176" fontId="4" fillId="0" borderId="97" xfId="6" applyNumberFormat="1" applyFont="1" applyFill="1" applyBorder="1" applyAlignment="1">
      <alignment horizontal="center" vertical="center" wrapText="1"/>
    </xf>
    <xf numFmtId="49" fontId="97" fillId="0" borderId="102" xfId="0" applyNumberFormat="1" applyFont="1" applyFill="1" applyBorder="1" applyAlignment="1">
      <alignment horizontal="center" vertical="center" wrapText="1"/>
    </xf>
    <xf numFmtId="176" fontId="97" fillId="0" borderId="100" xfId="0" applyNumberFormat="1" applyFont="1" applyFill="1" applyBorder="1" applyAlignment="1">
      <alignment horizontal="right" vertical="center" shrinkToFit="1"/>
    </xf>
    <xf numFmtId="49" fontId="97" fillId="0" borderId="102" xfId="0" applyNumberFormat="1" applyFont="1" applyFill="1" applyBorder="1" applyAlignment="1">
      <alignment vertical="center" wrapText="1"/>
    </xf>
    <xf numFmtId="0" fontId="97" fillId="0" borderId="100" xfId="0" applyNumberFormat="1" applyFont="1" applyFill="1" applyBorder="1" applyAlignment="1">
      <alignment horizontal="left" vertical="center" wrapText="1"/>
    </xf>
    <xf numFmtId="0" fontId="97" fillId="0" borderId="100" xfId="0" applyNumberFormat="1" applyFont="1" applyFill="1" applyBorder="1" applyAlignment="1">
      <alignment horizontal="center" vertical="center" wrapText="1"/>
    </xf>
    <xf numFmtId="49" fontId="97" fillId="0" borderId="102" xfId="0" applyNumberFormat="1" applyFont="1" applyFill="1" applyBorder="1" applyAlignment="1">
      <alignment horizontal="left" vertical="center" wrapText="1"/>
    </xf>
    <xf numFmtId="0" fontId="97" fillId="0" borderId="100" xfId="0" applyNumberFormat="1" applyFont="1" applyFill="1" applyBorder="1" applyAlignment="1">
      <alignment horizontal="center" vertical="center" shrinkToFit="1"/>
    </xf>
    <xf numFmtId="49" fontId="4" fillId="0" borderId="102" xfId="0" applyNumberFormat="1" applyFont="1" applyFill="1" applyBorder="1" applyAlignment="1">
      <alignment horizontal="left" vertical="center" wrapText="1"/>
    </xf>
    <xf numFmtId="0" fontId="95" fillId="0" borderId="100" xfId="0" applyNumberFormat="1" applyFont="1" applyFill="1" applyBorder="1" applyAlignment="1">
      <alignment horizontal="left" vertical="center" wrapText="1"/>
    </xf>
    <xf numFmtId="49" fontId="31" fillId="0" borderId="102" xfId="0" applyNumberFormat="1" applyFont="1" applyFill="1" applyBorder="1" applyAlignment="1">
      <alignment horizontal="left" vertical="center" wrapText="1"/>
    </xf>
    <xf numFmtId="176" fontId="95" fillId="0" borderId="100" xfId="0" applyNumberFormat="1" applyFont="1" applyFill="1" applyBorder="1" applyAlignment="1">
      <alignment horizontal="left" vertical="center" wrapText="1"/>
    </xf>
    <xf numFmtId="49" fontId="125" fillId="0" borderId="102" xfId="0" applyNumberFormat="1" applyFont="1" applyFill="1" applyBorder="1" applyAlignment="1">
      <alignment horizontal="left" vertical="center" wrapText="1"/>
    </xf>
    <xf numFmtId="176" fontId="146" fillId="0" borderId="100" xfId="0" applyNumberFormat="1" applyFont="1" applyFill="1" applyBorder="1" applyAlignment="1">
      <alignment horizontal="right" vertical="center" shrinkToFit="1"/>
    </xf>
    <xf numFmtId="176" fontId="95" fillId="0" borderId="100" xfId="0" applyNumberFormat="1" applyFont="1" applyFill="1" applyBorder="1" applyAlignment="1">
      <alignment horizontal="right" vertical="center" shrinkToFit="1"/>
    </xf>
    <xf numFmtId="49" fontId="31" fillId="0" borderId="102" xfId="0" quotePrefix="1" applyNumberFormat="1" applyFont="1" applyFill="1" applyBorder="1" applyAlignment="1">
      <alignment horizontal="left" vertical="center" wrapText="1"/>
    </xf>
    <xf numFmtId="176" fontId="4" fillId="0" borderId="100" xfId="0" applyNumberFormat="1" applyFont="1" applyFill="1" applyBorder="1" applyAlignment="1">
      <alignment horizontal="right" vertical="center" shrinkToFit="1"/>
    </xf>
    <xf numFmtId="49" fontId="4" fillId="0" borderId="79" xfId="0" quotePrefix="1" applyNumberFormat="1" applyFont="1" applyFill="1" applyBorder="1" applyAlignment="1">
      <alignment horizontal="left" vertical="center" wrapText="1"/>
    </xf>
    <xf numFmtId="49" fontId="95" fillId="0" borderId="102" xfId="0" quotePrefix="1" applyNumberFormat="1" applyFont="1" applyFill="1" applyBorder="1" applyAlignment="1">
      <alignment horizontal="left" vertical="center"/>
    </xf>
    <xf numFmtId="49" fontId="4" fillId="0" borderId="102" xfId="1914" applyNumberFormat="1" applyFont="1" applyFill="1" applyBorder="1" applyAlignment="1">
      <alignment horizontal="left" vertical="center" wrapText="1"/>
    </xf>
    <xf numFmtId="0" fontId="131" fillId="0" borderId="100" xfId="0" applyFont="1" applyBorder="1" applyAlignment="1">
      <alignment horizontal="left" vertical="top" wrapText="1"/>
    </xf>
    <xf numFmtId="0" fontId="4" fillId="0" borderId="100" xfId="1895" applyFont="1" applyFill="1" applyBorder="1" applyAlignment="1">
      <alignment horizontal="center" vertical="center" wrapText="1"/>
    </xf>
    <xf numFmtId="0" fontId="33" fillId="0" borderId="100" xfId="0" applyFont="1" applyFill="1" applyBorder="1" applyAlignment="1">
      <alignment horizontal="left" vertical="top" wrapText="1"/>
    </xf>
    <xf numFmtId="0" fontId="35" fillId="0" borderId="101" xfId="0" applyFont="1" applyBorder="1" applyAlignment="1">
      <alignment horizontal="left" vertical="center" wrapText="1"/>
    </xf>
    <xf numFmtId="0" fontId="131" fillId="0" borderId="102" xfId="0" applyFont="1" applyBorder="1" applyAlignment="1">
      <alignment horizontal="left" vertical="top" wrapText="1"/>
    </xf>
    <xf numFmtId="168" fontId="133" fillId="0" borderId="100" xfId="0" applyNumberFormat="1" applyFont="1" applyFill="1" applyBorder="1" applyAlignment="1">
      <alignment horizontal="center" vertical="top" wrapText="1"/>
    </xf>
    <xf numFmtId="168" fontId="133" fillId="0" borderId="105" xfId="0" applyNumberFormat="1" applyFont="1" applyFill="1" applyBorder="1" applyAlignment="1">
      <alignment horizontal="center" vertical="top" wrapText="1"/>
    </xf>
    <xf numFmtId="0" fontId="4" fillId="0" borderId="0" xfId="1895" applyFont="1" applyFill="1" applyBorder="1" applyAlignment="1">
      <alignment horizontal="center" vertical="center" wrapText="1"/>
    </xf>
    <xf numFmtId="176" fontId="4" fillId="0" borderId="0" xfId="1893" applyNumberFormat="1" applyFont="1" applyFill="1" applyBorder="1" applyAlignment="1">
      <alignment horizontal="right" vertical="center" wrapText="1"/>
    </xf>
    <xf numFmtId="0" fontId="4" fillId="0" borderId="97" xfId="395" applyFont="1" applyBorder="1" applyAlignment="1">
      <alignment horizontal="center" vertical="center" wrapText="1"/>
    </xf>
    <xf numFmtId="0" fontId="4" fillId="0" borderId="98" xfId="395" applyFont="1" applyBorder="1" applyAlignment="1">
      <alignment horizontal="center" vertical="center" wrapText="1"/>
    </xf>
    <xf numFmtId="0" fontId="91" fillId="0" borderId="74" xfId="1895" applyFont="1" applyFill="1" applyBorder="1" applyAlignment="1">
      <alignment horizontal="right" wrapText="1"/>
    </xf>
    <xf numFmtId="0" fontId="29" fillId="0" borderId="102" xfId="0" applyFont="1" applyBorder="1" applyAlignment="1">
      <alignment horizontal="center" vertical="center" wrapText="1"/>
    </xf>
    <xf numFmtId="0" fontId="29" fillId="0" borderId="103" xfId="0" applyFont="1" applyBorder="1" applyAlignment="1">
      <alignment horizontal="center" vertical="center" wrapText="1"/>
    </xf>
    <xf numFmtId="0" fontId="128" fillId="0" borderId="73" xfId="0" applyFont="1" applyBorder="1" applyAlignment="1">
      <alignment horizontal="left" vertical="top" wrapText="1"/>
    </xf>
    <xf numFmtId="176" fontId="4" fillId="0" borderId="0" xfId="1893" applyNumberFormat="1" applyFont="1" applyFill="1" applyBorder="1" applyAlignment="1">
      <alignment horizontal="center" vertical="center" wrapText="1"/>
    </xf>
    <xf numFmtId="0" fontId="34" fillId="0" borderId="76" xfId="0" applyFont="1" applyBorder="1" applyAlignment="1">
      <alignment horizontal="center" vertical="center" wrapText="1"/>
    </xf>
    <xf numFmtId="0" fontId="34" fillId="0" borderId="91" xfId="0" applyFont="1" applyBorder="1" applyAlignment="1">
      <alignment horizontal="center" vertical="center" wrapText="1"/>
    </xf>
    <xf numFmtId="0" fontId="34" fillId="0" borderId="77" xfId="0" applyFont="1" applyBorder="1" applyAlignment="1">
      <alignment horizontal="center" vertical="center" wrapText="1"/>
    </xf>
    <xf numFmtId="0" fontId="34" fillId="0" borderId="73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top" wrapText="1"/>
    </xf>
    <xf numFmtId="0" fontId="32" fillId="0" borderId="78" xfId="0" applyFont="1" applyBorder="1" applyAlignment="1">
      <alignment horizontal="center" vertical="top" wrapText="1"/>
    </xf>
    <xf numFmtId="0" fontId="32" fillId="0" borderId="98" xfId="0" applyFont="1" applyBorder="1" applyAlignment="1">
      <alignment horizontal="center" vertical="top" wrapText="1"/>
    </xf>
    <xf numFmtId="0" fontId="34" fillId="65" borderId="98" xfId="0" applyFont="1" applyFill="1" applyBorder="1" applyAlignment="1">
      <alignment horizontal="center" vertical="center" wrapText="1"/>
    </xf>
    <xf numFmtId="0" fontId="32" fillId="0" borderId="77" xfId="0" applyFont="1" applyBorder="1" applyAlignment="1">
      <alignment horizontal="center" vertical="top" wrapText="1"/>
    </xf>
    <xf numFmtId="0" fontId="29" fillId="0" borderId="0" xfId="0" applyFont="1" applyAlignment="1">
      <alignment horizontal="right" vertical="center" wrapText="1"/>
    </xf>
    <xf numFmtId="0" fontId="97" fillId="0" borderId="0" xfId="0" applyNumberFormat="1" applyFont="1" applyAlignment="1">
      <alignment horizontal="center" vertical="center" wrapText="1"/>
    </xf>
    <xf numFmtId="0" fontId="34" fillId="0" borderId="73" xfId="0" applyNumberFormat="1" applyFont="1" applyBorder="1" applyAlignment="1">
      <alignment horizontal="center" vertical="center" wrapText="1"/>
    </xf>
    <xf numFmtId="170" fontId="35" fillId="0" borderId="0" xfId="0" applyNumberFormat="1" applyFont="1" applyBorder="1" applyAlignment="1">
      <alignment horizontal="center" wrapText="1"/>
    </xf>
    <xf numFmtId="0" fontId="34" fillId="0" borderId="100" xfId="0" applyNumberFormat="1" applyFont="1" applyBorder="1" applyAlignment="1">
      <alignment horizontal="center" vertical="center" wrapText="1"/>
    </xf>
    <xf numFmtId="49" fontId="37" fillId="0" borderId="100" xfId="0" applyNumberFormat="1" applyFont="1" applyBorder="1" applyAlignment="1">
      <alignment horizontal="center" vertical="top"/>
    </xf>
    <xf numFmtId="49" fontId="37" fillId="0" borderId="101" xfId="0" applyNumberFormat="1" applyFont="1" applyBorder="1" applyAlignment="1">
      <alignment horizontal="center" vertical="top"/>
    </xf>
    <xf numFmtId="0" fontId="34" fillId="0" borderId="100" xfId="0" applyFont="1" applyBorder="1" applyAlignment="1">
      <alignment horizontal="center" vertical="top" wrapText="1"/>
    </xf>
    <xf numFmtId="49" fontId="37" fillId="0" borderId="98" xfId="0" applyNumberFormat="1" applyFont="1" applyBorder="1" applyAlignment="1">
      <alignment horizontal="center" vertical="top"/>
    </xf>
    <xf numFmtId="0" fontId="37" fillId="0" borderId="100" xfId="0" applyFont="1" applyBorder="1" applyAlignment="1">
      <alignment horizontal="center" vertical="top" wrapText="1"/>
    </xf>
    <xf numFmtId="0" fontId="35" fillId="0" borderId="100" xfId="0" applyFont="1" applyBorder="1" applyAlignment="1">
      <alignment horizontal="center" vertical="top" wrapText="1"/>
    </xf>
    <xf numFmtId="0" fontId="35" fillId="0" borderId="101" xfId="0" applyFont="1" applyBorder="1" applyAlignment="1">
      <alignment horizontal="center" vertical="top" wrapText="1"/>
    </xf>
    <xf numFmtId="49" fontId="37" fillId="0" borderId="97" xfId="0" applyNumberFormat="1" applyFont="1" applyBorder="1" applyAlignment="1">
      <alignment horizontal="center" vertical="top"/>
    </xf>
    <xf numFmtId="49" fontId="37" fillId="0" borderId="78" xfId="0" applyNumberFormat="1" applyFont="1" applyBorder="1" applyAlignment="1">
      <alignment horizontal="center" vertical="top"/>
    </xf>
    <xf numFmtId="49" fontId="37" fillId="0" borderId="34" xfId="0" applyNumberFormat="1" applyFont="1" applyBorder="1" applyAlignment="1">
      <alignment horizontal="center" vertical="top"/>
    </xf>
    <xf numFmtId="0" fontId="34" fillId="0" borderId="101" xfId="0" applyFont="1" applyBorder="1" applyAlignment="1">
      <alignment horizontal="center" vertical="top" wrapText="1"/>
    </xf>
    <xf numFmtId="49" fontId="37" fillId="0" borderId="100" xfId="0" applyNumberFormat="1" applyFont="1" applyBorder="1" applyAlignment="1">
      <alignment horizontal="center"/>
    </xf>
    <xf numFmtId="49" fontId="34" fillId="0" borderId="100" xfId="0" applyNumberFormat="1" applyFont="1" applyBorder="1" applyAlignment="1">
      <alignment horizontal="center"/>
    </xf>
    <xf numFmtId="49" fontId="34" fillId="0" borderId="100" xfId="0" applyNumberFormat="1" applyFont="1" applyBorder="1" applyAlignment="1">
      <alignment horizontal="center" vertical="top" wrapText="1"/>
    </xf>
    <xf numFmtId="0" fontId="35" fillId="0" borderId="100" xfId="0" applyFont="1" applyBorder="1" applyAlignment="1">
      <alignment horizontal="center" vertical="center" textRotation="90" wrapText="1"/>
    </xf>
    <xf numFmtId="0" fontId="37" fillId="0" borderId="100" xfId="0" applyFont="1" applyBorder="1" applyAlignment="1">
      <alignment horizontal="center"/>
    </xf>
    <xf numFmtId="49" fontId="37" fillId="0" borderId="98" xfId="0" applyNumberFormat="1" applyFont="1" applyBorder="1" applyAlignment="1">
      <alignment horizontal="center"/>
    </xf>
    <xf numFmtId="49" fontId="122" fillId="0" borderId="100" xfId="0" applyNumberFormat="1" applyFont="1" applyBorder="1" applyAlignment="1">
      <alignment horizontal="center"/>
    </xf>
    <xf numFmtId="0" fontId="134" fillId="0" borderId="100" xfId="0" applyFont="1" applyBorder="1" applyAlignment="1">
      <alignment horizontal="center" vertical="top" wrapText="1"/>
    </xf>
    <xf numFmtId="0" fontId="122" fillId="0" borderId="100" xfId="0" applyFont="1" applyBorder="1" applyAlignment="1">
      <alignment horizontal="center" vertical="top" wrapText="1"/>
    </xf>
    <xf numFmtId="49" fontId="122" fillId="0" borderId="100" xfId="0" applyNumberFormat="1" applyFont="1" applyBorder="1" applyAlignment="1">
      <alignment horizontal="center" vertical="top"/>
    </xf>
    <xf numFmtId="0" fontId="122" fillId="0" borderId="100" xfId="0" applyFont="1" applyBorder="1" applyAlignment="1">
      <alignment horizontal="center"/>
    </xf>
    <xf numFmtId="0" fontId="31" fillId="0" borderId="0" xfId="0" applyFont="1" applyAlignment="1">
      <alignment horizontal="center" vertical="top" wrapText="1"/>
    </xf>
    <xf numFmtId="0" fontId="33" fillId="0" borderId="0" xfId="0" applyFont="1" applyAlignment="1">
      <alignment horizontal="center" vertical="center" wrapText="1"/>
    </xf>
    <xf numFmtId="0" fontId="35" fillId="0" borderId="10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wrapText="1"/>
    </xf>
    <xf numFmtId="0" fontId="35" fillId="0" borderId="102" xfId="0" applyFont="1" applyBorder="1" applyAlignment="1">
      <alignment horizontal="center" vertical="center" wrapText="1"/>
    </xf>
    <xf numFmtId="0" fontId="35" fillId="0" borderId="103" xfId="0" applyFont="1" applyBorder="1" applyAlignment="1">
      <alignment horizontal="center" vertical="center" wrapText="1"/>
    </xf>
    <xf numFmtId="0" fontId="133" fillId="0" borderId="35" xfId="0" applyFont="1" applyBorder="1" applyAlignment="1">
      <alignment horizontal="left" vertical="top" wrapText="1"/>
    </xf>
    <xf numFmtId="0" fontId="133" fillId="0" borderId="70" xfId="0" applyFont="1" applyBorder="1" applyAlignment="1">
      <alignment horizontal="left" vertical="top" wrapText="1"/>
    </xf>
    <xf numFmtId="0" fontId="103" fillId="0" borderId="104" xfId="0" applyFont="1" applyBorder="1" applyAlignment="1">
      <alignment horizontal="center" vertical="top" wrapText="1"/>
    </xf>
    <xf numFmtId="0" fontId="103" fillId="0" borderId="102" xfId="0" applyFont="1" applyBorder="1" applyAlignment="1">
      <alignment horizontal="center" vertical="top" wrapText="1"/>
    </xf>
    <xf numFmtId="0" fontId="133" fillId="0" borderId="104" xfId="0" applyFont="1" applyBorder="1" applyAlignment="1">
      <alignment horizontal="left" vertical="top" wrapText="1"/>
    </xf>
    <xf numFmtId="0" fontId="133" fillId="0" borderId="102" xfId="0" applyFont="1" applyBorder="1" applyAlignment="1">
      <alignment horizontal="left" vertical="top" wrapText="1"/>
    </xf>
    <xf numFmtId="0" fontId="33" fillId="0" borderId="0" xfId="0" applyFont="1" applyFill="1" applyAlignment="1">
      <alignment horizontal="left" vertical="center" wrapText="1"/>
    </xf>
    <xf numFmtId="0" fontId="133" fillId="0" borderId="0" xfId="0" applyFont="1" applyBorder="1" applyAlignment="1">
      <alignment horizontal="left" vertical="top" wrapText="1"/>
    </xf>
    <xf numFmtId="168" fontId="103" fillId="0" borderId="102" xfId="0" applyNumberFormat="1" applyFont="1" applyBorder="1" applyAlignment="1">
      <alignment horizontal="center" vertical="center" wrapText="1"/>
    </xf>
    <xf numFmtId="168" fontId="103" fillId="0" borderId="99" xfId="0" applyNumberFormat="1" applyFont="1" applyBorder="1" applyAlignment="1">
      <alignment horizontal="center" vertical="center" wrapText="1"/>
    </xf>
    <xf numFmtId="168" fontId="103" fillId="0" borderId="16" xfId="0" applyNumberFormat="1" applyFont="1" applyBorder="1" applyAlignment="1">
      <alignment horizontal="center" vertical="center" wrapText="1"/>
    </xf>
    <xf numFmtId="168" fontId="103" fillId="0" borderId="72" xfId="0" applyNumberFormat="1" applyFont="1" applyBorder="1" applyAlignment="1">
      <alignment horizontal="center" vertical="center" wrapText="1"/>
    </xf>
    <xf numFmtId="168" fontId="132" fillId="0" borderId="100" xfId="0" applyNumberFormat="1" applyFont="1" applyBorder="1" applyAlignment="1">
      <alignment horizontal="center" vertical="top" wrapText="1"/>
    </xf>
    <xf numFmtId="168" fontId="132" fillId="0" borderId="105" xfId="0" applyNumberFormat="1" applyFont="1" applyBorder="1" applyAlignment="1">
      <alignment horizontal="center" vertical="top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168" fontId="140" fillId="0" borderId="100" xfId="0" applyNumberFormat="1" applyFont="1" applyBorder="1" applyAlignment="1">
      <alignment horizontal="center" vertical="top" wrapText="1"/>
    </xf>
    <xf numFmtId="168" fontId="140" fillId="0" borderId="105" xfId="0" applyNumberFormat="1" applyFont="1" applyBorder="1" applyAlignment="1">
      <alignment horizontal="center" vertical="top" wrapText="1"/>
    </xf>
    <xf numFmtId="168" fontId="103" fillId="0" borderId="10" xfId="0" applyNumberFormat="1" applyFont="1" applyBorder="1" applyAlignment="1">
      <alignment horizontal="center" vertical="center" wrapText="1"/>
    </xf>
    <xf numFmtId="168" fontId="103" fillId="0" borderId="36" xfId="0" applyNumberFormat="1" applyFont="1" applyBorder="1" applyAlignment="1">
      <alignment horizontal="center" vertical="center" wrapText="1"/>
    </xf>
    <xf numFmtId="0" fontId="133" fillId="0" borderId="104" xfId="0" applyFont="1" applyBorder="1" applyAlignment="1">
      <alignment horizontal="center" vertical="top" wrapText="1"/>
    </xf>
    <xf numFmtId="0" fontId="133" fillId="0" borderId="100" xfId="0" applyFont="1" applyBorder="1" applyAlignment="1">
      <alignment horizontal="center" vertical="top" wrapText="1"/>
    </xf>
    <xf numFmtId="0" fontId="131" fillId="0" borderId="104" xfId="0" applyFont="1" applyBorder="1" applyAlignment="1">
      <alignment horizontal="left" vertical="top" wrapText="1"/>
    </xf>
    <xf numFmtId="0" fontId="131" fillId="0" borderId="100" xfId="0" applyFont="1" applyBorder="1" applyAlignment="1">
      <alignment horizontal="left" vertical="top" wrapText="1"/>
    </xf>
    <xf numFmtId="0" fontId="133" fillId="0" borderId="101" xfId="0" applyFont="1" applyBorder="1" applyAlignment="1">
      <alignment horizontal="left" vertical="top" wrapText="1"/>
    </xf>
    <xf numFmtId="168" fontId="103" fillId="0" borderId="100" xfId="0" applyNumberFormat="1" applyFont="1" applyBorder="1" applyAlignment="1">
      <alignment horizontal="center" vertical="center" wrapText="1"/>
    </xf>
    <xf numFmtId="168" fontId="103" fillId="0" borderId="105" xfId="0" applyNumberFormat="1" applyFont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103" fillId="0" borderId="100" xfId="0" applyFont="1" applyBorder="1" applyAlignment="1">
      <alignment horizontal="center" vertical="top" wrapText="1"/>
    </xf>
    <xf numFmtId="0" fontId="133" fillId="0" borderId="100" xfId="0" applyFont="1" applyBorder="1" applyAlignment="1">
      <alignment horizontal="left" vertical="top" wrapText="1"/>
    </xf>
    <xf numFmtId="0" fontId="37" fillId="0" borderId="73" xfId="0" applyFont="1" applyFill="1" applyBorder="1" applyAlignment="1">
      <alignment horizontal="center" vertical="center" wrapText="1"/>
    </xf>
    <xf numFmtId="172" fontId="29" fillId="0" borderId="0" xfId="0" applyNumberFormat="1" applyFont="1" applyFill="1" applyAlignment="1">
      <alignment horizontal="right" vertical="center" wrapText="1"/>
    </xf>
    <xf numFmtId="0" fontId="33" fillId="76" borderId="76" xfId="0" applyFont="1" applyFill="1" applyBorder="1" applyAlignment="1">
      <alignment horizontal="center" vertical="center"/>
    </xf>
    <xf numFmtId="0" fontId="33" fillId="76" borderId="79" xfId="0" applyFont="1" applyFill="1" applyBorder="1" applyAlignment="1">
      <alignment horizontal="center" vertical="center"/>
    </xf>
    <xf numFmtId="0" fontId="33" fillId="76" borderId="77" xfId="0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center" vertical="center"/>
    </xf>
    <xf numFmtId="0" fontId="33" fillId="0" borderId="98" xfId="0" applyFont="1" applyFill="1" applyBorder="1" applyAlignment="1">
      <alignment horizontal="center" vertical="center"/>
    </xf>
    <xf numFmtId="0" fontId="35" fillId="0" borderId="76" xfId="0" applyFont="1" applyFill="1" applyBorder="1" applyAlignment="1">
      <alignment horizontal="left" vertical="center" wrapText="1"/>
    </xf>
    <xf numFmtId="0" fontId="35" fillId="0" borderId="79" xfId="0" applyFont="1" applyFill="1" applyBorder="1" applyAlignment="1">
      <alignment horizontal="left" vertical="center" wrapText="1"/>
    </xf>
    <xf numFmtId="0" fontId="35" fillId="0" borderId="77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center" vertical="center" wrapText="1"/>
    </xf>
    <xf numFmtId="0" fontId="37" fillId="0" borderId="76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172" fontId="37" fillId="0" borderId="73" xfId="0" applyNumberFormat="1" applyFont="1" applyFill="1" applyBorder="1" applyAlignment="1">
      <alignment horizontal="center" vertical="center" wrapText="1"/>
    </xf>
    <xf numFmtId="1" fontId="104" fillId="0" borderId="78" xfId="0" applyNumberFormat="1" applyFont="1" applyFill="1" applyBorder="1" applyAlignment="1">
      <alignment horizontal="center" vertical="center"/>
    </xf>
    <xf numFmtId="0" fontId="33" fillId="0" borderId="97" xfId="0" applyFont="1" applyFill="1" applyBorder="1" applyAlignment="1">
      <alignment horizontal="center" vertical="center" wrapText="1"/>
    </xf>
    <xf numFmtId="0" fontId="33" fillId="0" borderId="78" xfId="0" applyFont="1" applyFill="1" applyBorder="1" applyAlignment="1">
      <alignment horizontal="center" vertical="center" wrapText="1"/>
    </xf>
    <xf numFmtId="0" fontId="33" fillId="0" borderId="98" xfId="0" applyFont="1" applyFill="1" applyBorder="1" applyAlignment="1">
      <alignment horizontal="center" vertical="center" wrapText="1"/>
    </xf>
    <xf numFmtId="176" fontId="4" fillId="0" borderId="100" xfId="6" applyNumberFormat="1" applyFont="1" applyFill="1" applyBorder="1" applyAlignment="1">
      <alignment horizontal="center" vertical="center" wrapText="1"/>
    </xf>
    <xf numFmtId="176" fontId="4" fillId="0" borderId="97" xfId="6" applyNumberFormat="1" applyFont="1" applyFill="1" applyBorder="1" applyAlignment="1">
      <alignment horizontal="center" vertical="center" wrapText="1"/>
    </xf>
    <xf numFmtId="0" fontId="97" fillId="0" borderId="100" xfId="0" applyNumberFormat="1" applyFont="1" applyFill="1" applyBorder="1" applyAlignment="1">
      <alignment horizontal="center" vertical="center" wrapText="1"/>
    </xf>
    <xf numFmtId="0" fontId="4" fillId="0" borderId="100" xfId="0" applyNumberFormat="1" applyFont="1" applyFill="1" applyBorder="1" applyAlignment="1">
      <alignment horizontal="center" vertical="center" wrapText="1"/>
    </xf>
    <xf numFmtId="0" fontId="144" fillId="0" borderId="0" xfId="0" applyFont="1" applyFill="1" applyBorder="1" applyAlignment="1">
      <alignment horizontal="center" vertical="center" wrapText="1"/>
    </xf>
    <xf numFmtId="176" fontId="95" fillId="0" borderId="0" xfId="0" applyNumberFormat="1" applyFont="1" applyFill="1" applyBorder="1" applyAlignment="1">
      <alignment horizontal="right" vertical="center" wrapText="1"/>
    </xf>
    <xf numFmtId="49" fontId="4" fillId="0" borderId="100" xfId="0" applyNumberFormat="1" applyFont="1" applyFill="1" applyBorder="1" applyAlignment="1">
      <alignment horizontal="center" vertical="center" wrapText="1"/>
    </xf>
    <xf numFmtId="176" fontId="4" fillId="0" borderId="100" xfId="0" applyNumberFormat="1" applyFont="1" applyFill="1" applyBorder="1" applyAlignment="1">
      <alignment horizontal="center" vertical="center" wrapText="1"/>
    </xf>
  </cellXfs>
  <cellStyles count="2028">
    <cellStyle name=" Verticals" xfId="97"/>
    <cellStyle name="_1_²ÜºÈÆø" xfId="98"/>
    <cellStyle name="_artabyuje" xfId="99"/>
    <cellStyle name="_artabyuje_3.Havelvacner_N1_12 23.01.2018" xfId="1916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7"/>
    <cellStyle name="20% - Accent1 2 2 2 2" xfId="1918"/>
    <cellStyle name="20% - Accent1 2 2 3" xfId="1919"/>
    <cellStyle name="20% - Accent1 2 3" xfId="104"/>
    <cellStyle name="20% - Accent1 2 3 2" xfId="1920"/>
    <cellStyle name="20% - Accent1 2 4" xfId="1921"/>
    <cellStyle name="20% - Accent1 2 4 2" xfId="1922"/>
    <cellStyle name="20% - Accent1 2 5" xfId="1923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24"/>
    <cellStyle name="20% - Accent2 2 2 2 2" xfId="1925"/>
    <cellStyle name="20% - Accent2 2 2 3" xfId="1926"/>
    <cellStyle name="20% - Accent2 2 3" xfId="106"/>
    <cellStyle name="20% - Accent2 2 3 2" xfId="1927"/>
    <cellStyle name="20% - Accent2 2 4" xfId="1928"/>
    <cellStyle name="20% - Accent2 2 4 2" xfId="1929"/>
    <cellStyle name="20% - Accent2 2 5" xfId="1930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31"/>
    <cellStyle name="20% - Accent3 2 2 2 2" xfId="1932"/>
    <cellStyle name="20% - Accent3 2 2 3" xfId="1933"/>
    <cellStyle name="20% - Accent3 2 3" xfId="108"/>
    <cellStyle name="20% - Accent3 2 3 2" xfId="1934"/>
    <cellStyle name="20% - Accent3 2 4" xfId="1935"/>
    <cellStyle name="20% - Accent3 2 4 2" xfId="1936"/>
    <cellStyle name="20% - Accent3 2 5" xfId="1937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8"/>
    <cellStyle name="20% - Accent4 2 2 2 2" xfId="1939"/>
    <cellStyle name="20% - Accent4 2 2 3" xfId="1940"/>
    <cellStyle name="20% - Accent4 2 3" xfId="110"/>
    <cellStyle name="20% - Accent4 2 3 2" xfId="1941"/>
    <cellStyle name="20% - Accent4 2 4" xfId="1942"/>
    <cellStyle name="20% - Accent4 2 4 2" xfId="1943"/>
    <cellStyle name="20% - Accent4 2 5" xfId="1944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45"/>
    <cellStyle name="20% - Accent5 2 2 2 2" xfId="1946"/>
    <cellStyle name="20% - Accent5 2 2 3" xfId="1947"/>
    <cellStyle name="20% - Accent5 2 3" xfId="112"/>
    <cellStyle name="20% - Accent5 2 3 2" xfId="1948"/>
    <cellStyle name="20% - Accent5 2 4" xfId="1949"/>
    <cellStyle name="20% - Accent5 2 4 2" xfId="1950"/>
    <cellStyle name="20% - Accent5 2 5" xfId="1951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52"/>
    <cellStyle name="20% - Accent6 2 2 2 2" xfId="1953"/>
    <cellStyle name="20% - Accent6 2 2 3" xfId="1954"/>
    <cellStyle name="20% - Accent6 2 3" xfId="114"/>
    <cellStyle name="20% - Accent6 2 3 2" xfId="1955"/>
    <cellStyle name="20% - Accent6 2 4" xfId="1956"/>
    <cellStyle name="20% - Accent6 2 4 2" xfId="1957"/>
    <cellStyle name="20% - Accent6 2 5" xfId="1958"/>
    <cellStyle name="20% - Accent6 3" xfId="1836"/>
    <cellStyle name="40% - Accent1" xfId="903" builtinId="31" customBuiltin="1"/>
    <cellStyle name="40% - Accent1 2" xfId="21"/>
    <cellStyle name="40% - Accent1 2 2" xfId="115"/>
    <cellStyle name="40% - Accent1 2 2 2" xfId="1959"/>
    <cellStyle name="40% - Accent1 2 2 2 2" xfId="1960"/>
    <cellStyle name="40% - Accent1 2 2 3" xfId="1961"/>
    <cellStyle name="40% - Accent1 2 3" xfId="116"/>
    <cellStyle name="40% - Accent1 2 3 2" xfId="1962"/>
    <cellStyle name="40% - Accent1 2 4" xfId="1963"/>
    <cellStyle name="40% - Accent1 2 4 2" xfId="1964"/>
    <cellStyle name="40% - Accent1 2 5" xfId="1965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6"/>
    <cellStyle name="40% - Accent2 2 2 2 2" xfId="1967"/>
    <cellStyle name="40% - Accent2 2 2 3" xfId="1968"/>
    <cellStyle name="40% - Accent2 2 3" xfId="118"/>
    <cellStyle name="40% - Accent2 2 3 2" xfId="1969"/>
    <cellStyle name="40% - Accent2 2 4" xfId="1970"/>
    <cellStyle name="40% - Accent2 2 4 2" xfId="1971"/>
    <cellStyle name="40% - Accent2 2 5" xfId="1972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73"/>
    <cellStyle name="40% - Accent3 2 2 2 2" xfId="1974"/>
    <cellStyle name="40% - Accent3 2 2 3" xfId="1975"/>
    <cellStyle name="40% - Accent3 2 3" xfId="120"/>
    <cellStyle name="40% - Accent3 2 3 2" xfId="1976"/>
    <cellStyle name="40% - Accent3 2 4" xfId="1977"/>
    <cellStyle name="40% - Accent3 2 4 2" xfId="1978"/>
    <cellStyle name="40% - Accent3 2 5" xfId="1979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80"/>
    <cellStyle name="40% - Accent4 2 2 2 2" xfId="1981"/>
    <cellStyle name="40% - Accent4 2 2 3" xfId="1982"/>
    <cellStyle name="40% - Accent4 2 3" xfId="122"/>
    <cellStyle name="40% - Accent4 2 3 2" xfId="1983"/>
    <cellStyle name="40% - Accent4 2 4" xfId="1984"/>
    <cellStyle name="40% - Accent4 2 4 2" xfId="1985"/>
    <cellStyle name="40% - Accent4 2 5" xfId="1986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7"/>
    <cellStyle name="40% - Accent5 2 2 2 2" xfId="1988"/>
    <cellStyle name="40% - Accent5 2 2 3" xfId="1989"/>
    <cellStyle name="40% - Accent5 2 3" xfId="124"/>
    <cellStyle name="40% - Accent5 2 3 2" xfId="1990"/>
    <cellStyle name="40% - Accent5 2 4" xfId="1991"/>
    <cellStyle name="40% - Accent5 2 4 2" xfId="1992"/>
    <cellStyle name="40% - Accent5 2 5" xfId="1993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94"/>
    <cellStyle name="40% - Accent6 2 2 2 2" xfId="1995"/>
    <cellStyle name="40% - Accent6 2 2 3" xfId="1996"/>
    <cellStyle name="40% - Accent6 2 3" xfId="126"/>
    <cellStyle name="40% - Accent6 2 3 2" xfId="1997"/>
    <cellStyle name="40% - Accent6 2 4" xfId="1998"/>
    <cellStyle name="40% - Accent6 2 4 2" xfId="1999"/>
    <cellStyle name="40% - Accent6 2 5" xfId="2000"/>
    <cellStyle name="40% - Accent6 3" xfId="1842"/>
    <cellStyle name="60% - Accent1" xfId="904" builtinId="32" customBuiltin="1"/>
    <cellStyle name="60% - Accent1 2" xfId="27"/>
    <cellStyle name="60% - Accent1 2 2" xfId="127"/>
    <cellStyle name="60% - Accent1 2 3" xfId="128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3" xfId="1848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1" xfId="995"/>
    <cellStyle name="Calculation 2 12" xfId="1055"/>
    <cellStyle name="Calculation 2 2" xfId="79"/>
    <cellStyle name="Calculation 2 2 10" xfId="1001"/>
    <cellStyle name="Calculation 2 2 11" xfId="1009"/>
    <cellStyle name="Calculation 2 2 2" xfId="493"/>
    <cellStyle name="Calculation 2 2 2 10" xfId="1433"/>
    <cellStyle name="Calculation 2 2 2 2" xfId="575"/>
    <cellStyle name="Calculation 2 2 2 2 2" xfId="1061"/>
    <cellStyle name="Calculation 2 2 2 2 3" xfId="1467"/>
    <cellStyle name="Calculation 2 2 2 3" xfId="742"/>
    <cellStyle name="Calculation 2 2 2 3 2" xfId="1228"/>
    <cellStyle name="Calculation 2 2 2 3 3" xfId="1634"/>
    <cellStyle name="Calculation 2 2 2 4" xfId="691"/>
    <cellStyle name="Calculation 2 2 2 4 2" xfId="1177"/>
    <cellStyle name="Calculation 2 2 2 4 3" xfId="1583"/>
    <cellStyle name="Calculation 2 2 2 5" xfId="711"/>
    <cellStyle name="Calculation 2 2 2 5 2" xfId="1197"/>
    <cellStyle name="Calculation 2 2 2 5 3" xfId="1603"/>
    <cellStyle name="Calculation 2 2 2 6" xfId="813"/>
    <cellStyle name="Calculation 2 2 2 6 2" xfId="1299"/>
    <cellStyle name="Calculation 2 2 2 6 3" xfId="1705"/>
    <cellStyle name="Calculation 2 2 2 7" xfId="855"/>
    <cellStyle name="Calculation 2 2 2 7 2" xfId="1341"/>
    <cellStyle name="Calculation 2 2 2 7 3" xfId="1747"/>
    <cellStyle name="Calculation 2 2 2 8" xfId="928"/>
    <cellStyle name="Calculation 2 2 2 8 2" xfId="1777"/>
    <cellStyle name="Calculation 2 2 2 9" xfId="1026"/>
    <cellStyle name="Calculation 2 2 3" xfId="505"/>
    <cellStyle name="Calculation 2 2 3 10" xfId="1445"/>
    <cellStyle name="Calculation 2 2 3 2" xfId="718"/>
    <cellStyle name="Calculation 2 2 3 2 2" xfId="1204"/>
    <cellStyle name="Calculation 2 2 3 2 3" xfId="1610"/>
    <cellStyle name="Calculation 2 2 3 3" xfId="754"/>
    <cellStyle name="Calculation 2 2 3 3 2" xfId="1240"/>
    <cellStyle name="Calculation 2 2 3 3 3" xfId="1646"/>
    <cellStyle name="Calculation 2 2 3 4" xfId="694"/>
    <cellStyle name="Calculation 2 2 3 4 2" xfId="1180"/>
    <cellStyle name="Calculation 2 2 3 4 3" xfId="1586"/>
    <cellStyle name="Calculation 2 2 3 5" xfId="659"/>
    <cellStyle name="Calculation 2 2 3 5 2" xfId="1145"/>
    <cellStyle name="Calculation 2 2 3 5 3" xfId="1551"/>
    <cellStyle name="Calculation 2 2 3 6" xfId="825"/>
    <cellStyle name="Calculation 2 2 3 6 2" xfId="1311"/>
    <cellStyle name="Calculation 2 2 3 6 3" xfId="1717"/>
    <cellStyle name="Calculation 2 2 3 7" xfId="867"/>
    <cellStyle name="Calculation 2 2 3 7 2" xfId="1353"/>
    <cellStyle name="Calculation 2 2 3 7 3" xfId="1759"/>
    <cellStyle name="Calculation 2 2 3 8" xfId="929"/>
    <cellStyle name="Calculation 2 2 3 8 2" xfId="1778"/>
    <cellStyle name="Calculation 2 2 3 9" xfId="1038"/>
    <cellStyle name="Calculation 2 2 4" xfId="688"/>
    <cellStyle name="Calculation 2 2 4 2" xfId="1174"/>
    <cellStyle name="Calculation 2 2 4 3" xfId="1580"/>
    <cellStyle name="Calculation 2 2 5" xfId="780"/>
    <cellStyle name="Calculation 2 2 5 2" xfId="1266"/>
    <cellStyle name="Calculation 2 2 5 3" xfId="1672"/>
    <cellStyle name="Calculation 2 2 6" xfId="799"/>
    <cellStyle name="Calculation 2 2 6 2" xfId="1285"/>
    <cellStyle name="Calculation 2 2 6 3" xfId="1691"/>
    <cellStyle name="Calculation 2 2 7" xfId="667"/>
    <cellStyle name="Calculation 2 2 7 2" xfId="1153"/>
    <cellStyle name="Calculation 2 2 7 3" xfId="1559"/>
    <cellStyle name="Calculation 2 2 8" xfId="594"/>
    <cellStyle name="Calculation 2 2 8 2" xfId="1080"/>
    <cellStyle name="Calculation 2 2 8 3" xfId="1486"/>
    <cellStyle name="Calculation 2 2 9" xfId="930"/>
    <cellStyle name="Calculation 2 2 9 2" xfId="1779"/>
    <cellStyle name="Calculation 2 3" xfId="245"/>
    <cellStyle name="Calculation 2 3 10" xfId="931"/>
    <cellStyle name="Calculation 2 3 10 2" xfId="1780"/>
    <cellStyle name="Calculation 2 3 11" xfId="1012"/>
    <cellStyle name="Calculation 2 3 12" xfId="1011"/>
    <cellStyle name="Calculation 2 3 2" xfId="501"/>
    <cellStyle name="Calculation 2 3 2 10" xfId="1441"/>
    <cellStyle name="Calculation 2 3 2 2" xfId="715"/>
    <cellStyle name="Calculation 2 3 2 2 2" xfId="1201"/>
    <cellStyle name="Calculation 2 3 2 2 3" xfId="1607"/>
    <cellStyle name="Calculation 2 3 2 3" xfId="750"/>
    <cellStyle name="Calculation 2 3 2 3 2" xfId="1236"/>
    <cellStyle name="Calculation 2 3 2 3 3" xfId="1642"/>
    <cellStyle name="Calculation 2 3 2 4" xfId="589"/>
    <cellStyle name="Calculation 2 3 2 4 2" xfId="1075"/>
    <cellStyle name="Calculation 2 3 2 4 3" xfId="1481"/>
    <cellStyle name="Calculation 2 3 2 5" xfId="660"/>
    <cellStyle name="Calculation 2 3 2 5 2" xfId="1146"/>
    <cellStyle name="Calculation 2 3 2 5 3" xfId="1552"/>
    <cellStyle name="Calculation 2 3 2 6" xfId="821"/>
    <cellStyle name="Calculation 2 3 2 6 2" xfId="1307"/>
    <cellStyle name="Calculation 2 3 2 6 3" xfId="1713"/>
    <cellStyle name="Calculation 2 3 2 7" xfId="863"/>
    <cellStyle name="Calculation 2 3 2 7 2" xfId="1349"/>
    <cellStyle name="Calculation 2 3 2 7 3" xfId="1755"/>
    <cellStyle name="Calculation 2 3 2 8" xfId="932"/>
    <cellStyle name="Calculation 2 3 2 8 2" xfId="1781"/>
    <cellStyle name="Calculation 2 3 2 9" xfId="1034"/>
    <cellStyle name="Calculation 2 3 3" xfId="515"/>
    <cellStyle name="Calculation 2 3 3 10" xfId="1455"/>
    <cellStyle name="Calculation 2 3 3 2" xfId="728"/>
    <cellStyle name="Calculation 2 3 3 2 2" xfId="1214"/>
    <cellStyle name="Calculation 2 3 3 2 3" xfId="1620"/>
    <cellStyle name="Calculation 2 3 3 3" xfId="764"/>
    <cellStyle name="Calculation 2 3 3 3 2" xfId="1250"/>
    <cellStyle name="Calculation 2 3 3 3 3" xfId="1656"/>
    <cellStyle name="Calculation 2 3 3 4" xfId="784"/>
    <cellStyle name="Calculation 2 3 3 4 2" xfId="1270"/>
    <cellStyle name="Calculation 2 3 3 4 3" xfId="1676"/>
    <cellStyle name="Calculation 2 3 3 5" xfId="774"/>
    <cellStyle name="Calculation 2 3 3 5 2" xfId="1260"/>
    <cellStyle name="Calculation 2 3 3 5 3" xfId="1666"/>
    <cellStyle name="Calculation 2 3 3 6" xfId="835"/>
    <cellStyle name="Calculation 2 3 3 6 2" xfId="1321"/>
    <cellStyle name="Calculation 2 3 3 6 3" xfId="1727"/>
    <cellStyle name="Calculation 2 3 3 7" xfId="877"/>
    <cellStyle name="Calculation 2 3 3 7 2" xfId="1363"/>
    <cellStyle name="Calculation 2 3 3 7 3" xfId="1769"/>
    <cellStyle name="Calculation 2 3 3 8" xfId="933"/>
    <cellStyle name="Calculation 2 3 3 8 2" xfId="1782"/>
    <cellStyle name="Calculation 2 3 3 9" xfId="1048"/>
    <cellStyle name="Calculation 2 3 4" xfId="663"/>
    <cellStyle name="Calculation 2 3 4 2" xfId="1149"/>
    <cellStyle name="Calculation 2 3 4 3" xfId="1555"/>
    <cellStyle name="Calculation 2 3 5" xfId="581"/>
    <cellStyle name="Calculation 2 3 5 2" xfId="1067"/>
    <cellStyle name="Calculation 2 3 5 3" xfId="1473"/>
    <cellStyle name="Calculation 2 3 6" xfId="618"/>
    <cellStyle name="Calculation 2 3 6 2" xfId="1104"/>
    <cellStyle name="Calculation 2 3 6 3" xfId="1510"/>
    <cellStyle name="Calculation 2 3 7" xfId="772"/>
    <cellStyle name="Calculation 2 3 7 2" xfId="1258"/>
    <cellStyle name="Calculation 2 3 7 3" xfId="1664"/>
    <cellStyle name="Calculation 2 3 8" xfId="619"/>
    <cellStyle name="Calculation 2 3 8 2" xfId="1105"/>
    <cellStyle name="Calculation 2 3 8 3" xfId="1511"/>
    <cellStyle name="Calculation 2 3 9" xfId="843"/>
    <cellStyle name="Calculation 2 3 9 2" xfId="1329"/>
    <cellStyle name="Calculation 2 3 9 3" xfId="1735"/>
    <cellStyle name="Calculation 2 4" xfId="490"/>
    <cellStyle name="Calculation 2 4 10" xfId="1430"/>
    <cellStyle name="Calculation 2 4 2" xfId="570"/>
    <cellStyle name="Calculation 2 4 2 2" xfId="1056"/>
    <cellStyle name="Calculation 2 4 2 3" xfId="1462"/>
    <cellStyle name="Calculation 2 4 3" xfId="739"/>
    <cellStyle name="Calculation 2 4 3 2" xfId="1225"/>
    <cellStyle name="Calculation 2 4 3 3" xfId="1631"/>
    <cellStyle name="Calculation 2 4 4" xfId="582"/>
    <cellStyle name="Calculation 2 4 4 2" xfId="1068"/>
    <cellStyle name="Calculation 2 4 4 3" xfId="1474"/>
    <cellStyle name="Calculation 2 4 5" xfId="680"/>
    <cellStyle name="Calculation 2 4 5 2" xfId="1166"/>
    <cellStyle name="Calculation 2 4 5 3" xfId="1572"/>
    <cellStyle name="Calculation 2 4 6" xfId="810"/>
    <cellStyle name="Calculation 2 4 6 2" xfId="1296"/>
    <cellStyle name="Calculation 2 4 6 3" xfId="1702"/>
    <cellStyle name="Calculation 2 4 7" xfId="852"/>
    <cellStyle name="Calculation 2 4 7 2" xfId="1338"/>
    <cellStyle name="Calculation 2 4 7 3" xfId="1744"/>
    <cellStyle name="Calculation 2 4 8" xfId="934"/>
    <cellStyle name="Calculation 2 4 8 2" xfId="1783"/>
    <cellStyle name="Calculation 2 4 9" xfId="1023"/>
    <cellStyle name="Calculation 2 5" xfId="702"/>
    <cellStyle name="Calculation 2 5 2" xfId="1188"/>
    <cellStyle name="Calculation 2 5 3" xfId="1594"/>
    <cellStyle name="Calculation 2 6" xfId="679"/>
    <cellStyle name="Calculation 2 6 2" xfId="1165"/>
    <cellStyle name="Calculation 2 6 3" xfId="1571"/>
    <cellStyle name="Calculation 2 7" xfId="791"/>
    <cellStyle name="Calculation 2 7 2" xfId="1277"/>
    <cellStyle name="Calculation 2 7 3" xfId="1683"/>
    <cellStyle name="Calculation 2 8" xfId="665"/>
    <cellStyle name="Calculation 2 8 2" xfId="1151"/>
    <cellStyle name="Calculation 2 8 3" xfId="1557"/>
    <cellStyle name="Calculation 2 9" xfId="779"/>
    <cellStyle name="Calculation 2 9 2" xfId="1265"/>
    <cellStyle name="Calculation 2 9 3" xfId="1671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904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9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903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10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9"/>
    <cellStyle name="Comma 4" xfId="8"/>
    <cellStyle name="Comma 4 2" xfId="287"/>
    <cellStyle name="Comma 4 2 2" xfId="553"/>
    <cellStyle name="Comma 4 2 2 2" xfId="1402"/>
    <cellStyle name="Comma 4 2 3" xfId="1912"/>
    <cellStyle name="Comma 4 3" xfId="288"/>
    <cellStyle name="Comma 4 3 2" xfId="554"/>
    <cellStyle name="Comma 4 3 2 2" xfId="1403"/>
    <cellStyle name="Comma 4 4" xfId="289"/>
    <cellStyle name="Comma 4 5" xfId="89"/>
    <cellStyle name="Comma 4 6" xfId="1911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13"/>
    <cellStyle name="Comma 6" xfId="73"/>
    <cellStyle name="Comma 6 2" xfId="294"/>
    <cellStyle name="Comma 6 2 2" xfId="559"/>
    <cellStyle name="Comma 6 2 2 2" xfId="1408"/>
    <cellStyle name="Comma 6 3" xfId="95"/>
    <cellStyle name="Comma 6 3 2" xfId="2001"/>
    <cellStyle name="Comma 6 3 2 2" xfId="2002"/>
    <cellStyle name="Comma 6 3 3" xfId="2003"/>
    <cellStyle name="Comma 6 4" xfId="988"/>
    <cellStyle name="Comma 6 4 2" xfId="2004"/>
    <cellStyle name="Comma 6 4 2 2" xfId="2005"/>
    <cellStyle name="Comma 6 4 3" xfId="2006"/>
    <cellStyle name="Comma 6 5" xfId="1901"/>
    <cellStyle name="Comma 6 5 2" xfId="2007"/>
    <cellStyle name="Comma 6 6" xfId="2008"/>
    <cellStyle name="Comma 6 6 2" xfId="2009"/>
    <cellStyle name="Comma 6 7" xfId="2010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8" xfId="299"/>
    <cellStyle name="Comma 8 2" xfId="564"/>
    <cellStyle name="Comma 8 2 2" xfId="1413"/>
    <cellStyle name="Comma 9" xfId="74"/>
    <cellStyle name="Comma 9 2" xfId="96"/>
    <cellStyle name="Comma_General 17.02.04" xfId="1893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1" xfId="997"/>
    <cellStyle name="Input 2 12" xfId="1370"/>
    <cellStyle name="Input 2 2" xfId="80"/>
    <cellStyle name="Input 2 2 10" xfId="1002"/>
    <cellStyle name="Input 2 2 11" xfId="996"/>
    <cellStyle name="Input 2 2 2" xfId="502"/>
    <cellStyle name="Input 2 2 2 10" xfId="1442"/>
    <cellStyle name="Input 2 2 2 2" xfId="576"/>
    <cellStyle name="Input 2 2 2 2 2" xfId="1062"/>
    <cellStyle name="Input 2 2 2 2 3" xfId="1468"/>
    <cellStyle name="Input 2 2 2 3" xfId="751"/>
    <cellStyle name="Input 2 2 2 3 2" xfId="1237"/>
    <cellStyle name="Input 2 2 2 3 3" xfId="1643"/>
    <cellStyle name="Input 2 2 2 4" xfId="612"/>
    <cellStyle name="Input 2 2 2 4 2" xfId="1098"/>
    <cellStyle name="Input 2 2 2 4 3" xfId="1504"/>
    <cellStyle name="Input 2 2 2 5" xfId="708"/>
    <cellStyle name="Input 2 2 2 5 2" xfId="1194"/>
    <cellStyle name="Input 2 2 2 5 3" xfId="1600"/>
    <cellStyle name="Input 2 2 2 6" xfId="822"/>
    <cellStyle name="Input 2 2 2 6 2" xfId="1308"/>
    <cellStyle name="Input 2 2 2 6 3" xfId="1714"/>
    <cellStyle name="Input 2 2 2 7" xfId="864"/>
    <cellStyle name="Input 2 2 2 7 2" xfId="1350"/>
    <cellStyle name="Input 2 2 2 7 3" xfId="1756"/>
    <cellStyle name="Input 2 2 2 8" xfId="936"/>
    <cellStyle name="Input 2 2 2 8 2" xfId="1785"/>
    <cellStyle name="Input 2 2 2 9" xfId="1035"/>
    <cellStyle name="Input 2 2 3" xfId="518"/>
    <cellStyle name="Input 2 2 3 10" xfId="1458"/>
    <cellStyle name="Input 2 2 3 2" xfId="731"/>
    <cellStyle name="Input 2 2 3 2 2" xfId="1217"/>
    <cellStyle name="Input 2 2 3 2 3" xfId="1623"/>
    <cellStyle name="Input 2 2 3 3" xfId="767"/>
    <cellStyle name="Input 2 2 3 3 2" xfId="1253"/>
    <cellStyle name="Input 2 2 3 3 3" xfId="1659"/>
    <cellStyle name="Input 2 2 3 4" xfId="787"/>
    <cellStyle name="Input 2 2 3 4 2" xfId="1273"/>
    <cellStyle name="Input 2 2 3 4 3" xfId="1679"/>
    <cellStyle name="Input 2 2 3 5" xfId="803"/>
    <cellStyle name="Input 2 2 3 5 2" xfId="1289"/>
    <cellStyle name="Input 2 2 3 5 3" xfId="1695"/>
    <cellStyle name="Input 2 2 3 6" xfId="838"/>
    <cellStyle name="Input 2 2 3 6 2" xfId="1324"/>
    <cellStyle name="Input 2 2 3 6 3" xfId="1730"/>
    <cellStyle name="Input 2 2 3 7" xfId="880"/>
    <cellStyle name="Input 2 2 3 7 2" xfId="1366"/>
    <cellStyle name="Input 2 2 3 7 3" xfId="1772"/>
    <cellStyle name="Input 2 2 3 8" xfId="937"/>
    <cellStyle name="Input 2 2 3 8 2" xfId="1786"/>
    <cellStyle name="Input 2 2 3 9" xfId="1051"/>
    <cellStyle name="Input 2 2 4" xfId="687"/>
    <cellStyle name="Input 2 2 4 2" xfId="1173"/>
    <cellStyle name="Input 2 2 4 3" xfId="1579"/>
    <cellStyle name="Input 2 2 5" xfId="622"/>
    <cellStyle name="Input 2 2 5 2" xfId="1108"/>
    <cellStyle name="Input 2 2 5 3" xfId="1514"/>
    <cellStyle name="Input 2 2 6" xfId="797"/>
    <cellStyle name="Input 2 2 6 2" xfId="1283"/>
    <cellStyle name="Input 2 2 6 3" xfId="1689"/>
    <cellStyle name="Input 2 2 7" xfId="683"/>
    <cellStyle name="Input 2 2 7 2" xfId="1169"/>
    <cellStyle name="Input 2 2 7 3" xfId="1575"/>
    <cellStyle name="Input 2 2 8" xfId="670"/>
    <cellStyle name="Input 2 2 8 2" xfId="1156"/>
    <cellStyle name="Input 2 2 8 3" xfId="1562"/>
    <cellStyle name="Input 2 2 9" xfId="938"/>
    <cellStyle name="Input 2 2 9 2" xfId="1787"/>
    <cellStyle name="Input 2 3" xfId="322"/>
    <cellStyle name="Input 2 3 10" xfId="939"/>
    <cellStyle name="Input 2 3 10 2" xfId="1788"/>
    <cellStyle name="Input 2 3 11" xfId="1014"/>
    <cellStyle name="Input 2 3 12" xfId="1015"/>
    <cellStyle name="Input 2 3 2" xfId="504"/>
    <cellStyle name="Input 2 3 2 10" xfId="1444"/>
    <cellStyle name="Input 2 3 2 2" xfId="717"/>
    <cellStyle name="Input 2 3 2 2 2" xfId="1203"/>
    <cellStyle name="Input 2 3 2 2 3" xfId="1609"/>
    <cellStyle name="Input 2 3 2 3" xfId="753"/>
    <cellStyle name="Input 2 3 2 3 2" xfId="1239"/>
    <cellStyle name="Input 2 3 2 3 3" xfId="1645"/>
    <cellStyle name="Input 2 3 2 4" xfId="631"/>
    <cellStyle name="Input 2 3 2 4 2" xfId="1117"/>
    <cellStyle name="Input 2 3 2 4 3" xfId="1523"/>
    <cellStyle name="Input 2 3 2 5" xfId="590"/>
    <cellStyle name="Input 2 3 2 5 2" xfId="1076"/>
    <cellStyle name="Input 2 3 2 5 3" xfId="1482"/>
    <cellStyle name="Input 2 3 2 6" xfId="824"/>
    <cellStyle name="Input 2 3 2 6 2" xfId="1310"/>
    <cellStyle name="Input 2 3 2 6 3" xfId="1716"/>
    <cellStyle name="Input 2 3 2 7" xfId="866"/>
    <cellStyle name="Input 2 3 2 7 2" xfId="1352"/>
    <cellStyle name="Input 2 3 2 7 3" xfId="1758"/>
    <cellStyle name="Input 2 3 2 8" xfId="940"/>
    <cellStyle name="Input 2 3 2 8 2" xfId="1789"/>
    <cellStyle name="Input 2 3 2 9" xfId="1037"/>
    <cellStyle name="Input 2 3 3" xfId="514"/>
    <cellStyle name="Input 2 3 3 10" xfId="1454"/>
    <cellStyle name="Input 2 3 3 2" xfId="727"/>
    <cellStyle name="Input 2 3 3 2 2" xfId="1213"/>
    <cellStyle name="Input 2 3 3 2 3" xfId="1619"/>
    <cellStyle name="Input 2 3 3 3" xfId="763"/>
    <cellStyle name="Input 2 3 3 3 2" xfId="1249"/>
    <cellStyle name="Input 2 3 3 3 3" xfId="1655"/>
    <cellStyle name="Input 2 3 3 4" xfId="626"/>
    <cellStyle name="Input 2 3 3 4 2" xfId="1112"/>
    <cellStyle name="Input 2 3 3 4 3" xfId="1518"/>
    <cellStyle name="Input 2 3 3 5" xfId="775"/>
    <cellStyle name="Input 2 3 3 5 2" xfId="1261"/>
    <cellStyle name="Input 2 3 3 5 3" xfId="1667"/>
    <cellStyle name="Input 2 3 3 6" xfId="834"/>
    <cellStyle name="Input 2 3 3 6 2" xfId="1320"/>
    <cellStyle name="Input 2 3 3 6 3" xfId="1726"/>
    <cellStyle name="Input 2 3 3 7" xfId="876"/>
    <cellStyle name="Input 2 3 3 7 2" xfId="1362"/>
    <cellStyle name="Input 2 3 3 7 3" xfId="1768"/>
    <cellStyle name="Input 2 3 3 8" xfId="941"/>
    <cellStyle name="Input 2 3 3 8 2" xfId="1790"/>
    <cellStyle name="Input 2 3 3 9" xfId="1047"/>
    <cellStyle name="Input 2 3 4" xfId="672"/>
    <cellStyle name="Input 2 3 4 2" xfId="1158"/>
    <cellStyle name="Input 2 3 4 3" xfId="1564"/>
    <cellStyle name="Input 2 3 5" xfId="652"/>
    <cellStyle name="Input 2 3 5 2" xfId="1138"/>
    <cellStyle name="Input 2 3 5 3" xfId="1544"/>
    <cellStyle name="Input 2 3 6" xfId="606"/>
    <cellStyle name="Input 2 3 6 2" xfId="1092"/>
    <cellStyle name="Input 2 3 6 3" xfId="1498"/>
    <cellStyle name="Input 2 3 7" xfId="621"/>
    <cellStyle name="Input 2 3 7 2" xfId="1107"/>
    <cellStyle name="Input 2 3 7 3" xfId="1513"/>
    <cellStyle name="Input 2 3 8" xfId="673"/>
    <cellStyle name="Input 2 3 8 2" xfId="1159"/>
    <cellStyle name="Input 2 3 8 3" xfId="1565"/>
    <cellStyle name="Input 2 3 9" xfId="844"/>
    <cellStyle name="Input 2 3 9 2" xfId="1330"/>
    <cellStyle name="Input 2 3 9 3" xfId="1736"/>
    <cellStyle name="Input 2 4" xfId="497"/>
    <cellStyle name="Input 2 4 10" xfId="1437"/>
    <cellStyle name="Input 2 4 2" xfId="571"/>
    <cellStyle name="Input 2 4 2 2" xfId="1057"/>
    <cellStyle name="Input 2 4 2 3" xfId="1463"/>
    <cellStyle name="Input 2 4 3" xfId="746"/>
    <cellStyle name="Input 2 4 3 2" xfId="1232"/>
    <cellStyle name="Input 2 4 3 3" xfId="1638"/>
    <cellStyle name="Input 2 4 4" xfId="635"/>
    <cellStyle name="Input 2 4 4 2" xfId="1121"/>
    <cellStyle name="Input 2 4 4 3" xfId="1527"/>
    <cellStyle name="Input 2 4 5" xfId="643"/>
    <cellStyle name="Input 2 4 5 2" xfId="1129"/>
    <cellStyle name="Input 2 4 5 3" xfId="1535"/>
    <cellStyle name="Input 2 4 6" xfId="817"/>
    <cellStyle name="Input 2 4 6 2" xfId="1303"/>
    <cellStyle name="Input 2 4 6 3" xfId="1709"/>
    <cellStyle name="Input 2 4 7" xfId="859"/>
    <cellStyle name="Input 2 4 7 2" xfId="1345"/>
    <cellStyle name="Input 2 4 7 3" xfId="1751"/>
    <cellStyle name="Input 2 4 8" xfId="942"/>
    <cellStyle name="Input 2 4 8 2" xfId="1791"/>
    <cellStyle name="Input 2 4 9" xfId="1030"/>
    <cellStyle name="Input 2 5" xfId="603"/>
    <cellStyle name="Input 2 5 2" xfId="1089"/>
    <cellStyle name="Input 2 5 3" xfId="1495"/>
    <cellStyle name="Input 2 6" xfId="677"/>
    <cellStyle name="Input 2 6 2" xfId="1163"/>
    <cellStyle name="Input 2 6 3" xfId="1569"/>
    <cellStyle name="Input 2 7" xfId="588"/>
    <cellStyle name="Input 2 7 2" xfId="1074"/>
    <cellStyle name="Input 2 7 3" xfId="1480"/>
    <cellStyle name="Input 2 8" xfId="798"/>
    <cellStyle name="Input 2 8 2" xfId="1284"/>
    <cellStyle name="Input 2 8 3" xfId="1690"/>
    <cellStyle name="Input 2 9" xfId="842"/>
    <cellStyle name="Input 2 9 2" xfId="1328"/>
    <cellStyle name="Input 2 9 3" xfId="1734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3" xfId="52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11"/>
    <cellStyle name="Normal 10 2 2 2" xfId="2012"/>
    <cellStyle name="Normal 10 2 3" xfId="2013"/>
    <cellStyle name="Normal 10 3" xfId="339"/>
    <cellStyle name="Normal 10 3 2" xfId="2014"/>
    <cellStyle name="Normal 10 4" xfId="986"/>
    <cellStyle name="Normal 10 4 2" xfId="2015"/>
    <cellStyle name="Normal 10 5" xfId="2016"/>
    <cellStyle name="Normal 11" xfId="340"/>
    <cellStyle name="Normal 11 2" xfId="341"/>
    <cellStyle name="Normal 11 3" xfId="342"/>
    <cellStyle name="Normal 11 4" xfId="987"/>
    <cellStyle name="Normal 12" xfId="76"/>
    <cellStyle name="Normal 12 2" xfId="343"/>
    <cellStyle name="Normal 12 3" xfId="344"/>
    <cellStyle name="Normal 13" xfId="345"/>
    <cellStyle name="Normal 13 2" xfId="346"/>
    <cellStyle name="Normal 13 3" xfId="191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900"/>
    <cellStyle name="Normal 2 2" xfId="53"/>
    <cellStyle name="Normal 2 2 2" xfId="70"/>
    <cellStyle name="Normal 2 2 3" xfId="365"/>
    <cellStyle name="Normal 2 2 4" xfId="366"/>
    <cellStyle name="Normal 2 2 5" xfId="1902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7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905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5" xfId="14"/>
    <cellStyle name="Normal 5 2" xfId="56"/>
    <cellStyle name="Normal 5 2 2" xfId="421"/>
    <cellStyle name="Normal 5 2 2 2" xfId="990"/>
    <cellStyle name="Normal 5 3" xfId="78"/>
    <cellStyle name="Normal 5 3 2" xfId="2018"/>
    <cellStyle name="Normal 5 3 2 2" xfId="2019"/>
    <cellStyle name="Normal 5 3 3" xfId="2020"/>
    <cellStyle name="Normal 5 4" xfId="422"/>
    <cellStyle name="Normal 5 4 2" xfId="2021"/>
    <cellStyle name="Normal 5 4 2 2" xfId="2022"/>
    <cellStyle name="Normal 5 4 3" xfId="2023"/>
    <cellStyle name="Normal 5 5" xfId="423"/>
    <cellStyle name="Normal 5 5 2" xfId="2024"/>
    <cellStyle name="Normal 5 6" xfId="1908"/>
    <cellStyle name="Normal 5 6 2" xfId="2025"/>
    <cellStyle name="Normal 5 7" xfId="2026"/>
    <cellStyle name="Normal 50" xfId="1892"/>
    <cellStyle name="Normal 51" xfId="1898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9" xfId="72"/>
    <cellStyle name="Normal 9 2" xfId="440"/>
    <cellStyle name="Normal 9 3" xfId="441"/>
    <cellStyle name="Normal 9 4" xfId="985"/>
    <cellStyle name="Normal_Book2" xfId="1914"/>
    <cellStyle name="Normal_General 17.02.04" xfId="1895"/>
    <cellStyle name="Normal_tax" xfId="1894"/>
    <cellStyle name="Normal_turq" xfId="1896"/>
    <cellStyle name="Note" xfId="898" builtinId="10" customBuiltin="1"/>
    <cellStyle name="Note 2" xfId="59"/>
    <cellStyle name="Note 2 10" xfId="800"/>
    <cellStyle name="Note 2 10 2" xfId="1286"/>
    <cellStyle name="Note 2 10 3" xfId="1692"/>
    <cellStyle name="Note 2 11" xfId="943"/>
    <cellStyle name="Note 2 11 2" xfId="1792"/>
    <cellStyle name="Note 2 12" xfId="998"/>
    <cellStyle name="Note 2 13" xfId="1419"/>
    <cellStyle name="Note 2 2" xfId="81"/>
    <cellStyle name="Note 2 2 10" xfId="1003"/>
    <cellStyle name="Note 2 2 11" xfId="1010"/>
    <cellStyle name="Note 2 2 2" xfId="498"/>
    <cellStyle name="Note 2 2 2 10" xfId="1031"/>
    <cellStyle name="Note 2 2 2 11" xfId="1438"/>
    <cellStyle name="Note 2 2 2 2" xfId="508"/>
    <cellStyle name="Note 2 2 2 2 10" xfId="1448"/>
    <cellStyle name="Note 2 2 2 2 2" xfId="721"/>
    <cellStyle name="Note 2 2 2 2 2 2" xfId="1207"/>
    <cellStyle name="Note 2 2 2 2 2 3" xfId="1613"/>
    <cellStyle name="Note 2 2 2 2 3" xfId="757"/>
    <cellStyle name="Note 2 2 2 2 3 2" xfId="1243"/>
    <cellStyle name="Note 2 2 2 2 3 3" xfId="1649"/>
    <cellStyle name="Note 2 2 2 2 4" xfId="693"/>
    <cellStyle name="Note 2 2 2 2 4 2" xfId="1179"/>
    <cellStyle name="Note 2 2 2 2 4 3" xfId="1585"/>
    <cellStyle name="Note 2 2 2 2 5" xfId="658"/>
    <cellStyle name="Note 2 2 2 2 5 2" xfId="1144"/>
    <cellStyle name="Note 2 2 2 2 5 3" xfId="1550"/>
    <cellStyle name="Note 2 2 2 2 6" xfId="828"/>
    <cellStyle name="Note 2 2 2 2 6 2" xfId="1314"/>
    <cellStyle name="Note 2 2 2 2 6 3" xfId="1720"/>
    <cellStyle name="Note 2 2 2 2 7" xfId="870"/>
    <cellStyle name="Note 2 2 2 2 7 2" xfId="1356"/>
    <cellStyle name="Note 2 2 2 2 7 3" xfId="1762"/>
    <cellStyle name="Note 2 2 2 2 8" xfId="944"/>
    <cellStyle name="Note 2 2 2 2 8 2" xfId="1793"/>
    <cellStyle name="Note 2 2 2 2 9" xfId="1041"/>
    <cellStyle name="Note 2 2 2 3" xfId="577"/>
    <cellStyle name="Note 2 2 2 3 2" xfId="1063"/>
    <cellStyle name="Note 2 2 2 3 3" xfId="1469"/>
    <cellStyle name="Note 2 2 2 4" xfId="747"/>
    <cellStyle name="Note 2 2 2 4 2" xfId="1233"/>
    <cellStyle name="Note 2 2 2 4 3" xfId="1639"/>
    <cellStyle name="Note 2 2 2 5" xfId="634"/>
    <cellStyle name="Note 2 2 2 5 2" xfId="1120"/>
    <cellStyle name="Note 2 2 2 5 3" xfId="1526"/>
    <cellStyle name="Note 2 2 2 6" xfId="662"/>
    <cellStyle name="Note 2 2 2 6 2" xfId="1148"/>
    <cellStyle name="Note 2 2 2 6 3" xfId="1554"/>
    <cellStyle name="Note 2 2 2 7" xfId="818"/>
    <cellStyle name="Note 2 2 2 7 2" xfId="1304"/>
    <cellStyle name="Note 2 2 2 7 3" xfId="1710"/>
    <cellStyle name="Note 2 2 2 8" xfId="860"/>
    <cellStyle name="Note 2 2 2 8 2" xfId="1346"/>
    <cellStyle name="Note 2 2 2 8 3" xfId="1752"/>
    <cellStyle name="Note 2 2 2 9" xfId="945"/>
    <cellStyle name="Note 2 2 2 9 2" xfId="1794"/>
    <cellStyle name="Note 2 2 3" xfId="517"/>
    <cellStyle name="Note 2 2 3 10" xfId="1457"/>
    <cellStyle name="Note 2 2 3 2" xfId="730"/>
    <cellStyle name="Note 2 2 3 2 2" xfId="1216"/>
    <cellStyle name="Note 2 2 3 2 3" xfId="1622"/>
    <cellStyle name="Note 2 2 3 3" xfId="766"/>
    <cellStyle name="Note 2 2 3 3 2" xfId="1252"/>
    <cellStyle name="Note 2 2 3 3 3" xfId="1658"/>
    <cellStyle name="Note 2 2 3 4" xfId="786"/>
    <cellStyle name="Note 2 2 3 4 2" xfId="1272"/>
    <cellStyle name="Note 2 2 3 4 3" xfId="1678"/>
    <cellStyle name="Note 2 2 3 5" xfId="802"/>
    <cellStyle name="Note 2 2 3 5 2" xfId="1288"/>
    <cellStyle name="Note 2 2 3 5 3" xfId="1694"/>
    <cellStyle name="Note 2 2 3 6" xfId="837"/>
    <cellStyle name="Note 2 2 3 6 2" xfId="1323"/>
    <cellStyle name="Note 2 2 3 6 3" xfId="1729"/>
    <cellStyle name="Note 2 2 3 7" xfId="879"/>
    <cellStyle name="Note 2 2 3 7 2" xfId="1365"/>
    <cellStyle name="Note 2 2 3 7 3" xfId="1771"/>
    <cellStyle name="Note 2 2 3 8" xfId="946"/>
    <cellStyle name="Note 2 2 3 8 2" xfId="1795"/>
    <cellStyle name="Note 2 2 3 9" xfId="1050"/>
    <cellStyle name="Note 2 2 4" xfId="686"/>
    <cellStyle name="Note 2 2 4 2" xfId="1172"/>
    <cellStyle name="Note 2 2 4 3" xfId="1578"/>
    <cellStyle name="Note 2 2 5" xfId="620"/>
    <cellStyle name="Note 2 2 5 2" xfId="1106"/>
    <cellStyle name="Note 2 2 5 3" xfId="1512"/>
    <cellStyle name="Note 2 2 6" xfId="651"/>
    <cellStyle name="Note 2 2 6 2" xfId="1137"/>
    <cellStyle name="Note 2 2 6 3" xfId="1543"/>
    <cellStyle name="Note 2 2 7" xfId="668"/>
    <cellStyle name="Note 2 2 7 2" xfId="1154"/>
    <cellStyle name="Note 2 2 7 3" xfId="1560"/>
    <cellStyle name="Note 2 2 8" xfId="792"/>
    <cellStyle name="Note 2 2 8 2" xfId="1278"/>
    <cellStyle name="Note 2 2 8 3" xfId="1684"/>
    <cellStyle name="Note 2 2 9" xfId="947"/>
    <cellStyle name="Note 2 2 9 2" xfId="1796"/>
    <cellStyle name="Note 2 3" xfId="442"/>
    <cellStyle name="Note 2 3 10" xfId="948"/>
    <cellStyle name="Note 2 3 10 2" xfId="1797"/>
    <cellStyle name="Note 2 3 11" xfId="1016"/>
    <cellStyle name="Note 2 3 12" xfId="1420"/>
    <cellStyle name="Note 2 3 2" xfId="503"/>
    <cellStyle name="Note 2 3 2 10" xfId="1036"/>
    <cellStyle name="Note 2 3 2 11" xfId="1443"/>
    <cellStyle name="Note 2 3 2 2" xfId="506"/>
    <cellStyle name="Note 2 3 2 2 10" xfId="1446"/>
    <cellStyle name="Note 2 3 2 2 2" xfId="719"/>
    <cellStyle name="Note 2 3 2 2 2 2" xfId="1205"/>
    <cellStyle name="Note 2 3 2 2 2 3" xfId="1611"/>
    <cellStyle name="Note 2 3 2 2 3" xfId="755"/>
    <cellStyle name="Note 2 3 2 2 3 2" xfId="1241"/>
    <cellStyle name="Note 2 3 2 2 3 3" xfId="1647"/>
    <cellStyle name="Note 2 3 2 2 4" xfId="705"/>
    <cellStyle name="Note 2 3 2 2 4 2" xfId="1191"/>
    <cellStyle name="Note 2 3 2 2 4 3" xfId="1597"/>
    <cellStyle name="Note 2 3 2 2 5" xfId="642"/>
    <cellStyle name="Note 2 3 2 2 5 2" xfId="1128"/>
    <cellStyle name="Note 2 3 2 2 5 3" xfId="1534"/>
    <cellStyle name="Note 2 3 2 2 6" xfId="826"/>
    <cellStyle name="Note 2 3 2 2 6 2" xfId="1312"/>
    <cellStyle name="Note 2 3 2 2 6 3" xfId="1718"/>
    <cellStyle name="Note 2 3 2 2 7" xfId="868"/>
    <cellStyle name="Note 2 3 2 2 7 2" xfId="1354"/>
    <cellStyle name="Note 2 3 2 2 7 3" xfId="1760"/>
    <cellStyle name="Note 2 3 2 2 8" xfId="949"/>
    <cellStyle name="Note 2 3 2 2 8 2" xfId="1798"/>
    <cellStyle name="Note 2 3 2 2 9" xfId="1039"/>
    <cellStyle name="Note 2 3 2 3" xfId="716"/>
    <cellStyle name="Note 2 3 2 3 2" xfId="1202"/>
    <cellStyle name="Note 2 3 2 3 3" xfId="1608"/>
    <cellStyle name="Note 2 3 2 4" xfId="752"/>
    <cellStyle name="Note 2 3 2 4 2" xfId="1238"/>
    <cellStyle name="Note 2 3 2 4 3" xfId="1644"/>
    <cellStyle name="Note 2 3 2 5" xfId="632"/>
    <cellStyle name="Note 2 3 2 5 2" xfId="1118"/>
    <cellStyle name="Note 2 3 2 5 3" xfId="1524"/>
    <cellStyle name="Note 2 3 2 6" xfId="601"/>
    <cellStyle name="Note 2 3 2 6 2" xfId="1087"/>
    <cellStyle name="Note 2 3 2 6 3" xfId="1493"/>
    <cellStyle name="Note 2 3 2 7" xfId="823"/>
    <cellStyle name="Note 2 3 2 7 2" xfId="1309"/>
    <cellStyle name="Note 2 3 2 7 3" xfId="1715"/>
    <cellStyle name="Note 2 3 2 8" xfId="865"/>
    <cellStyle name="Note 2 3 2 8 2" xfId="1351"/>
    <cellStyle name="Note 2 3 2 8 3" xfId="1757"/>
    <cellStyle name="Note 2 3 2 9" xfId="950"/>
    <cellStyle name="Note 2 3 2 9 2" xfId="1799"/>
    <cellStyle name="Note 2 3 3" xfId="513"/>
    <cellStyle name="Note 2 3 3 10" xfId="1453"/>
    <cellStyle name="Note 2 3 3 2" xfId="726"/>
    <cellStyle name="Note 2 3 3 2 2" xfId="1212"/>
    <cellStyle name="Note 2 3 3 2 3" xfId="1618"/>
    <cellStyle name="Note 2 3 3 3" xfId="762"/>
    <cellStyle name="Note 2 3 3 3 2" xfId="1248"/>
    <cellStyle name="Note 2 3 3 3 3" xfId="1654"/>
    <cellStyle name="Note 2 3 3 4" xfId="627"/>
    <cellStyle name="Note 2 3 3 4 2" xfId="1113"/>
    <cellStyle name="Note 2 3 3 4 3" xfId="1519"/>
    <cellStyle name="Note 2 3 3 5" xfId="655"/>
    <cellStyle name="Note 2 3 3 5 2" xfId="1141"/>
    <cellStyle name="Note 2 3 3 5 3" xfId="1547"/>
    <cellStyle name="Note 2 3 3 6" xfId="833"/>
    <cellStyle name="Note 2 3 3 6 2" xfId="1319"/>
    <cellStyle name="Note 2 3 3 6 3" xfId="1725"/>
    <cellStyle name="Note 2 3 3 7" xfId="875"/>
    <cellStyle name="Note 2 3 3 7 2" xfId="1361"/>
    <cellStyle name="Note 2 3 3 7 3" xfId="1767"/>
    <cellStyle name="Note 2 3 3 8" xfId="951"/>
    <cellStyle name="Note 2 3 3 8 2" xfId="1800"/>
    <cellStyle name="Note 2 3 3 9" xfId="1046"/>
    <cellStyle name="Note 2 3 4" xfId="698"/>
    <cellStyle name="Note 2 3 4 2" xfId="1184"/>
    <cellStyle name="Note 2 3 4 3" xfId="1590"/>
    <cellStyle name="Note 2 3 5" xfId="587"/>
    <cellStyle name="Note 2 3 5 2" xfId="1073"/>
    <cellStyle name="Note 2 3 5 3" xfId="1479"/>
    <cellStyle name="Note 2 3 6" xfId="647"/>
    <cellStyle name="Note 2 3 6 2" xfId="1133"/>
    <cellStyle name="Note 2 3 6 3" xfId="1539"/>
    <cellStyle name="Note 2 3 7" xfId="714"/>
    <cellStyle name="Note 2 3 7 2" xfId="1200"/>
    <cellStyle name="Note 2 3 7 3" xfId="1606"/>
    <cellStyle name="Note 2 3 8" xfId="653"/>
    <cellStyle name="Note 2 3 8 2" xfId="1139"/>
    <cellStyle name="Note 2 3 8 3" xfId="1545"/>
    <cellStyle name="Note 2 3 9" xfId="845"/>
    <cellStyle name="Note 2 3 9 2" xfId="1331"/>
    <cellStyle name="Note 2 3 9 3" xfId="1737"/>
    <cellStyle name="Note 2 4" xfId="499"/>
    <cellStyle name="Note 2 4 10" xfId="1032"/>
    <cellStyle name="Note 2 4 11" xfId="1439"/>
    <cellStyle name="Note 2 4 2" xfId="507"/>
    <cellStyle name="Note 2 4 2 10" xfId="1447"/>
    <cellStyle name="Note 2 4 2 2" xfId="720"/>
    <cellStyle name="Note 2 4 2 2 2" xfId="1206"/>
    <cellStyle name="Note 2 4 2 2 3" xfId="1612"/>
    <cellStyle name="Note 2 4 2 3" xfId="756"/>
    <cellStyle name="Note 2 4 2 3 2" xfId="1242"/>
    <cellStyle name="Note 2 4 2 3 3" xfId="1648"/>
    <cellStyle name="Note 2 4 2 4" xfId="598"/>
    <cellStyle name="Note 2 4 2 4 2" xfId="1084"/>
    <cellStyle name="Note 2 4 2 4 3" xfId="1490"/>
    <cellStyle name="Note 2 4 2 5" xfId="604"/>
    <cellStyle name="Note 2 4 2 5 2" xfId="1090"/>
    <cellStyle name="Note 2 4 2 5 3" xfId="1496"/>
    <cellStyle name="Note 2 4 2 6" xfId="827"/>
    <cellStyle name="Note 2 4 2 6 2" xfId="1313"/>
    <cellStyle name="Note 2 4 2 6 3" xfId="1719"/>
    <cellStyle name="Note 2 4 2 7" xfId="869"/>
    <cellStyle name="Note 2 4 2 7 2" xfId="1355"/>
    <cellStyle name="Note 2 4 2 7 3" xfId="1761"/>
    <cellStyle name="Note 2 4 2 8" xfId="952"/>
    <cellStyle name="Note 2 4 2 8 2" xfId="1801"/>
    <cellStyle name="Note 2 4 2 9" xfId="1040"/>
    <cellStyle name="Note 2 4 3" xfId="572"/>
    <cellStyle name="Note 2 4 3 2" xfId="1058"/>
    <cellStyle name="Note 2 4 3 3" xfId="1464"/>
    <cellStyle name="Note 2 4 4" xfId="748"/>
    <cellStyle name="Note 2 4 4 2" xfId="1234"/>
    <cellStyle name="Note 2 4 4 3" xfId="1640"/>
    <cellStyle name="Note 2 4 5" xfId="690"/>
    <cellStyle name="Note 2 4 5 2" xfId="1176"/>
    <cellStyle name="Note 2 4 5 3" xfId="1582"/>
    <cellStyle name="Note 2 4 6" xfId="661"/>
    <cellStyle name="Note 2 4 6 2" xfId="1147"/>
    <cellStyle name="Note 2 4 6 3" xfId="1553"/>
    <cellStyle name="Note 2 4 7" xfId="819"/>
    <cellStyle name="Note 2 4 7 2" xfId="1305"/>
    <cellStyle name="Note 2 4 7 3" xfId="1711"/>
    <cellStyle name="Note 2 4 8" xfId="861"/>
    <cellStyle name="Note 2 4 8 2" xfId="1347"/>
    <cellStyle name="Note 2 4 8 3" xfId="1753"/>
    <cellStyle name="Note 2 4 9" xfId="953"/>
    <cellStyle name="Note 2 4 9 2" xfId="1802"/>
    <cellStyle name="Note 2 5" xfId="521"/>
    <cellStyle name="Note 2 5 10" xfId="1461"/>
    <cellStyle name="Note 2 5 2" xfId="734"/>
    <cellStyle name="Note 2 5 2 2" xfId="1220"/>
    <cellStyle name="Note 2 5 2 3" xfId="1626"/>
    <cellStyle name="Note 2 5 3" xfId="770"/>
    <cellStyle name="Note 2 5 3 2" xfId="1256"/>
    <cellStyle name="Note 2 5 3 3" xfId="1662"/>
    <cellStyle name="Note 2 5 4" xfId="790"/>
    <cellStyle name="Note 2 5 4 2" xfId="1276"/>
    <cellStyle name="Note 2 5 4 3" xfId="1682"/>
    <cellStyle name="Note 2 5 5" xfId="806"/>
    <cellStyle name="Note 2 5 5 2" xfId="1292"/>
    <cellStyle name="Note 2 5 5 3" xfId="1698"/>
    <cellStyle name="Note 2 5 6" xfId="841"/>
    <cellStyle name="Note 2 5 6 2" xfId="1327"/>
    <cellStyle name="Note 2 5 6 3" xfId="1733"/>
    <cellStyle name="Note 2 5 7" xfId="883"/>
    <cellStyle name="Note 2 5 7 2" xfId="1369"/>
    <cellStyle name="Note 2 5 7 3" xfId="1775"/>
    <cellStyle name="Note 2 5 8" xfId="954"/>
    <cellStyle name="Note 2 5 8 2" xfId="1803"/>
    <cellStyle name="Note 2 5 9" xfId="1054"/>
    <cellStyle name="Note 2 6" xfId="696"/>
    <cellStyle name="Note 2 6 2" xfId="1182"/>
    <cellStyle name="Note 2 6 3" xfId="1588"/>
    <cellStyle name="Note 2 7" xfId="776"/>
    <cellStyle name="Note 2 7 2" xfId="1262"/>
    <cellStyle name="Note 2 7 3" xfId="1668"/>
    <cellStyle name="Note 2 8" xfId="654"/>
    <cellStyle name="Note 2 8 2" xfId="1140"/>
    <cellStyle name="Note 2 8 3" xfId="1546"/>
    <cellStyle name="Note 2 9" xfId="778"/>
    <cellStyle name="Note 2 9 2" xfId="1264"/>
    <cellStyle name="Note 2 9 3" xfId="1670"/>
    <cellStyle name="Note 3" xfId="443"/>
    <cellStyle name="Note 3 10" xfId="773"/>
    <cellStyle name="Note 3 10 2" xfId="1259"/>
    <cellStyle name="Note 3 10 3" xfId="1665"/>
    <cellStyle name="Note 3 11" xfId="846"/>
    <cellStyle name="Note 3 11 2" xfId="1332"/>
    <cellStyle name="Note 3 11 3" xfId="1738"/>
    <cellStyle name="Note 3 12" xfId="955"/>
    <cellStyle name="Note 3 12 2" xfId="1804"/>
    <cellStyle name="Note 3 13" xfId="1017"/>
    <cellStyle name="Note 3 14" xfId="1421"/>
    <cellStyle name="Note 3 2" xfId="444"/>
    <cellStyle name="Note 3 3" xfId="445"/>
    <cellStyle name="Note 3 3 10" xfId="956"/>
    <cellStyle name="Note 3 3 10 2" xfId="1805"/>
    <cellStyle name="Note 3 3 11" xfId="1018"/>
    <cellStyle name="Note 3 3 12" xfId="1422"/>
    <cellStyle name="Note 3 3 2" xfId="488"/>
    <cellStyle name="Note 3 3 2 10" xfId="1021"/>
    <cellStyle name="Note 3 3 2 11" xfId="1428"/>
    <cellStyle name="Note 3 3 2 2" xfId="91"/>
    <cellStyle name="Note 3 3 2 2 10" xfId="1426"/>
    <cellStyle name="Note 3 3 2 2 2" xfId="608"/>
    <cellStyle name="Note 3 3 2 2 2 2" xfId="1094"/>
    <cellStyle name="Note 3 3 2 2 2 3" xfId="1500"/>
    <cellStyle name="Note 3 3 2 2 3" xfId="682"/>
    <cellStyle name="Note 3 3 2 2 3 2" xfId="1168"/>
    <cellStyle name="Note 3 3 2 2 3 3" xfId="1574"/>
    <cellStyle name="Note 3 3 2 2 4" xfId="599"/>
    <cellStyle name="Note 3 3 2 2 4 2" xfId="1085"/>
    <cellStyle name="Note 3 3 2 2 4 3" xfId="1491"/>
    <cellStyle name="Note 3 3 2 2 5" xfId="674"/>
    <cellStyle name="Note 3 3 2 2 5 2" xfId="1160"/>
    <cellStyle name="Note 3 3 2 2 5 3" xfId="1566"/>
    <cellStyle name="Note 3 3 2 2 6" xfId="596"/>
    <cellStyle name="Note 3 3 2 2 6 2" xfId="1082"/>
    <cellStyle name="Note 3 3 2 2 6 3" xfId="1488"/>
    <cellStyle name="Note 3 3 2 2 7" xfId="703"/>
    <cellStyle name="Note 3 3 2 2 7 2" xfId="1189"/>
    <cellStyle name="Note 3 3 2 2 7 3" xfId="1595"/>
    <cellStyle name="Note 3 3 2 2 8" xfId="957"/>
    <cellStyle name="Note 3 3 2 2 8 2" xfId="1806"/>
    <cellStyle name="Note 3 3 2 2 9" xfId="1007"/>
    <cellStyle name="Note 3 3 2 3" xfId="707"/>
    <cellStyle name="Note 3 3 2 3 2" xfId="1193"/>
    <cellStyle name="Note 3 3 2 3 3" xfId="1599"/>
    <cellStyle name="Note 3 3 2 4" xfId="737"/>
    <cellStyle name="Note 3 3 2 4 2" xfId="1223"/>
    <cellStyle name="Note 3 3 2 4 3" xfId="1629"/>
    <cellStyle name="Note 3 3 2 5" xfId="641"/>
    <cellStyle name="Note 3 3 2 5 2" xfId="1127"/>
    <cellStyle name="Note 3 3 2 5 3" xfId="1533"/>
    <cellStyle name="Note 3 3 2 6" xfId="593"/>
    <cellStyle name="Note 3 3 2 6 2" xfId="1079"/>
    <cellStyle name="Note 3 3 2 6 3" xfId="1485"/>
    <cellStyle name="Note 3 3 2 7" xfId="808"/>
    <cellStyle name="Note 3 3 2 7 2" xfId="1294"/>
    <cellStyle name="Note 3 3 2 7 3" xfId="1700"/>
    <cellStyle name="Note 3 3 2 8" xfId="850"/>
    <cellStyle name="Note 3 3 2 8 2" xfId="1336"/>
    <cellStyle name="Note 3 3 2 8 3" xfId="1742"/>
    <cellStyle name="Note 3 3 2 9" xfId="958"/>
    <cellStyle name="Note 3 3 2 9 2" xfId="1807"/>
    <cellStyle name="Note 3 3 3" xfId="511"/>
    <cellStyle name="Note 3 3 3 10" xfId="1451"/>
    <cellStyle name="Note 3 3 3 2" xfId="724"/>
    <cellStyle name="Note 3 3 3 2 2" xfId="1210"/>
    <cellStyle name="Note 3 3 3 2 3" xfId="1616"/>
    <cellStyle name="Note 3 3 3 3" xfId="760"/>
    <cellStyle name="Note 3 3 3 3 2" xfId="1246"/>
    <cellStyle name="Note 3 3 3 3 3" xfId="1652"/>
    <cellStyle name="Note 3 3 3 4" xfId="629"/>
    <cellStyle name="Note 3 3 3 4 2" xfId="1115"/>
    <cellStyle name="Note 3 3 3 4 3" xfId="1521"/>
    <cellStyle name="Note 3 3 3 5" xfId="595"/>
    <cellStyle name="Note 3 3 3 5 2" xfId="1081"/>
    <cellStyle name="Note 3 3 3 5 3" xfId="1487"/>
    <cellStyle name="Note 3 3 3 6" xfId="831"/>
    <cellStyle name="Note 3 3 3 6 2" xfId="1317"/>
    <cellStyle name="Note 3 3 3 6 3" xfId="1723"/>
    <cellStyle name="Note 3 3 3 7" xfId="873"/>
    <cellStyle name="Note 3 3 3 7 2" xfId="1359"/>
    <cellStyle name="Note 3 3 3 7 3" xfId="1765"/>
    <cellStyle name="Note 3 3 3 8" xfId="959"/>
    <cellStyle name="Note 3 3 3 8 2" xfId="1808"/>
    <cellStyle name="Note 3 3 3 9" xfId="1044"/>
    <cellStyle name="Note 3 3 4" xfId="700"/>
    <cellStyle name="Note 3 3 4 2" xfId="1186"/>
    <cellStyle name="Note 3 3 4 3" xfId="1592"/>
    <cellStyle name="Note 3 3 5" xfId="586"/>
    <cellStyle name="Note 3 3 5 2" xfId="1072"/>
    <cellStyle name="Note 3 3 5 3" xfId="1478"/>
    <cellStyle name="Note 3 3 6" xfId="645"/>
    <cellStyle name="Note 3 3 6 2" xfId="1131"/>
    <cellStyle name="Note 3 3 6 3" xfId="1537"/>
    <cellStyle name="Note 3 3 7" xfId="666"/>
    <cellStyle name="Note 3 3 7 2" xfId="1152"/>
    <cellStyle name="Note 3 3 7 3" xfId="1558"/>
    <cellStyle name="Note 3 3 8" xfId="796"/>
    <cellStyle name="Note 3 3 8 2" xfId="1282"/>
    <cellStyle name="Note 3 3 8 3" xfId="1688"/>
    <cellStyle name="Note 3 3 9" xfId="847"/>
    <cellStyle name="Note 3 3 9 2" xfId="1333"/>
    <cellStyle name="Note 3 3 9 3" xfId="1739"/>
    <cellStyle name="Note 3 4" xfId="491"/>
    <cellStyle name="Note 3 4 10" xfId="1024"/>
    <cellStyle name="Note 3 4 11" xfId="1431"/>
    <cellStyle name="Note 3 4 2" xfId="88"/>
    <cellStyle name="Note 3 4 2 10" xfId="1425"/>
    <cellStyle name="Note 3 4 2 2" xfId="607"/>
    <cellStyle name="Note 3 4 2 2 2" xfId="1093"/>
    <cellStyle name="Note 3 4 2 2 3" xfId="1499"/>
    <cellStyle name="Note 3 4 2 3" xfId="580"/>
    <cellStyle name="Note 3 4 2 3 2" xfId="1066"/>
    <cellStyle name="Note 3 4 2 3 3" xfId="1472"/>
    <cellStyle name="Note 3 4 2 4" xfId="735"/>
    <cellStyle name="Note 3 4 2 4 2" xfId="1221"/>
    <cellStyle name="Note 3 4 2 4 3" xfId="1627"/>
    <cellStyle name="Note 3 4 2 5" xfId="650"/>
    <cellStyle name="Note 3 4 2 5 2" xfId="1136"/>
    <cellStyle name="Note 3 4 2 5 3" xfId="1542"/>
    <cellStyle name="Note 3 4 2 6" xfId="736"/>
    <cellStyle name="Note 3 4 2 6 2" xfId="1222"/>
    <cellStyle name="Note 3 4 2 6 3" xfId="1628"/>
    <cellStyle name="Note 3 4 2 7" xfId="605"/>
    <cellStyle name="Note 3 4 2 7 2" xfId="1091"/>
    <cellStyle name="Note 3 4 2 7 3" xfId="1497"/>
    <cellStyle name="Note 3 4 2 8" xfId="960"/>
    <cellStyle name="Note 3 4 2 8 2" xfId="1809"/>
    <cellStyle name="Note 3 4 2 9" xfId="1006"/>
    <cellStyle name="Note 3 4 3" xfId="710"/>
    <cellStyle name="Note 3 4 3 2" xfId="1196"/>
    <cellStyle name="Note 3 4 3 3" xfId="1602"/>
    <cellStyle name="Note 3 4 4" xfId="740"/>
    <cellStyle name="Note 3 4 4 2" xfId="1226"/>
    <cellStyle name="Note 3 4 4 3" xfId="1632"/>
    <cellStyle name="Note 3 4 5" xfId="639"/>
    <cellStyle name="Note 3 4 5 2" xfId="1125"/>
    <cellStyle name="Note 3 4 5 3" xfId="1531"/>
    <cellStyle name="Note 3 4 6" xfId="614"/>
    <cellStyle name="Note 3 4 6 2" xfId="1100"/>
    <cellStyle name="Note 3 4 6 3" xfId="1506"/>
    <cellStyle name="Note 3 4 7" xfId="811"/>
    <cellStyle name="Note 3 4 7 2" xfId="1297"/>
    <cellStyle name="Note 3 4 7 3" xfId="1703"/>
    <cellStyle name="Note 3 4 8" xfId="853"/>
    <cellStyle name="Note 3 4 8 2" xfId="1339"/>
    <cellStyle name="Note 3 4 8 3" xfId="1745"/>
    <cellStyle name="Note 3 4 9" xfId="961"/>
    <cellStyle name="Note 3 4 9 2" xfId="1810"/>
    <cellStyle name="Note 3 5" xfId="512"/>
    <cellStyle name="Note 3 5 10" xfId="1452"/>
    <cellStyle name="Note 3 5 2" xfId="725"/>
    <cellStyle name="Note 3 5 2 2" xfId="1211"/>
    <cellStyle name="Note 3 5 2 3" xfId="1617"/>
    <cellStyle name="Note 3 5 3" xfId="761"/>
    <cellStyle name="Note 3 5 3 2" xfId="1247"/>
    <cellStyle name="Note 3 5 3 3" xfId="1653"/>
    <cellStyle name="Note 3 5 4" xfId="628"/>
    <cellStyle name="Note 3 5 4 2" xfId="1114"/>
    <cellStyle name="Note 3 5 4 3" xfId="1520"/>
    <cellStyle name="Note 3 5 5" xfId="656"/>
    <cellStyle name="Note 3 5 5 2" xfId="1142"/>
    <cellStyle name="Note 3 5 5 3" xfId="1548"/>
    <cellStyle name="Note 3 5 6" xfId="832"/>
    <cellStyle name="Note 3 5 6 2" xfId="1318"/>
    <cellStyle name="Note 3 5 6 3" xfId="1724"/>
    <cellStyle name="Note 3 5 7" xfId="874"/>
    <cellStyle name="Note 3 5 7 2" xfId="1360"/>
    <cellStyle name="Note 3 5 7 3" xfId="1766"/>
    <cellStyle name="Note 3 5 8" xfId="962"/>
    <cellStyle name="Note 3 5 8 2" xfId="1811"/>
    <cellStyle name="Note 3 5 9" xfId="1045"/>
    <cellStyle name="Note 3 6" xfId="699"/>
    <cellStyle name="Note 3 6 2" xfId="1185"/>
    <cellStyle name="Note 3 6 3" xfId="1591"/>
    <cellStyle name="Note 3 7" xfId="617"/>
    <cellStyle name="Note 3 7 2" xfId="1103"/>
    <cellStyle name="Note 3 7 3" xfId="1509"/>
    <cellStyle name="Note 3 8" xfId="646"/>
    <cellStyle name="Note 3 8 2" xfId="1132"/>
    <cellStyle name="Note 3 8 3" xfId="1538"/>
    <cellStyle name="Note 3 9" xfId="585"/>
    <cellStyle name="Note 3 9 2" xfId="1071"/>
    <cellStyle name="Note 3 9 3" xfId="1477"/>
    <cellStyle name="Note 4" xfId="1867"/>
    <cellStyle name="Output" xfId="893" builtinId="21" customBuiltin="1"/>
    <cellStyle name="Output 2" xfId="60"/>
    <cellStyle name="Output 2 10" xfId="678"/>
    <cellStyle name="Output 2 10 2" xfId="1164"/>
    <cellStyle name="Output 2 10 3" xfId="1570"/>
    <cellStyle name="Output 2 11" xfId="963"/>
    <cellStyle name="Output 2 11 2" xfId="1812"/>
    <cellStyle name="Output 2 12" xfId="999"/>
    <cellStyle name="Output 2 13" xfId="1013"/>
    <cellStyle name="Output 2 2" xfId="82"/>
    <cellStyle name="Output 2 2 10" xfId="1004"/>
    <cellStyle name="Output 2 2 11" xfId="993"/>
    <cellStyle name="Output 2 2 2" xfId="489"/>
    <cellStyle name="Output 2 2 2 10" xfId="1429"/>
    <cellStyle name="Output 2 2 2 2" xfId="578"/>
    <cellStyle name="Output 2 2 2 2 2" xfId="1064"/>
    <cellStyle name="Output 2 2 2 2 3" xfId="1470"/>
    <cellStyle name="Output 2 2 2 3" xfId="738"/>
    <cellStyle name="Output 2 2 2 3 2" xfId="1224"/>
    <cellStyle name="Output 2 2 2 3 3" xfId="1630"/>
    <cellStyle name="Output 2 2 2 4" xfId="640"/>
    <cellStyle name="Output 2 2 2 4 2" xfId="1126"/>
    <cellStyle name="Output 2 2 2 4 3" xfId="1532"/>
    <cellStyle name="Output 2 2 2 5" xfId="615"/>
    <cellStyle name="Output 2 2 2 5 2" xfId="1101"/>
    <cellStyle name="Output 2 2 2 5 3" xfId="1507"/>
    <cellStyle name="Output 2 2 2 6" xfId="809"/>
    <cellStyle name="Output 2 2 2 6 2" xfId="1295"/>
    <cellStyle name="Output 2 2 2 6 3" xfId="1701"/>
    <cellStyle name="Output 2 2 2 7" xfId="851"/>
    <cellStyle name="Output 2 2 2 7 2" xfId="1337"/>
    <cellStyle name="Output 2 2 2 7 3" xfId="1743"/>
    <cellStyle name="Output 2 2 2 8" xfId="964"/>
    <cellStyle name="Output 2 2 2 8 2" xfId="1813"/>
    <cellStyle name="Output 2 2 2 9" xfId="1022"/>
    <cellStyle name="Output 2 2 3" xfId="92"/>
    <cellStyle name="Output 2 2 3 10" xfId="1427"/>
    <cellStyle name="Output 2 2 3 2" xfId="609"/>
    <cellStyle name="Output 2 2 3 2 2" xfId="1095"/>
    <cellStyle name="Output 2 2 3 2 3" xfId="1501"/>
    <cellStyle name="Output 2 2 3 3" xfId="681"/>
    <cellStyle name="Output 2 2 3 3 2" xfId="1167"/>
    <cellStyle name="Output 2 2 3 3 3" xfId="1573"/>
    <cellStyle name="Output 2 2 3 4" xfId="675"/>
    <cellStyle name="Output 2 2 3 4 2" xfId="1161"/>
    <cellStyle name="Output 2 2 3 4 3" xfId="1567"/>
    <cellStyle name="Output 2 2 3 5" xfId="624"/>
    <cellStyle name="Output 2 2 3 5 2" xfId="1110"/>
    <cellStyle name="Output 2 2 3 5 3" xfId="1516"/>
    <cellStyle name="Output 2 2 3 6" xfId="625"/>
    <cellStyle name="Output 2 2 3 6 2" xfId="1111"/>
    <cellStyle name="Output 2 2 3 6 3" xfId="1517"/>
    <cellStyle name="Output 2 2 3 7" xfId="649"/>
    <cellStyle name="Output 2 2 3 7 2" xfId="1135"/>
    <cellStyle name="Output 2 2 3 7 3" xfId="1541"/>
    <cellStyle name="Output 2 2 3 8" xfId="965"/>
    <cellStyle name="Output 2 2 3 8 2" xfId="1814"/>
    <cellStyle name="Output 2 2 3 9" xfId="1008"/>
    <cellStyle name="Output 2 2 4" xfId="685"/>
    <cellStyle name="Output 2 2 4 2" xfId="1171"/>
    <cellStyle name="Output 2 2 4 3" xfId="1577"/>
    <cellStyle name="Output 2 2 5" xfId="676"/>
    <cellStyle name="Output 2 2 5 2" xfId="1162"/>
    <cellStyle name="Output 2 2 5 3" xfId="1568"/>
    <cellStyle name="Output 2 2 6" xfId="706"/>
    <cellStyle name="Output 2 2 6 2" xfId="1192"/>
    <cellStyle name="Output 2 2 6 3" xfId="1598"/>
    <cellStyle name="Output 2 2 7" xfId="669"/>
    <cellStyle name="Output 2 2 7 2" xfId="1155"/>
    <cellStyle name="Output 2 2 7 3" xfId="1561"/>
    <cellStyle name="Output 2 2 8" xfId="671"/>
    <cellStyle name="Output 2 2 8 2" xfId="1157"/>
    <cellStyle name="Output 2 2 8 3" xfId="1563"/>
    <cellStyle name="Output 2 2 9" xfId="966"/>
    <cellStyle name="Output 2 2 9 2" xfId="1815"/>
    <cellStyle name="Output 2 3" xfId="446"/>
    <cellStyle name="Output 2 3 10" xfId="967"/>
    <cellStyle name="Output 2 3 10 2" xfId="1816"/>
    <cellStyle name="Output 2 3 11" xfId="1019"/>
    <cellStyle name="Output 2 3 12" xfId="1423"/>
    <cellStyle name="Output 2 3 2" xfId="496"/>
    <cellStyle name="Output 2 3 2 10" xfId="1436"/>
    <cellStyle name="Output 2 3 2 2" xfId="713"/>
    <cellStyle name="Output 2 3 2 2 2" xfId="1199"/>
    <cellStyle name="Output 2 3 2 2 3" xfId="1605"/>
    <cellStyle name="Output 2 3 2 3" xfId="745"/>
    <cellStyle name="Output 2 3 2 3 2" xfId="1231"/>
    <cellStyle name="Output 2 3 2 3 3" xfId="1637"/>
    <cellStyle name="Output 2 3 2 4" xfId="771"/>
    <cellStyle name="Output 2 3 2 4 2" xfId="1257"/>
    <cellStyle name="Output 2 3 2 4 3" xfId="1663"/>
    <cellStyle name="Output 2 3 2 5" xfId="591"/>
    <cellStyle name="Output 2 3 2 5 2" xfId="1077"/>
    <cellStyle name="Output 2 3 2 5 3" xfId="1483"/>
    <cellStyle name="Output 2 3 2 6" xfId="816"/>
    <cellStyle name="Output 2 3 2 6 2" xfId="1302"/>
    <cellStyle name="Output 2 3 2 6 3" xfId="1708"/>
    <cellStyle name="Output 2 3 2 7" xfId="858"/>
    <cellStyle name="Output 2 3 2 7 2" xfId="1344"/>
    <cellStyle name="Output 2 3 2 7 3" xfId="1750"/>
    <cellStyle name="Output 2 3 2 8" xfId="968"/>
    <cellStyle name="Output 2 3 2 8 2" xfId="1817"/>
    <cellStyle name="Output 2 3 2 9" xfId="1029"/>
    <cellStyle name="Output 2 3 3" xfId="510"/>
    <cellStyle name="Output 2 3 3 10" xfId="1450"/>
    <cellStyle name="Output 2 3 3 2" xfId="723"/>
    <cellStyle name="Output 2 3 3 2 2" xfId="1209"/>
    <cellStyle name="Output 2 3 3 2 3" xfId="1615"/>
    <cellStyle name="Output 2 3 3 3" xfId="759"/>
    <cellStyle name="Output 2 3 3 3 2" xfId="1245"/>
    <cellStyle name="Output 2 3 3 3 3" xfId="1651"/>
    <cellStyle name="Output 2 3 3 4" xfId="630"/>
    <cellStyle name="Output 2 3 3 4 2" xfId="1116"/>
    <cellStyle name="Output 2 3 3 4 3" xfId="1522"/>
    <cellStyle name="Output 2 3 3 5" xfId="657"/>
    <cellStyle name="Output 2 3 3 5 2" xfId="1143"/>
    <cellStyle name="Output 2 3 3 5 3" xfId="1549"/>
    <cellStyle name="Output 2 3 3 6" xfId="830"/>
    <cellStyle name="Output 2 3 3 6 2" xfId="1316"/>
    <cellStyle name="Output 2 3 3 6 3" xfId="1722"/>
    <cellStyle name="Output 2 3 3 7" xfId="872"/>
    <cellStyle name="Output 2 3 3 7 2" xfId="1358"/>
    <cellStyle name="Output 2 3 3 7 3" xfId="1764"/>
    <cellStyle name="Output 2 3 3 8" xfId="969"/>
    <cellStyle name="Output 2 3 3 8 2" xfId="1818"/>
    <cellStyle name="Output 2 3 3 9" xfId="1043"/>
    <cellStyle name="Output 2 3 4" xfId="701"/>
    <cellStyle name="Output 2 3 4 2" xfId="1187"/>
    <cellStyle name="Output 2 3 4 3" xfId="1593"/>
    <cellStyle name="Output 2 3 5" xfId="616"/>
    <cellStyle name="Output 2 3 5 2" xfId="1102"/>
    <cellStyle name="Output 2 3 5 3" xfId="1508"/>
    <cellStyle name="Output 2 3 6" xfId="584"/>
    <cellStyle name="Output 2 3 6 2" xfId="1070"/>
    <cellStyle name="Output 2 3 6 3" xfId="1476"/>
    <cellStyle name="Output 2 3 7" xfId="610"/>
    <cellStyle name="Output 2 3 7 2" xfId="1096"/>
    <cellStyle name="Output 2 3 7 3" xfId="1502"/>
    <cellStyle name="Output 2 3 8" xfId="783"/>
    <cellStyle name="Output 2 3 8 2" xfId="1269"/>
    <cellStyle name="Output 2 3 8 3" xfId="1675"/>
    <cellStyle name="Output 2 3 9" xfId="848"/>
    <cellStyle name="Output 2 3 9 2" xfId="1334"/>
    <cellStyle name="Output 2 3 9 3" xfId="1740"/>
    <cellStyle name="Output 2 4" xfId="500"/>
    <cellStyle name="Output 2 4 10" xfId="1440"/>
    <cellStyle name="Output 2 4 2" xfId="573"/>
    <cellStyle name="Output 2 4 2 2" xfId="1059"/>
    <cellStyle name="Output 2 4 2 3" xfId="1465"/>
    <cellStyle name="Output 2 4 3" xfId="749"/>
    <cellStyle name="Output 2 4 3 2" xfId="1235"/>
    <cellStyle name="Output 2 4 3 3" xfId="1641"/>
    <cellStyle name="Output 2 4 4" xfId="633"/>
    <cellStyle name="Output 2 4 4 2" xfId="1119"/>
    <cellStyle name="Output 2 4 4 3" xfId="1525"/>
    <cellStyle name="Output 2 4 5" xfId="583"/>
    <cellStyle name="Output 2 4 5 2" xfId="1069"/>
    <cellStyle name="Output 2 4 5 3" xfId="1475"/>
    <cellStyle name="Output 2 4 6" xfId="820"/>
    <cellStyle name="Output 2 4 6 2" xfId="1306"/>
    <cellStyle name="Output 2 4 6 3" xfId="1712"/>
    <cellStyle name="Output 2 4 7" xfId="862"/>
    <cellStyle name="Output 2 4 7 2" xfId="1348"/>
    <cellStyle name="Output 2 4 7 3" xfId="1754"/>
    <cellStyle name="Output 2 4 8" xfId="970"/>
    <cellStyle name="Output 2 4 8 2" xfId="1819"/>
    <cellStyle name="Output 2 4 9" xfId="1033"/>
    <cellStyle name="Output 2 5" xfId="519"/>
    <cellStyle name="Output 2 5 10" xfId="1459"/>
    <cellStyle name="Output 2 5 2" xfId="732"/>
    <cellStyle name="Output 2 5 2 2" xfId="1218"/>
    <cellStyle name="Output 2 5 2 3" xfId="1624"/>
    <cellStyle name="Output 2 5 3" xfId="768"/>
    <cellStyle name="Output 2 5 3 2" xfId="1254"/>
    <cellStyle name="Output 2 5 3 3" xfId="1660"/>
    <cellStyle name="Output 2 5 4" xfId="788"/>
    <cellStyle name="Output 2 5 4 2" xfId="1274"/>
    <cellStyle name="Output 2 5 4 3" xfId="1680"/>
    <cellStyle name="Output 2 5 5" xfId="804"/>
    <cellStyle name="Output 2 5 5 2" xfId="1290"/>
    <cellStyle name="Output 2 5 5 3" xfId="1696"/>
    <cellStyle name="Output 2 5 6" xfId="839"/>
    <cellStyle name="Output 2 5 6 2" xfId="1325"/>
    <cellStyle name="Output 2 5 6 3" xfId="1731"/>
    <cellStyle name="Output 2 5 7" xfId="881"/>
    <cellStyle name="Output 2 5 7 2" xfId="1367"/>
    <cellStyle name="Output 2 5 7 3" xfId="1773"/>
    <cellStyle name="Output 2 5 8" xfId="971"/>
    <cellStyle name="Output 2 5 8 2" xfId="1820"/>
    <cellStyle name="Output 2 5 9" xfId="1052"/>
    <cellStyle name="Output 2 6" xfId="695"/>
    <cellStyle name="Output 2 6 2" xfId="1181"/>
    <cellStyle name="Output 2 6 3" xfId="1587"/>
    <cellStyle name="Output 2 7" xfId="623"/>
    <cellStyle name="Output 2 7 2" xfId="1109"/>
    <cellStyle name="Output 2 7 3" xfId="1515"/>
    <cellStyle name="Output 2 8" xfId="794"/>
    <cellStyle name="Output 2 8 2" xfId="1280"/>
    <cellStyle name="Output 2 8 3" xfId="1686"/>
    <cellStyle name="Output 2 9" xfId="781"/>
    <cellStyle name="Output 2 9 2" xfId="1267"/>
    <cellStyle name="Output 2 9 3" xfId="1673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7"/>
    <cellStyle name="Percent 2 3" xfId="450"/>
    <cellStyle name="Percent 2 4" xfId="451"/>
    <cellStyle name="Percent 2 5" xfId="452"/>
    <cellStyle name="Percent 2 6" xfId="1906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7"/>
    <cellStyle name="Sheet Title" xfId="466"/>
    <cellStyle name="SN_241" xfId="71"/>
    <cellStyle name="SN_b" xfId="1897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884" builtinId="15" customBuiltin="1"/>
    <cellStyle name="Title 2" xfId="64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3" xfId="1540"/>
    <cellStyle name="Total 2 11" xfId="972"/>
    <cellStyle name="Total 2 11 2" xfId="1821"/>
    <cellStyle name="Total 2 12" xfId="1000"/>
    <cellStyle name="Total 2 13" xfId="994"/>
    <cellStyle name="Total 2 2" xfId="83"/>
    <cellStyle name="Total 2 2 10" xfId="1005"/>
    <cellStyle name="Total 2 2 11" xfId="992"/>
    <cellStyle name="Total 2 2 2" xfId="494"/>
    <cellStyle name="Total 2 2 2 10" xfId="1434"/>
    <cellStyle name="Total 2 2 2 2" xfId="579"/>
    <cellStyle name="Total 2 2 2 2 2" xfId="1065"/>
    <cellStyle name="Total 2 2 2 2 3" xfId="1471"/>
    <cellStyle name="Total 2 2 2 3" xfId="743"/>
    <cellStyle name="Total 2 2 2 3 2" xfId="1229"/>
    <cellStyle name="Total 2 2 2 3 3" xfId="1635"/>
    <cellStyle name="Total 2 2 2 4" xfId="637"/>
    <cellStyle name="Total 2 2 2 4 2" xfId="1123"/>
    <cellStyle name="Total 2 2 2 4 3" xfId="1529"/>
    <cellStyle name="Total 2 2 2 5" xfId="644"/>
    <cellStyle name="Total 2 2 2 5 2" xfId="1130"/>
    <cellStyle name="Total 2 2 2 5 3" xfId="1536"/>
    <cellStyle name="Total 2 2 2 6" xfId="814"/>
    <cellStyle name="Total 2 2 2 6 2" xfId="1300"/>
    <cellStyle name="Total 2 2 2 6 3" xfId="1706"/>
    <cellStyle name="Total 2 2 2 7" xfId="856"/>
    <cellStyle name="Total 2 2 2 7 2" xfId="1342"/>
    <cellStyle name="Total 2 2 2 7 3" xfId="1748"/>
    <cellStyle name="Total 2 2 2 8" xfId="973"/>
    <cellStyle name="Total 2 2 2 8 2" xfId="1822"/>
    <cellStyle name="Total 2 2 2 9" xfId="1027"/>
    <cellStyle name="Total 2 2 3" xfId="516"/>
    <cellStyle name="Total 2 2 3 10" xfId="1456"/>
    <cellStyle name="Total 2 2 3 2" xfId="729"/>
    <cellStyle name="Total 2 2 3 2 2" xfId="1215"/>
    <cellStyle name="Total 2 2 3 2 3" xfId="1621"/>
    <cellStyle name="Total 2 2 3 3" xfId="765"/>
    <cellStyle name="Total 2 2 3 3 2" xfId="1251"/>
    <cellStyle name="Total 2 2 3 3 3" xfId="1657"/>
    <cellStyle name="Total 2 2 3 4" xfId="785"/>
    <cellStyle name="Total 2 2 3 4 2" xfId="1271"/>
    <cellStyle name="Total 2 2 3 4 3" xfId="1677"/>
    <cellStyle name="Total 2 2 3 5" xfId="801"/>
    <cellStyle name="Total 2 2 3 5 2" xfId="1287"/>
    <cellStyle name="Total 2 2 3 5 3" xfId="1693"/>
    <cellStyle name="Total 2 2 3 6" xfId="836"/>
    <cellStyle name="Total 2 2 3 6 2" xfId="1322"/>
    <cellStyle name="Total 2 2 3 6 3" xfId="1728"/>
    <cellStyle name="Total 2 2 3 7" xfId="878"/>
    <cellStyle name="Total 2 2 3 7 2" xfId="1364"/>
    <cellStyle name="Total 2 2 3 7 3" xfId="1770"/>
    <cellStyle name="Total 2 2 3 8" xfId="974"/>
    <cellStyle name="Total 2 2 3 8 2" xfId="1823"/>
    <cellStyle name="Total 2 2 3 9" xfId="1049"/>
    <cellStyle name="Total 2 2 4" xfId="684"/>
    <cellStyle name="Total 2 2 4 2" xfId="1170"/>
    <cellStyle name="Total 2 2 4 3" xfId="1576"/>
    <cellStyle name="Total 2 2 5" xfId="600"/>
    <cellStyle name="Total 2 2 5 2" xfId="1086"/>
    <cellStyle name="Total 2 2 5 3" xfId="1492"/>
    <cellStyle name="Total 2 2 6" xfId="597"/>
    <cellStyle name="Total 2 2 6 2" xfId="1083"/>
    <cellStyle name="Total 2 2 6 3" xfId="1489"/>
    <cellStyle name="Total 2 2 7" xfId="793"/>
    <cellStyle name="Total 2 2 7 2" xfId="1279"/>
    <cellStyle name="Total 2 2 7 3" xfId="1685"/>
    <cellStyle name="Total 2 2 8" xfId="689"/>
    <cellStyle name="Total 2 2 8 2" xfId="1175"/>
    <cellStyle name="Total 2 2 8 3" xfId="1581"/>
    <cellStyle name="Total 2 2 9" xfId="975"/>
    <cellStyle name="Total 2 2 9 2" xfId="1824"/>
    <cellStyle name="Total 2 3" xfId="471"/>
    <cellStyle name="Total 2 3 10" xfId="976"/>
    <cellStyle name="Total 2 3 10 2" xfId="1825"/>
    <cellStyle name="Total 2 3 11" xfId="1020"/>
    <cellStyle name="Total 2 3 12" xfId="1424"/>
    <cellStyle name="Total 2 3 2" xfId="495"/>
    <cellStyle name="Total 2 3 2 10" xfId="1435"/>
    <cellStyle name="Total 2 3 2 2" xfId="712"/>
    <cellStyle name="Total 2 3 2 2 2" xfId="1198"/>
    <cellStyle name="Total 2 3 2 2 3" xfId="1604"/>
    <cellStyle name="Total 2 3 2 3" xfId="744"/>
    <cellStyle name="Total 2 3 2 3 2" xfId="1230"/>
    <cellStyle name="Total 2 3 2 3 3" xfId="1636"/>
    <cellStyle name="Total 2 3 2 4" xfId="636"/>
    <cellStyle name="Total 2 3 2 4 2" xfId="1122"/>
    <cellStyle name="Total 2 3 2 4 3" xfId="1528"/>
    <cellStyle name="Total 2 3 2 5" xfId="602"/>
    <cellStyle name="Total 2 3 2 5 2" xfId="1088"/>
    <cellStyle name="Total 2 3 2 5 3" xfId="1494"/>
    <cellStyle name="Total 2 3 2 6" xfId="815"/>
    <cellStyle name="Total 2 3 2 6 2" xfId="1301"/>
    <cellStyle name="Total 2 3 2 6 3" xfId="1707"/>
    <cellStyle name="Total 2 3 2 7" xfId="857"/>
    <cellStyle name="Total 2 3 2 7 2" xfId="1343"/>
    <cellStyle name="Total 2 3 2 7 3" xfId="1749"/>
    <cellStyle name="Total 2 3 2 8" xfId="977"/>
    <cellStyle name="Total 2 3 2 8 2" xfId="1826"/>
    <cellStyle name="Total 2 3 2 9" xfId="1028"/>
    <cellStyle name="Total 2 3 3" xfId="509"/>
    <cellStyle name="Total 2 3 3 10" xfId="1449"/>
    <cellStyle name="Total 2 3 3 2" xfId="722"/>
    <cellStyle name="Total 2 3 3 2 2" xfId="1208"/>
    <cellStyle name="Total 2 3 3 2 3" xfId="1614"/>
    <cellStyle name="Total 2 3 3 3" xfId="758"/>
    <cellStyle name="Total 2 3 3 3 2" xfId="1244"/>
    <cellStyle name="Total 2 3 3 3 3" xfId="1650"/>
    <cellStyle name="Total 2 3 3 4" xfId="697"/>
    <cellStyle name="Total 2 3 3 4 2" xfId="1183"/>
    <cellStyle name="Total 2 3 3 4 3" xfId="1589"/>
    <cellStyle name="Total 2 3 3 5" xfId="613"/>
    <cellStyle name="Total 2 3 3 5 2" xfId="1099"/>
    <cellStyle name="Total 2 3 3 5 3" xfId="1505"/>
    <cellStyle name="Total 2 3 3 6" xfId="829"/>
    <cellStyle name="Total 2 3 3 6 2" xfId="1315"/>
    <cellStyle name="Total 2 3 3 6 3" xfId="1721"/>
    <cellStyle name="Total 2 3 3 7" xfId="871"/>
    <cellStyle name="Total 2 3 3 7 2" xfId="1357"/>
    <cellStyle name="Total 2 3 3 7 3" xfId="1763"/>
    <cellStyle name="Total 2 3 3 8" xfId="978"/>
    <cellStyle name="Total 2 3 3 8 2" xfId="1827"/>
    <cellStyle name="Total 2 3 3 9" xfId="1042"/>
    <cellStyle name="Total 2 3 4" xfId="704"/>
    <cellStyle name="Total 2 3 4 2" xfId="1190"/>
    <cellStyle name="Total 2 3 4 3" xfId="1596"/>
    <cellStyle name="Total 2 3 5" xfId="611"/>
    <cellStyle name="Total 2 3 5 2" xfId="1097"/>
    <cellStyle name="Total 2 3 5 3" xfId="1503"/>
    <cellStyle name="Total 2 3 6" xfId="592"/>
    <cellStyle name="Total 2 3 6 2" xfId="1078"/>
    <cellStyle name="Total 2 3 6 3" xfId="1484"/>
    <cellStyle name="Total 2 3 7" xfId="664"/>
    <cellStyle name="Total 2 3 7 2" xfId="1150"/>
    <cellStyle name="Total 2 3 7 3" xfId="1556"/>
    <cellStyle name="Total 2 3 8" xfId="807"/>
    <cellStyle name="Total 2 3 8 2" xfId="1293"/>
    <cellStyle name="Total 2 3 8 3" xfId="1699"/>
    <cellStyle name="Total 2 3 9" xfId="849"/>
    <cellStyle name="Total 2 3 9 2" xfId="1335"/>
    <cellStyle name="Total 2 3 9 3" xfId="1741"/>
    <cellStyle name="Total 2 4" xfId="492"/>
    <cellStyle name="Total 2 4 10" xfId="1432"/>
    <cellStyle name="Total 2 4 2" xfId="574"/>
    <cellStyle name="Total 2 4 2 2" xfId="1060"/>
    <cellStyle name="Total 2 4 2 3" xfId="1466"/>
    <cellStyle name="Total 2 4 3" xfId="741"/>
    <cellStyle name="Total 2 4 3 2" xfId="1227"/>
    <cellStyle name="Total 2 4 3 3" xfId="1633"/>
    <cellStyle name="Total 2 4 4" xfId="638"/>
    <cellStyle name="Total 2 4 4 2" xfId="1124"/>
    <cellStyle name="Total 2 4 4 3" xfId="1530"/>
    <cellStyle name="Total 2 4 5" xfId="709"/>
    <cellStyle name="Total 2 4 5 2" xfId="1195"/>
    <cellStyle name="Total 2 4 5 3" xfId="1601"/>
    <cellStyle name="Total 2 4 6" xfId="812"/>
    <cellStyle name="Total 2 4 6 2" xfId="1298"/>
    <cellStyle name="Total 2 4 6 3" xfId="1704"/>
    <cellStyle name="Total 2 4 7" xfId="854"/>
    <cellStyle name="Total 2 4 7 2" xfId="1340"/>
    <cellStyle name="Total 2 4 7 3" xfId="1746"/>
    <cellStyle name="Total 2 4 8" xfId="979"/>
    <cellStyle name="Total 2 4 8 2" xfId="1828"/>
    <cellStyle name="Total 2 4 9" xfId="1025"/>
    <cellStyle name="Total 2 5" xfId="520"/>
    <cellStyle name="Total 2 5 10" xfId="1460"/>
    <cellStyle name="Total 2 5 2" xfId="733"/>
    <cellStyle name="Total 2 5 2 2" xfId="1219"/>
    <cellStyle name="Total 2 5 2 3" xfId="1625"/>
    <cellStyle name="Total 2 5 3" xfId="769"/>
    <cellStyle name="Total 2 5 3 2" xfId="1255"/>
    <cellStyle name="Total 2 5 3 3" xfId="1661"/>
    <cellStyle name="Total 2 5 4" xfId="789"/>
    <cellStyle name="Total 2 5 4 2" xfId="1275"/>
    <cellStyle name="Total 2 5 4 3" xfId="1681"/>
    <cellStyle name="Total 2 5 5" xfId="805"/>
    <cellStyle name="Total 2 5 5 2" xfId="1291"/>
    <cellStyle name="Total 2 5 5 3" xfId="1697"/>
    <cellStyle name="Total 2 5 6" xfId="840"/>
    <cellStyle name="Total 2 5 6 2" xfId="1326"/>
    <cellStyle name="Total 2 5 6 3" xfId="1732"/>
    <cellStyle name="Total 2 5 7" xfId="882"/>
    <cellStyle name="Total 2 5 7 2" xfId="1368"/>
    <cellStyle name="Total 2 5 7 3" xfId="1774"/>
    <cellStyle name="Total 2 5 8" xfId="980"/>
    <cellStyle name="Total 2 5 8 2" xfId="1829"/>
    <cellStyle name="Total 2 5 9" xfId="1053"/>
    <cellStyle name="Total 2 6" xfId="692"/>
    <cellStyle name="Total 2 6 2" xfId="1178"/>
    <cellStyle name="Total 2 6 3" xfId="1584"/>
    <cellStyle name="Total 2 7" xfId="782"/>
    <cellStyle name="Total 2 7 2" xfId="1268"/>
    <cellStyle name="Total 2 7 3" xfId="1674"/>
    <cellStyle name="Total 2 8" xfId="795"/>
    <cellStyle name="Total 2 8 2" xfId="1281"/>
    <cellStyle name="Total 2 8 3" xfId="1687"/>
    <cellStyle name="Total 2 9" xfId="777"/>
    <cellStyle name="Total 2 9 2" xfId="1263"/>
    <cellStyle name="Total 2 9 3" xfId="1669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3" xfId="1872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3" xfId="486"/>
    <cellStyle name="Финансовый 3 2" xfId="568"/>
    <cellStyle name="Финансовый 3 2 2" xfId="1417"/>
    <cellStyle name="Финансовый 4" xfId="487"/>
    <cellStyle name="Финансовый 4 2" xfId="569"/>
    <cellStyle name="Финансовый 4 2 2" xfId="141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/>
      <sheetData sheetId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F20"/>
  <sheetViews>
    <sheetView tabSelected="1" workbookViewId="0">
      <selection activeCell="A8" sqref="A8"/>
    </sheetView>
  </sheetViews>
  <sheetFormatPr defaultRowHeight="16.5"/>
  <cols>
    <col min="1" max="1" width="65.42578125" style="56" customWidth="1"/>
    <col min="2" max="2" width="42.5703125" style="56" customWidth="1"/>
    <col min="3" max="4" width="25.42578125" style="56" customWidth="1"/>
    <col min="5" max="5" width="9.140625" style="56"/>
    <col min="6" max="6" width="17.5703125" style="56" bestFit="1" customWidth="1"/>
    <col min="7" max="16384" width="9.140625" style="56"/>
  </cols>
  <sheetData>
    <row r="1" spans="1:6" ht="16.5" customHeight="1">
      <c r="A1" s="271" t="s">
        <v>140</v>
      </c>
      <c r="B1" s="271"/>
      <c r="C1" s="55"/>
      <c r="D1" s="55"/>
    </row>
    <row r="2" spans="1:6" ht="51" customHeight="1">
      <c r="A2" s="271"/>
      <c r="B2" s="271"/>
      <c r="C2" s="55"/>
      <c r="D2" s="55"/>
    </row>
    <row r="3" spans="1:6" ht="14.25" customHeight="1">
      <c r="A3" s="57"/>
      <c r="B3" s="57"/>
      <c r="C3" s="58"/>
      <c r="D3" s="59"/>
    </row>
    <row r="4" spans="1:6" ht="66.75" customHeight="1">
      <c r="A4" s="270" t="s">
        <v>121</v>
      </c>
      <c r="B4" s="270"/>
      <c r="C4" s="60"/>
      <c r="D4" s="60"/>
    </row>
    <row r="5" spans="1:6" ht="17.25" customHeight="1">
      <c r="A5" s="61"/>
      <c r="B5" s="62" t="s">
        <v>74</v>
      </c>
    </row>
    <row r="6" spans="1:6" ht="57" customHeight="1">
      <c r="A6" s="63"/>
      <c r="B6" s="63" t="s">
        <v>108</v>
      </c>
    </row>
    <row r="7" spans="1:6" ht="22.5" customHeight="1">
      <c r="A7" s="64" t="s">
        <v>109</v>
      </c>
      <c r="B7" s="65">
        <f>'N8 poak'!H10</f>
        <v>270000</v>
      </c>
    </row>
    <row r="8" spans="1:6" ht="22.5" customHeight="1">
      <c r="A8" s="66" t="s">
        <v>110</v>
      </c>
      <c r="B8" s="65">
        <f>B7</f>
        <v>270000</v>
      </c>
      <c r="C8" s="123"/>
    </row>
    <row r="9" spans="1:6" ht="17.25">
      <c r="A9" s="67" t="s">
        <v>111</v>
      </c>
      <c r="B9" s="65">
        <f>B7-B8</f>
        <v>0</v>
      </c>
    </row>
    <row r="10" spans="1:6">
      <c r="C10" s="68"/>
      <c r="D10" s="68"/>
      <c r="E10" s="69"/>
      <c r="F10" s="69"/>
    </row>
    <row r="11" spans="1:6">
      <c r="C11" s="68"/>
      <c r="D11" s="68"/>
      <c r="E11" s="69"/>
      <c r="F11" s="69"/>
    </row>
    <row r="12" spans="1:6">
      <c r="C12" s="68"/>
      <c r="D12" s="68"/>
      <c r="E12" s="69"/>
    </row>
    <row r="13" spans="1:6">
      <c r="C13" s="68"/>
      <c r="D13" s="68"/>
      <c r="E13" s="69"/>
    </row>
    <row r="14" spans="1:6">
      <c r="E14" s="69"/>
    </row>
    <row r="15" spans="1:6">
      <c r="C15" s="70"/>
      <c r="D15" s="70"/>
      <c r="E15" s="69"/>
    </row>
    <row r="16" spans="1:6">
      <c r="C16" s="70"/>
      <c r="D16" s="70"/>
      <c r="E16" s="69"/>
    </row>
    <row r="17" spans="3:5">
      <c r="C17" s="70"/>
      <c r="D17" s="70"/>
      <c r="E17" s="69"/>
    </row>
    <row r="18" spans="3:5">
      <c r="C18" s="70"/>
      <c r="D18" s="70"/>
      <c r="E18" s="69"/>
    </row>
    <row r="19" spans="3:5">
      <c r="E19" s="69"/>
    </row>
    <row r="20" spans="3:5">
      <c r="E20" s="69"/>
    </row>
  </sheetData>
  <mergeCells count="2">
    <mergeCell ref="A4:B4"/>
    <mergeCell ref="A1:B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E21"/>
  <sheetViews>
    <sheetView zoomScaleNormal="100" workbookViewId="0">
      <selection activeCell="F6" sqref="F6"/>
    </sheetView>
  </sheetViews>
  <sheetFormatPr defaultRowHeight="16.5"/>
  <cols>
    <col min="1" max="1" width="58.7109375" style="56" customWidth="1"/>
    <col min="2" max="3" width="19.140625" style="56" customWidth="1"/>
    <col min="4" max="4" width="9.140625" style="56"/>
    <col min="5" max="5" width="17.5703125" style="56" bestFit="1" customWidth="1"/>
    <col min="6" max="16384" width="9.140625" style="56"/>
  </cols>
  <sheetData>
    <row r="1" spans="1:5" ht="16.5" customHeight="1">
      <c r="A1" s="271" t="s">
        <v>79</v>
      </c>
      <c r="B1" s="271"/>
      <c r="C1" s="271"/>
    </row>
    <row r="2" spans="1:5" ht="46.5" customHeight="1">
      <c r="A2" s="271"/>
      <c r="B2" s="271"/>
      <c r="C2" s="271"/>
    </row>
    <row r="3" spans="1:5" ht="11.25" customHeight="1">
      <c r="A3" s="57"/>
      <c r="B3" s="57"/>
      <c r="C3" s="59"/>
    </row>
    <row r="4" spans="1:5" ht="83.25" customHeight="1">
      <c r="A4" s="270" t="s">
        <v>141</v>
      </c>
      <c r="B4" s="270"/>
      <c r="C4" s="270"/>
    </row>
    <row r="5" spans="1:5" ht="19.5" customHeight="1">
      <c r="A5" s="61"/>
      <c r="B5" s="274" t="s">
        <v>282</v>
      </c>
      <c r="C5" s="274"/>
    </row>
    <row r="6" spans="1:5" ht="61.5" customHeight="1">
      <c r="A6" s="272" t="s">
        <v>115</v>
      </c>
      <c r="B6" s="275" t="s">
        <v>108</v>
      </c>
      <c r="C6" s="276"/>
    </row>
    <row r="7" spans="1:5" ht="39" customHeight="1">
      <c r="A7" s="273"/>
      <c r="B7" s="264" t="s">
        <v>156</v>
      </c>
      <c r="C7" s="180" t="s">
        <v>1</v>
      </c>
    </row>
    <row r="8" spans="1:5" ht="22.5" customHeight="1">
      <c r="A8" s="76" t="s">
        <v>114</v>
      </c>
      <c r="B8" s="181">
        <f>B10</f>
        <v>270000</v>
      </c>
      <c r="C8" s="73">
        <f>B8</f>
        <v>270000</v>
      </c>
    </row>
    <row r="9" spans="1:5" ht="16.5" customHeight="1">
      <c r="A9" s="75" t="s">
        <v>113</v>
      </c>
      <c r="B9" s="182"/>
      <c r="C9" s="73"/>
    </row>
    <row r="10" spans="1:5" ht="28.5" customHeight="1">
      <c r="A10" s="74" t="s">
        <v>159</v>
      </c>
      <c r="B10" s="181">
        <f>'N  1'!B7</f>
        <v>270000</v>
      </c>
      <c r="C10" s="73">
        <f t="shared" ref="C10" si="0">B10</f>
        <v>270000</v>
      </c>
    </row>
    <row r="11" spans="1:5">
      <c r="C11" s="68"/>
      <c r="D11" s="69"/>
      <c r="E11" s="69"/>
    </row>
    <row r="12" spans="1:5">
      <c r="C12" s="68"/>
      <c r="D12" s="69"/>
      <c r="E12" s="69"/>
    </row>
    <row r="13" spans="1:5">
      <c r="C13" s="68"/>
      <c r="D13" s="69"/>
    </row>
    <row r="14" spans="1:5">
      <c r="C14" s="68"/>
      <c r="D14" s="69"/>
    </row>
    <row r="15" spans="1:5">
      <c r="D15" s="69"/>
    </row>
    <row r="16" spans="1:5">
      <c r="C16" s="70"/>
      <c r="D16" s="69"/>
    </row>
    <row r="17" spans="3:4">
      <c r="C17" s="70"/>
      <c r="D17" s="69"/>
    </row>
    <row r="18" spans="3:4">
      <c r="C18" s="70"/>
      <c r="D18" s="69"/>
    </row>
    <row r="19" spans="3:4">
      <c r="C19" s="70"/>
      <c r="D19" s="69"/>
    </row>
    <row r="20" spans="3:4">
      <c r="D20" s="69"/>
    </row>
    <row r="21" spans="3:4">
      <c r="D21" s="69"/>
    </row>
  </sheetData>
  <mergeCells count="5">
    <mergeCell ref="A4:C4"/>
    <mergeCell ref="A1:C2"/>
    <mergeCell ref="A6:A7"/>
    <mergeCell ref="B5:C5"/>
    <mergeCell ref="B6:C6"/>
  </mergeCells>
  <pageMargins left="0.2" right="0.21" top="0.57999999999999996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C7"/>
  <sheetViews>
    <sheetView workbookViewId="0">
      <selection activeCell="F6" sqref="F6"/>
    </sheetView>
  </sheetViews>
  <sheetFormatPr defaultRowHeight="15"/>
  <cols>
    <col min="1" max="1" width="16.42578125" customWidth="1"/>
    <col min="2" max="2" width="63.28515625" customWidth="1"/>
    <col min="3" max="3" width="18.7109375" customWidth="1"/>
  </cols>
  <sheetData>
    <row r="1" spans="1:3" ht="63" customHeight="1">
      <c r="A1" s="271" t="s">
        <v>80</v>
      </c>
      <c r="B1" s="271"/>
      <c r="C1" s="271"/>
    </row>
    <row r="3" spans="1:3" ht="68.25" customHeight="1">
      <c r="A3" s="278" t="s">
        <v>160</v>
      </c>
      <c r="B3" s="278"/>
      <c r="C3" s="278"/>
    </row>
    <row r="4" spans="1:3" ht="15.75" customHeight="1"/>
    <row r="5" spans="1:3" ht="46.5" customHeight="1">
      <c r="A5" s="80" t="s">
        <v>122</v>
      </c>
      <c r="B5" s="80" t="s">
        <v>13</v>
      </c>
      <c r="C5" s="80" t="s">
        <v>123</v>
      </c>
    </row>
    <row r="6" spans="1:3" ht="25.5" customHeight="1">
      <c r="A6" s="277" t="s">
        <v>124</v>
      </c>
      <c r="B6" s="277"/>
      <c r="C6" s="81">
        <f>C7</f>
        <v>270000</v>
      </c>
    </row>
    <row r="7" spans="1:3" ht="44.25" customHeight="1">
      <c r="A7" s="82" t="s">
        <v>132</v>
      </c>
      <c r="B7" s="82" t="s">
        <v>139</v>
      </c>
      <c r="C7" s="83">
        <f>'N  2'!C8</f>
        <v>270000</v>
      </c>
    </row>
  </sheetData>
  <mergeCells count="3">
    <mergeCell ref="A6:B6"/>
    <mergeCell ref="A3:C3"/>
    <mergeCell ref="A1:C1"/>
  </mergeCells>
  <pageMargins left="0.2" right="0.2" top="0.75" bottom="0.75" header="0.3" footer="0.3"/>
  <pageSetup paperSize="9" orientation="portrait" verticalDpi="0" r:id="rId1"/>
  <ignoredErrors>
    <ignoredError sqref="A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I40"/>
  <sheetViews>
    <sheetView zoomScale="90" zoomScaleNormal="90" zoomScaleSheetLayoutView="100" workbookViewId="0">
      <selection activeCell="F2" sqref="F2"/>
    </sheetView>
  </sheetViews>
  <sheetFormatPr defaultRowHeight="13.5"/>
  <cols>
    <col min="1" max="1" width="10.42578125" style="4" customWidth="1"/>
    <col min="2" max="2" width="13.42578125" style="12" customWidth="1"/>
    <col min="3" max="3" width="65.28515625" style="4" customWidth="1"/>
    <col min="4" max="4" width="17.85546875" style="4" customWidth="1"/>
    <col min="5" max="5" width="17.85546875" style="13" customWidth="1"/>
    <col min="6" max="6" width="16.42578125" style="4" customWidth="1"/>
    <col min="7" max="7" width="13.7109375" style="4" hidden="1" customWidth="1"/>
    <col min="8" max="8" width="12.42578125" style="4" hidden="1" customWidth="1"/>
    <col min="9" max="9" width="11.7109375" style="4" hidden="1" customWidth="1"/>
    <col min="10" max="16384" width="9.140625" style="4"/>
  </cols>
  <sheetData>
    <row r="1" spans="1:9" ht="61.5" customHeight="1">
      <c r="A1" s="9"/>
      <c r="B1" s="10"/>
      <c r="C1" s="288" t="s">
        <v>72</v>
      </c>
      <c r="D1" s="288"/>
      <c r="E1" s="288"/>
      <c r="F1" s="11"/>
      <c r="G1" s="11"/>
    </row>
    <row r="2" spans="1:9" ht="82.5" customHeight="1">
      <c r="A2" s="289" t="s">
        <v>70</v>
      </c>
      <c r="B2" s="289"/>
      <c r="C2" s="289"/>
      <c r="D2" s="289"/>
      <c r="E2" s="289"/>
      <c r="F2" s="14"/>
      <c r="G2" s="15"/>
    </row>
    <row r="3" spans="1:9" ht="16.5" customHeight="1">
      <c r="A3" s="16"/>
      <c r="B3" s="17"/>
      <c r="C3" s="18"/>
      <c r="D3" s="291" t="s">
        <v>31</v>
      </c>
      <c r="E3" s="291"/>
      <c r="F3" s="14"/>
      <c r="G3" s="19"/>
    </row>
    <row r="4" spans="1:9" ht="60" customHeight="1">
      <c r="A4" s="290" t="s">
        <v>37</v>
      </c>
      <c r="B4" s="290"/>
      <c r="C4" s="143" t="s">
        <v>38</v>
      </c>
      <c r="D4" s="292" t="s">
        <v>30</v>
      </c>
      <c r="E4" s="292"/>
      <c r="F4" s="14"/>
    </row>
    <row r="5" spans="1:9" ht="31.5" customHeight="1">
      <c r="A5" s="143" t="s">
        <v>39</v>
      </c>
      <c r="B5" s="143" t="s">
        <v>40</v>
      </c>
      <c r="C5" s="143" t="s">
        <v>41</v>
      </c>
      <c r="D5" s="144" t="s">
        <v>73</v>
      </c>
      <c r="E5" s="144" t="s">
        <v>8</v>
      </c>
      <c r="F5" s="14"/>
    </row>
    <row r="6" spans="1:9" ht="32.25" customHeight="1">
      <c r="A6" s="143"/>
      <c r="B6" s="143"/>
      <c r="C6" s="50" t="s">
        <v>11</v>
      </c>
      <c r="D6" s="231">
        <f>D8+D21</f>
        <v>270000</v>
      </c>
      <c r="E6" s="231">
        <f>E8+E21</f>
        <v>270000</v>
      </c>
      <c r="F6" s="14"/>
    </row>
    <row r="7" spans="1:9" ht="24" customHeight="1">
      <c r="A7" s="286"/>
      <c r="B7" s="286"/>
      <c r="C7" s="84" t="s">
        <v>162</v>
      </c>
      <c r="D7" s="85">
        <f>D8</f>
        <v>270000</v>
      </c>
      <c r="E7" s="85">
        <f>E8</f>
        <v>270000</v>
      </c>
      <c r="F7" s="22"/>
      <c r="G7" s="24"/>
      <c r="H7" s="24"/>
      <c r="I7" s="24"/>
    </row>
    <row r="8" spans="1:9" s="77" customFormat="1" ht="21.75" customHeight="1">
      <c r="A8" s="130" t="s">
        <v>116</v>
      </c>
      <c r="B8" s="287"/>
      <c r="C8" s="136" t="s">
        <v>42</v>
      </c>
      <c r="D8" s="230">
        <f>D15</f>
        <v>270000</v>
      </c>
      <c r="E8" s="230">
        <f>E15</f>
        <v>270000</v>
      </c>
    </row>
    <row r="9" spans="1:9" s="20" customFormat="1" ht="33">
      <c r="A9" s="131"/>
      <c r="B9" s="287"/>
      <c r="C9" s="52" t="s">
        <v>117</v>
      </c>
      <c r="D9" s="134"/>
      <c r="E9" s="137"/>
      <c r="F9" s="135"/>
    </row>
    <row r="10" spans="1:9" s="20" customFormat="1" ht="16.5">
      <c r="A10" s="131"/>
      <c r="B10" s="287"/>
      <c r="C10" s="78" t="s">
        <v>43</v>
      </c>
      <c r="D10" s="52"/>
      <c r="E10" s="137"/>
    </row>
    <row r="11" spans="1:9" s="20" customFormat="1" ht="33">
      <c r="A11" s="131"/>
      <c r="B11" s="287"/>
      <c r="C11" s="52" t="s">
        <v>118</v>
      </c>
      <c r="D11" s="52"/>
      <c r="E11" s="137"/>
    </row>
    <row r="12" spans="1:9" s="20" customFormat="1" ht="16.5">
      <c r="A12" s="131"/>
      <c r="B12" s="287"/>
      <c r="C12" s="78" t="s">
        <v>44</v>
      </c>
      <c r="D12" s="52"/>
      <c r="E12" s="137"/>
    </row>
    <row r="13" spans="1:9" s="20" customFormat="1" ht="37.5" customHeight="1">
      <c r="A13" s="131"/>
      <c r="B13" s="287"/>
      <c r="C13" s="52" t="s">
        <v>119</v>
      </c>
      <c r="D13" s="52"/>
      <c r="E13" s="137"/>
    </row>
    <row r="14" spans="1:9" s="20" customFormat="1" ht="23.25" customHeight="1">
      <c r="A14" s="132"/>
      <c r="B14" s="129"/>
      <c r="C14" s="128" t="s">
        <v>120</v>
      </c>
      <c r="D14" s="52"/>
      <c r="E14" s="137"/>
    </row>
    <row r="15" spans="1:9" s="20" customFormat="1" ht="17.25" customHeight="1">
      <c r="A15" s="132"/>
      <c r="B15" s="283">
        <v>12003</v>
      </c>
      <c r="C15" s="147" t="s">
        <v>45</v>
      </c>
      <c r="D15" s="44">
        <f>D29</f>
        <v>270000</v>
      </c>
      <c r="E15" s="44">
        <f>D15</f>
        <v>270000</v>
      </c>
      <c r="G15" s="20">
        <f>'[4]Օրինակելի ձև 2'!$I$34</f>
        <v>1000</v>
      </c>
      <c r="H15" s="20">
        <f>'[4]Օրինակելի ձև 2'!$L$34</f>
        <v>2000</v>
      </c>
      <c r="I15" s="20">
        <f>'[4]Օրինակելի ձև 2'!$O$34</f>
        <v>4000</v>
      </c>
    </row>
    <row r="16" spans="1:9" s="20" customFormat="1" ht="45" customHeight="1">
      <c r="A16" s="132"/>
      <c r="B16" s="284"/>
      <c r="C16" s="147" t="s">
        <v>145</v>
      </c>
      <c r="D16" s="52"/>
      <c r="E16" s="137"/>
      <c r="G16" s="106" t="e">
        <f>#REF!+G15</f>
        <v>#REF!</v>
      </c>
      <c r="H16" s="106">
        <f t="shared" ref="H16" si="0">D15+H15</f>
        <v>272000</v>
      </c>
      <c r="I16" s="106">
        <f t="shared" ref="I16" si="1">E15+I15</f>
        <v>274000</v>
      </c>
    </row>
    <row r="17" spans="1:9" s="20" customFormat="1" ht="18" customHeight="1">
      <c r="A17" s="132"/>
      <c r="B17" s="284"/>
      <c r="C17" s="147" t="s">
        <v>46</v>
      </c>
      <c r="D17" s="52"/>
      <c r="E17" s="137"/>
    </row>
    <row r="18" spans="1:9" s="20" customFormat="1" ht="59.25" customHeight="1">
      <c r="A18" s="132"/>
      <c r="B18" s="284"/>
      <c r="C18" s="147" t="s">
        <v>146</v>
      </c>
      <c r="D18" s="52"/>
      <c r="E18" s="137"/>
    </row>
    <row r="19" spans="1:9" s="20" customFormat="1" ht="18" customHeight="1">
      <c r="A19" s="132"/>
      <c r="B19" s="284"/>
      <c r="C19" s="147" t="s">
        <v>47</v>
      </c>
      <c r="D19" s="52"/>
      <c r="E19" s="137"/>
    </row>
    <row r="20" spans="1:9" s="20" customFormat="1" ht="23.25" customHeight="1">
      <c r="A20" s="133"/>
      <c r="B20" s="285"/>
      <c r="C20" s="148" t="s">
        <v>99</v>
      </c>
      <c r="D20" s="52"/>
      <c r="E20" s="137"/>
    </row>
    <row r="21" spans="1:9" ht="24" customHeight="1">
      <c r="A21" s="286"/>
      <c r="B21" s="286"/>
      <c r="C21" s="84" t="s">
        <v>48</v>
      </c>
      <c r="D21" s="85">
        <f t="shared" ref="D21:E21" si="2">D22</f>
        <v>0</v>
      </c>
      <c r="E21" s="85">
        <f t="shared" si="2"/>
        <v>0</v>
      </c>
      <c r="F21" s="22"/>
      <c r="G21" s="21"/>
      <c r="H21" s="21"/>
      <c r="I21" s="21"/>
    </row>
    <row r="22" spans="1:9" ht="19.5" customHeight="1">
      <c r="A22" s="124">
        <v>1139</v>
      </c>
      <c r="B22" s="124"/>
      <c r="C22" s="26" t="s">
        <v>49</v>
      </c>
      <c r="D22" s="40">
        <f t="shared" ref="D22:E22" si="3">D29+D35</f>
        <v>0</v>
      </c>
      <c r="E22" s="40">
        <f t="shared" si="3"/>
        <v>0</v>
      </c>
      <c r="F22" s="23"/>
      <c r="G22" s="21"/>
      <c r="H22" s="21"/>
      <c r="I22" s="21"/>
    </row>
    <row r="23" spans="1:9" ht="19.5" customHeight="1">
      <c r="A23" s="138"/>
      <c r="B23" s="282"/>
      <c r="C23" s="142" t="s">
        <v>50</v>
      </c>
      <c r="D23" s="27"/>
      <c r="E23" s="127"/>
      <c r="F23" s="23"/>
      <c r="G23" s="21"/>
      <c r="H23" s="21"/>
      <c r="I23" s="21"/>
    </row>
    <row r="24" spans="1:9" ht="19.5" customHeight="1">
      <c r="A24" s="139"/>
      <c r="B24" s="282"/>
      <c r="C24" s="26" t="s">
        <v>51</v>
      </c>
      <c r="D24" s="26"/>
      <c r="E24" s="127"/>
      <c r="F24" s="23"/>
      <c r="G24" s="21"/>
      <c r="H24" s="21"/>
      <c r="I24" s="21"/>
    </row>
    <row r="25" spans="1:9" ht="33.75" customHeight="1">
      <c r="A25" s="139"/>
      <c r="B25" s="282"/>
      <c r="C25" s="27" t="s">
        <v>52</v>
      </c>
      <c r="D25" s="27"/>
      <c r="E25" s="27"/>
      <c r="F25" s="23"/>
      <c r="G25" s="21"/>
      <c r="H25" s="21" t="s">
        <v>24</v>
      </c>
      <c r="I25" s="21"/>
    </row>
    <row r="26" spans="1:9" ht="19.5" customHeight="1">
      <c r="A26" s="139"/>
      <c r="B26" s="282"/>
      <c r="C26" s="26" t="s">
        <v>53</v>
      </c>
      <c r="D26" s="26"/>
      <c r="E26" s="27"/>
      <c r="F26" s="23"/>
      <c r="G26" s="21"/>
      <c r="H26" s="21"/>
      <c r="I26" s="21"/>
    </row>
    <row r="27" spans="1:9" ht="33.75" customHeight="1">
      <c r="A27" s="139"/>
      <c r="B27" s="282"/>
      <c r="C27" s="27" t="s">
        <v>54</v>
      </c>
      <c r="D27" s="27"/>
      <c r="E27" s="27"/>
      <c r="F27" s="23"/>
      <c r="G27" s="21"/>
      <c r="H27" s="21"/>
      <c r="I27" s="21"/>
    </row>
    <row r="28" spans="1:9" ht="21.75" customHeight="1">
      <c r="A28" s="139"/>
      <c r="B28" s="86"/>
      <c r="C28" s="279" t="s">
        <v>55</v>
      </c>
      <c r="D28" s="280"/>
      <c r="E28" s="281"/>
      <c r="F28" s="23"/>
      <c r="G28" s="21"/>
      <c r="H28" s="21"/>
      <c r="I28" s="21"/>
    </row>
    <row r="29" spans="1:9" ht="19.5" customHeight="1">
      <c r="A29" s="139"/>
      <c r="B29" s="282">
        <v>11001</v>
      </c>
      <c r="C29" s="87" t="s">
        <v>56</v>
      </c>
      <c r="D29" s="79">
        <f>'N 3'!C7</f>
        <v>270000</v>
      </c>
      <c r="E29" s="79">
        <f>D29</f>
        <v>270000</v>
      </c>
      <c r="F29" s="23"/>
    </row>
    <row r="30" spans="1:9" ht="19.5" customHeight="1">
      <c r="A30" s="139"/>
      <c r="B30" s="282"/>
      <c r="C30" s="142" t="s">
        <v>57</v>
      </c>
      <c r="D30" s="27"/>
      <c r="E30" s="140"/>
      <c r="F30" s="23"/>
    </row>
    <row r="31" spans="1:9" ht="19.5" customHeight="1">
      <c r="A31" s="139"/>
      <c r="B31" s="282"/>
      <c r="C31" s="87" t="s">
        <v>58</v>
      </c>
      <c r="D31" s="26"/>
      <c r="E31" s="140"/>
      <c r="F31" s="23"/>
    </row>
    <row r="32" spans="1:9" ht="63.75" customHeight="1">
      <c r="A32" s="139"/>
      <c r="B32" s="282"/>
      <c r="C32" s="86" t="s">
        <v>90</v>
      </c>
      <c r="D32" s="27"/>
      <c r="E32" s="140"/>
      <c r="F32" s="51"/>
    </row>
    <row r="33" spans="1:6" ht="19.5" customHeight="1">
      <c r="A33" s="139"/>
      <c r="B33" s="282"/>
      <c r="C33" s="87" t="s">
        <v>59</v>
      </c>
      <c r="D33" s="27"/>
      <c r="E33" s="140"/>
      <c r="F33" s="23"/>
    </row>
    <row r="34" spans="1:6" ht="19.5" customHeight="1">
      <c r="A34" s="139"/>
      <c r="B34" s="282"/>
      <c r="C34" s="86" t="s">
        <v>60</v>
      </c>
      <c r="D34" s="27"/>
      <c r="E34" s="140"/>
      <c r="F34" s="23"/>
    </row>
    <row r="35" spans="1:6" ht="19.5" customHeight="1">
      <c r="A35" s="139"/>
      <c r="B35" s="282">
        <v>11001</v>
      </c>
      <c r="C35" s="87" t="s">
        <v>56</v>
      </c>
      <c r="D35" s="44">
        <f t="shared" ref="D35:E35" si="4">-D29</f>
        <v>-270000</v>
      </c>
      <c r="E35" s="44">
        <f t="shared" si="4"/>
        <v>-270000</v>
      </c>
      <c r="F35" s="23"/>
    </row>
    <row r="36" spans="1:6" ht="19.5" customHeight="1">
      <c r="A36" s="139"/>
      <c r="B36" s="282"/>
      <c r="C36" s="86" t="s">
        <v>57</v>
      </c>
      <c r="D36" s="27"/>
      <c r="E36" s="140"/>
      <c r="F36" s="23"/>
    </row>
    <row r="37" spans="1:6" ht="19.5" customHeight="1">
      <c r="A37" s="139"/>
      <c r="B37" s="282"/>
      <c r="C37" s="87" t="s">
        <v>58</v>
      </c>
      <c r="D37" s="26"/>
      <c r="E37" s="140"/>
      <c r="F37" s="23"/>
    </row>
    <row r="38" spans="1:6" ht="63.75" customHeight="1">
      <c r="A38" s="139"/>
      <c r="B38" s="282"/>
      <c r="C38" s="86" t="s">
        <v>90</v>
      </c>
      <c r="D38" s="27"/>
      <c r="E38" s="140"/>
      <c r="F38" s="51"/>
    </row>
    <row r="39" spans="1:6" ht="19.5" customHeight="1">
      <c r="A39" s="139"/>
      <c r="B39" s="282"/>
      <c r="C39" s="87" t="s">
        <v>59</v>
      </c>
      <c r="D39" s="27"/>
      <c r="E39" s="140"/>
      <c r="F39" s="23"/>
    </row>
    <row r="40" spans="1:6" ht="19.5" customHeight="1">
      <c r="A40" s="141"/>
      <c r="B40" s="282"/>
      <c r="C40" s="86" t="s">
        <v>60</v>
      </c>
      <c r="D40" s="27"/>
      <c r="E40" s="140"/>
      <c r="F40" s="23"/>
    </row>
  </sheetData>
  <mergeCells count="13">
    <mergeCell ref="B8:B13"/>
    <mergeCell ref="C1:E1"/>
    <mergeCell ref="A2:E2"/>
    <mergeCell ref="A4:B4"/>
    <mergeCell ref="D3:E3"/>
    <mergeCell ref="D4:E4"/>
    <mergeCell ref="A7:B7"/>
    <mergeCell ref="C28:E28"/>
    <mergeCell ref="B35:B40"/>
    <mergeCell ref="B29:B34"/>
    <mergeCell ref="B15:B20"/>
    <mergeCell ref="A21:B21"/>
    <mergeCell ref="B23:B27"/>
  </mergeCells>
  <pageMargins left="0.2" right="0.2" top="0.48" bottom="0.2" header="0.27" footer="0.24"/>
  <pageSetup paperSize="9" scale="80" orientation="portrait" r:id="rId1"/>
  <ignoredErrors>
    <ignoredError sqref="A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I62"/>
  <sheetViews>
    <sheetView zoomScaleNormal="100" workbookViewId="0">
      <selection activeCell="J5" sqref="J5"/>
    </sheetView>
  </sheetViews>
  <sheetFormatPr defaultRowHeight="13.5"/>
  <cols>
    <col min="1" max="3" width="4.7109375" style="1" customWidth="1"/>
    <col min="4" max="4" width="10.28515625" style="1" customWidth="1"/>
    <col min="5" max="5" width="13" style="1" customWidth="1"/>
    <col min="6" max="6" width="66.7109375" style="42" customWidth="1"/>
    <col min="7" max="7" width="16.42578125" style="25" customWidth="1"/>
    <col min="8" max="8" width="16.42578125" style="1" customWidth="1"/>
    <col min="9" max="9" width="9.140625" style="1"/>
    <col min="10" max="10" width="27.140625" style="1" customWidth="1"/>
    <col min="11" max="16384" width="9.140625" style="1"/>
  </cols>
  <sheetData>
    <row r="1" spans="1:9" ht="62.25" customHeight="1">
      <c r="D1" s="20"/>
      <c r="E1" s="20"/>
      <c r="F1" s="288" t="s">
        <v>86</v>
      </c>
      <c r="G1" s="288"/>
      <c r="H1" s="288"/>
    </row>
    <row r="2" spans="1:9" ht="17.25" customHeight="1">
      <c r="D2" s="315"/>
      <c r="E2" s="315"/>
      <c r="F2" s="315"/>
      <c r="G2" s="315"/>
      <c r="H2" s="315"/>
      <c r="I2" s="8"/>
    </row>
    <row r="3" spans="1:9" ht="43.5" customHeight="1">
      <c r="A3" s="316" t="s">
        <v>71</v>
      </c>
      <c r="B3" s="316"/>
      <c r="C3" s="316"/>
      <c r="D3" s="316"/>
      <c r="E3" s="316"/>
      <c r="F3" s="316"/>
      <c r="G3" s="316"/>
      <c r="H3" s="316"/>
      <c r="I3" s="2"/>
    </row>
    <row r="4" spans="1:9" ht="18.75" customHeight="1">
      <c r="A4" s="42"/>
      <c r="B4" s="42"/>
      <c r="C4" s="42"/>
      <c r="D4" s="3"/>
      <c r="E4" s="3"/>
      <c r="F4" s="3"/>
      <c r="G4" s="318" t="s">
        <v>31</v>
      </c>
      <c r="H4" s="318"/>
    </row>
    <row r="5" spans="1:9" ht="66.75" customHeight="1">
      <c r="A5" s="307" t="s">
        <v>32</v>
      </c>
      <c r="B5" s="307" t="s">
        <v>33</v>
      </c>
      <c r="C5" s="307" t="s">
        <v>34</v>
      </c>
      <c r="D5" s="317" t="s">
        <v>6</v>
      </c>
      <c r="E5" s="317"/>
      <c r="F5" s="317" t="s">
        <v>7</v>
      </c>
      <c r="G5" s="319" t="s">
        <v>30</v>
      </c>
      <c r="H5" s="320"/>
    </row>
    <row r="6" spans="1:9" ht="24.75" customHeight="1">
      <c r="A6" s="307"/>
      <c r="B6" s="307"/>
      <c r="C6" s="307"/>
      <c r="D6" s="186" t="s">
        <v>9</v>
      </c>
      <c r="E6" s="186" t="s">
        <v>3</v>
      </c>
      <c r="F6" s="317"/>
      <c r="G6" s="174" t="s">
        <v>73</v>
      </c>
      <c r="H6" s="174" t="s">
        <v>8</v>
      </c>
    </row>
    <row r="7" spans="1:9" ht="32.25" customHeight="1">
      <c r="A7" s="295"/>
      <c r="B7" s="295"/>
      <c r="C7" s="295"/>
      <c r="D7" s="295"/>
      <c r="E7" s="295"/>
      <c r="F7" s="177" t="s">
        <v>11</v>
      </c>
      <c r="G7" s="205">
        <f>G29+G42</f>
        <v>270000</v>
      </c>
      <c r="H7" s="205">
        <f>H29+H42</f>
        <v>270000</v>
      </c>
    </row>
    <row r="8" spans="1:9" s="42" customFormat="1" ht="27.75" hidden="1">
      <c r="A8" s="313" t="s">
        <v>91</v>
      </c>
      <c r="B8" s="310"/>
      <c r="C8" s="310"/>
      <c r="D8" s="310"/>
      <c r="E8" s="310"/>
      <c r="F8" s="163" t="s">
        <v>142</v>
      </c>
      <c r="G8" s="168">
        <f t="shared" ref="G8" si="0">G9</f>
        <v>70000</v>
      </c>
      <c r="H8" s="167">
        <f>H9</f>
        <v>70000</v>
      </c>
      <c r="I8" s="24"/>
    </row>
    <row r="9" spans="1:9" s="42" customFormat="1" ht="27.75" hidden="1">
      <c r="A9" s="313"/>
      <c r="B9" s="313" t="s">
        <v>92</v>
      </c>
      <c r="C9" s="310"/>
      <c r="D9" s="310"/>
      <c r="E9" s="310"/>
      <c r="F9" s="163" t="s">
        <v>143</v>
      </c>
      <c r="G9" s="167">
        <f>G10</f>
        <v>70000</v>
      </c>
      <c r="H9" s="167">
        <f>H10</f>
        <v>70000</v>
      </c>
      <c r="I9" s="24"/>
    </row>
    <row r="10" spans="1:9" s="42" customFormat="1" ht="46.5" hidden="1" customHeight="1">
      <c r="A10" s="313"/>
      <c r="B10" s="313"/>
      <c r="C10" s="313" t="s">
        <v>81</v>
      </c>
      <c r="D10" s="314"/>
      <c r="E10" s="314"/>
      <c r="F10" s="163" t="s">
        <v>144</v>
      </c>
      <c r="G10" s="168">
        <f t="shared" ref="G10" si="1">G12</f>
        <v>70000</v>
      </c>
      <c r="H10" s="167">
        <f>H12</f>
        <v>70000</v>
      </c>
    </row>
    <row r="11" spans="1:9" s="42" customFormat="1" ht="18.75" hidden="1" customHeight="1">
      <c r="A11" s="313"/>
      <c r="B11" s="313"/>
      <c r="C11" s="313"/>
      <c r="D11" s="312"/>
      <c r="E11" s="312"/>
      <c r="F11" s="173" t="s">
        <v>88</v>
      </c>
      <c r="G11" s="168"/>
      <c r="H11" s="206"/>
    </row>
    <row r="12" spans="1:9" s="42" customFormat="1" ht="73.5" hidden="1" customHeight="1">
      <c r="A12" s="313"/>
      <c r="B12" s="313"/>
      <c r="C12" s="313"/>
      <c r="D12" s="312">
        <v>1225</v>
      </c>
      <c r="E12" s="185"/>
      <c r="F12" s="172" t="s">
        <v>93</v>
      </c>
      <c r="G12" s="166">
        <f t="shared" ref="G12:H12" si="2">G13+G21</f>
        <v>70000</v>
      </c>
      <c r="H12" s="166">
        <f t="shared" si="2"/>
        <v>70000</v>
      </c>
    </row>
    <row r="13" spans="1:9" s="42" customFormat="1" ht="73.5" hidden="1" customHeight="1">
      <c r="A13" s="313"/>
      <c r="B13" s="313"/>
      <c r="C13" s="313"/>
      <c r="D13" s="312"/>
      <c r="E13" s="311">
        <v>12002</v>
      </c>
      <c r="F13" s="172" t="s">
        <v>89</v>
      </c>
      <c r="G13" s="166">
        <f t="shared" ref="G13" si="3">G15</f>
        <v>-200000</v>
      </c>
      <c r="H13" s="207">
        <f>H15</f>
        <v>-200000</v>
      </c>
    </row>
    <row r="14" spans="1:9" s="42" customFormat="1" ht="16.5" hidden="1" customHeight="1">
      <c r="A14" s="313"/>
      <c r="B14" s="313"/>
      <c r="C14" s="313"/>
      <c r="D14" s="312"/>
      <c r="E14" s="311"/>
      <c r="F14" s="172" t="s">
        <v>4</v>
      </c>
      <c r="G14" s="166"/>
      <c r="H14" s="166"/>
    </row>
    <row r="15" spans="1:9" s="42" customFormat="1" ht="33.75" hidden="1" customHeight="1">
      <c r="A15" s="313"/>
      <c r="B15" s="313"/>
      <c r="C15" s="313"/>
      <c r="D15" s="312"/>
      <c r="E15" s="311"/>
      <c r="F15" s="171" t="s">
        <v>94</v>
      </c>
      <c r="G15" s="165">
        <f t="shared" ref="G15" si="4">G17</f>
        <v>-200000</v>
      </c>
      <c r="H15" s="207">
        <f>H17</f>
        <v>-200000</v>
      </c>
    </row>
    <row r="16" spans="1:9" s="42" customFormat="1" ht="36.75" hidden="1" customHeight="1">
      <c r="A16" s="313"/>
      <c r="B16" s="313"/>
      <c r="C16" s="313"/>
      <c r="D16" s="312"/>
      <c r="E16" s="311"/>
      <c r="F16" s="172" t="s">
        <v>5</v>
      </c>
      <c r="G16" s="166"/>
      <c r="H16" s="166"/>
    </row>
    <row r="17" spans="1:8" s="42" customFormat="1" ht="18" hidden="1" customHeight="1">
      <c r="A17" s="313"/>
      <c r="B17" s="313"/>
      <c r="C17" s="313"/>
      <c r="D17" s="312"/>
      <c r="E17" s="311"/>
      <c r="F17" s="172" t="s">
        <v>66</v>
      </c>
      <c r="G17" s="166">
        <f t="shared" ref="G17:G19" si="5">G18</f>
        <v>-200000</v>
      </c>
      <c r="H17" s="207">
        <f>H18</f>
        <v>-200000</v>
      </c>
    </row>
    <row r="18" spans="1:8" s="42" customFormat="1" ht="17.25" hidden="1" customHeight="1">
      <c r="A18" s="313"/>
      <c r="B18" s="313"/>
      <c r="C18" s="313"/>
      <c r="D18" s="312"/>
      <c r="E18" s="311"/>
      <c r="F18" s="172" t="s">
        <v>67</v>
      </c>
      <c r="G18" s="166">
        <f t="shared" si="5"/>
        <v>-200000</v>
      </c>
      <c r="H18" s="207">
        <f>H19</f>
        <v>-200000</v>
      </c>
    </row>
    <row r="19" spans="1:8" s="42" customFormat="1" ht="17.25" hidden="1" customHeight="1">
      <c r="A19" s="313"/>
      <c r="B19" s="313"/>
      <c r="C19" s="313"/>
      <c r="D19" s="312"/>
      <c r="E19" s="311"/>
      <c r="F19" s="170" t="s">
        <v>95</v>
      </c>
      <c r="G19" s="166">
        <f t="shared" si="5"/>
        <v>-200000</v>
      </c>
      <c r="H19" s="207">
        <f>H20</f>
        <v>-200000</v>
      </c>
    </row>
    <row r="20" spans="1:8" s="42" customFormat="1" ht="20.25" hidden="1" customHeight="1">
      <c r="A20" s="313"/>
      <c r="B20" s="313"/>
      <c r="C20" s="313"/>
      <c r="D20" s="312"/>
      <c r="E20" s="311"/>
      <c r="F20" s="170" t="s">
        <v>96</v>
      </c>
      <c r="G20" s="164">
        <f t="shared" ref="G20:H20" si="6">-200000</f>
        <v>-200000</v>
      </c>
      <c r="H20" s="164">
        <f t="shared" si="6"/>
        <v>-200000</v>
      </c>
    </row>
    <row r="21" spans="1:8" s="42" customFormat="1" ht="56.25" hidden="1" customHeight="1">
      <c r="A21" s="313"/>
      <c r="B21" s="313"/>
      <c r="C21" s="313"/>
      <c r="D21" s="312"/>
      <c r="E21" s="311" t="e">
        <f>'N 4'!#REF!</f>
        <v>#REF!</v>
      </c>
      <c r="F21" s="172" t="s">
        <v>87</v>
      </c>
      <c r="G21" s="166">
        <f t="shared" ref="G21" si="7">G23</f>
        <v>270000</v>
      </c>
      <c r="H21" s="207">
        <f>H23</f>
        <v>270000</v>
      </c>
    </row>
    <row r="22" spans="1:8" s="42" customFormat="1" ht="16.5" hidden="1" customHeight="1">
      <c r="A22" s="313"/>
      <c r="B22" s="313"/>
      <c r="C22" s="313"/>
      <c r="D22" s="312"/>
      <c r="E22" s="311"/>
      <c r="F22" s="172" t="s">
        <v>4</v>
      </c>
      <c r="G22" s="166"/>
      <c r="H22" s="166"/>
    </row>
    <row r="23" spans="1:8" s="42" customFormat="1" ht="16.5" hidden="1" customHeight="1">
      <c r="A23" s="313"/>
      <c r="B23" s="313"/>
      <c r="C23" s="313"/>
      <c r="D23" s="312"/>
      <c r="E23" s="311"/>
      <c r="F23" s="169" t="s">
        <v>82</v>
      </c>
      <c r="G23" s="165">
        <f t="shared" ref="G23" si="8">G25</f>
        <v>270000</v>
      </c>
      <c r="H23" s="207">
        <f>H25</f>
        <v>270000</v>
      </c>
    </row>
    <row r="24" spans="1:8" s="42" customFormat="1" ht="30.75" hidden="1" customHeight="1">
      <c r="A24" s="313"/>
      <c r="B24" s="313"/>
      <c r="C24" s="313"/>
      <c r="D24" s="312"/>
      <c r="E24" s="311"/>
      <c r="F24" s="172" t="s">
        <v>5</v>
      </c>
      <c r="G24" s="166"/>
      <c r="H24" s="166"/>
    </row>
    <row r="25" spans="1:8" s="42" customFormat="1" ht="18" hidden="1" customHeight="1">
      <c r="A25" s="313"/>
      <c r="B25" s="313"/>
      <c r="C25" s="313"/>
      <c r="D25" s="312"/>
      <c r="E25" s="311"/>
      <c r="F25" s="172" t="s">
        <v>83</v>
      </c>
      <c r="G25" s="166">
        <f t="shared" ref="G25:G27" si="9">G26</f>
        <v>270000</v>
      </c>
      <c r="H25" s="207">
        <f>H26</f>
        <v>270000</v>
      </c>
    </row>
    <row r="26" spans="1:8" s="42" customFormat="1" ht="17.25" hidden="1" customHeight="1">
      <c r="A26" s="313"/>
      <c r="B26" s="313"/>
      <c r="C26" s="313"/>
      <c r="D26" s="312"/>
      <c r="E26" s="311"/>
      <c r="F26" s="172" t="s">
        <v>84</v>
      </c>
      <c r="G26" s="166">
        <f t="shared" si="9"/>
        <v>270000</v>
      </c>
      <c r="H26" s="207">
        <f>H27</f>
        <v>270000</v>
      </c>
    </row>
    <row r="27" spans="1:8" s="42" customFormat="1" ht="21" hidden="1" customHeight="1">
      <c r="A27" s="313"/>
      <c r="B27" s="313"/>
      <c r="C27" s="313"/>
      <c r="D27" s="312"/>
      <c r="E27" s="311"/>
      <c r="F27" s="172" t="s">
        <v>100</v>
      </c>
      <c r="G27" s="166">
        <f t="shared" si="9"/>
        <v>270000</v>
      </c>
      <c r="H27" s="207">
        <f>H28</f>
        <v>270000</v>
      </c>
    </row>
    <row r="28" spans="1:8" s="42" customFormat="1" ht="20.25" hidden="1" customHeight="1" thickBot="1">
      <c r="A28" s="313"/>
      <c r="B28" s="313"/>
      <c r="C28" s="313"/>
      <c r="D28" s="312"/>
      <c r="E28" s="311"/>
      <c r="F28" s="172" t="s">
        <v>101</v>
      </c>
      <c r="G28" s="164">
        <f t="shared" ref="G28:H28" si="10">-G62</f>
        <v>270000</v>
      </c>
      <c r="H28" s="164">
        <f t="shared" si="10"/>
        <v>270000</v>
      </c>
    </row>
    <row r="29" spans="1:8" s="42" customFormat="1" ht="28.5">
      <c r="A29" s="293" t="s">
        <v>125</v>
      </c>
      <c r="B29" s="304"/>
      <c r="C29" s="304"/>
      <c r="D29" s="304"/>
      <c r="E29" s="304"/>
      <c r="F29" s="265" t="s">
        <v>126</v>
      </c>
      <c r="G29" s="209">
        <f t="shared" ref="G29:H29" si="11">G30</f>
        <v>270000</v>
      </c>
      <c r="H29" s="209">
        <f t="shared" si="11"/>
        <v>270000</v>
      </c>
    </row>
    <row r="30" spans="1:8" s="42" customFormat="1" ht="28.5">
      <c r="A30" s="293"/>
      <c r="B30" s="293" t="s">
        <v>127</v>
      </c>
      <c r="C30" s="304"/>
      <c r="D30" s="304"/>
      <c r="E30" s="304"/>
      <c r="F30" s="177" t="s">
        <v>128</v>
      </c>
      <c r="G30" s="208">
        <f>G31</f>
        <v>270000</v>
      </c>
      <c r="H30" s="208">
        <f>H31</f>
        <v>270000</v>
      </c>
    </row>
    <row r="31" spans="1:8" s="42" customFormat="1" ht="30.75" customHeight="1">
      <c r="A31" s="293"/>
      <c r="B31" s="293"/>
      <c r="C31" s="300" t="s">
        <v>35</v>
      </c>
      <c r="D31" s="305"/>
      <c r="E31" s="305"/>
      <c r="F31" s="177" t="s">
        <v>129</v>
      </c>
      <c r="G31" s="208">
        <f t="shared" ref="G31:H33" si="12">G32</f>
        <v>270000</v>
      </c>
      <c r="H31" s="208">
        <f t="shared" si="12"/>
        <v>270000</v>
      </c>
    </row>
    <row r="32" spans="1:8" s="42" customFormat="1" ht="28.5">
      <c r="A32" s="293"/>
      <c r="B32" s="293"/>
      <c r="C32" s="301"/>
      <c r="D32" s="306"/>
      <c r="E32" s="306"/>
      <c r="F32" s="177" t="s">
        <v>130</v>
      </c>
      <c r="G32" s="209">
        <f t="shared" si="12"/>
        <v>270000</v>
      </c>
      <c r="H32" s="209">
        <f t="shared" si="12"/>
        <v>270000</v>
      </c>
    </row>
    <row r="33" spans="1:9" s="42" customFormat="1" ht="40.5">
      <c r="A33" s="293"/>
      <c r="B33" s="293"/>
      <c r="C33" s="301"/>
      <c r="D33" s="295">
        <v>1155</v>
      </c>
      <c r="E33" s="178"/>
      <c r="F33" s="178" t="s">
        <v>131</v>
      </c>
      <c r="G33" s="210">
        <f t="shared" si="12"/>
        <v>270000</v>
      </c>
      <c r="H33" s="210">
        <f t="shared" si="12"/>
        <v>270000</v>
      </c>
    </row>
    <row r="34" spans="1:9" s="42" customFormat="1" ht="45.75" customHeight="1">
      <c r="A34" s="293"/>
      <c r="B34" s="293"/>
      <c r="C34" s="301"/>
      <c r="D34" s="295"/>
      <c r="E34" s="298">
        <v>12003</v>
      </c>
      <c r="F34" s="204" t="s">
        <v>154</v>
      </c>
      <c r="G34" s="211">
        <f t="shared" ref="G34" si="13">G36</f>
        <v>270000</v>
      </c>
      <c r="H34" s="212">
        <f>H36</f>
        <v>270000</v>
      </c>
    </row>
    <row r="35" spans="1:9" s="42" customFormat="1" ht="20.25" customHeight="1">
      <c r="A35" s="293"/>
      <c r="B35" s="293"/>
      <c r="C35" s="301"/>
      <c r="D35" s="295"/>
      <c r="E35" s="298"/>
      <c r="F35" s="204" t="s">
        <v>4</v>
      </c>
      <c r="G35" s="211"/>
      <c r="H35" s="211"/>
    </row>
    <row r="36" spans="1:9" s="42" customFormat="1" ht="18.75" customHeight="1">
      <c r="A36" s="293"/>
      <c r="B36" s="293"/>
      <c r="C36" s="301"/>
      <c r="D36" s="295"/>
      <c r="E36" s="298"/>
      <c r="F36" s="213" t="s">
        <v>161</v>
      </c>
      <c r="G36" s="214">
        <f t="shared" ref="G36" si="14">G38</f>
        <v>270000</v>
      </c>
      <c r="H36" s="212">
        <f>H38</f>
        <v>270000</v>
      </c>
    </row>
    <row r="37" spans="1:9" s="42" customFormat="1" ht="30.75" customHeight="1">
      <c r="A37" s="293"/>
      <c r="B37" s="293"/>
      <c r="C37" s="301"/>
      <c r="D37" s="295"/>
      <c r="E37" s="298"/>
      <c r="F37" s="204" t="s">
        <v>5</v>
      </c>
      <c r="G37" s="211"/>
      <c r="H37" s="211"/>
    </row>
    <row r="38" spans="1:9" s="42" customFormat="1" ht="18" customHeight="1">
      <c r="A38" s="293"/>
      <c r="B38" s="293"/>
      <c r="C38" s="301"/>
      <c r="D38" s="295"/>
      <c r="E38" s="298"/>
      <c r="F38" s="215" t="s">
        <v>83</v>
      </c>
      <c r="G38" s="211">
        <f t="shared" ref="G38:G40" si="15">G39</f>
        <v>270000</v>
      </c>
      <c r="H38" s="212">
        <f>H39</f>
        <v>270000</v>
      </c>
    </row>
    <row r="39" spans="1:9" s="42" customFormat="1" ht="18.75" customHeight="1">
      <c r="A39" s="293"/>
      <c r="B39" s="293"/>
      <c r="C39" s="301"/>
      <c r="D39" s="295"/>
      <c r="E39" s="298"/>
      <c r="F39" s="215" t="s">
        <v>84</v>
      </c>
      <c r="G39" s="211">
        <f t="shared" si="15"/>
        <v>270000</v>
      </c>
      <c r="H39" s="212">
        <f>H40</f>
        <v>270000</v>
      </c>
    </row>
    <row r="40" spans="1:9" s="42" customFormat="1" ht="21" customHeight="1">
      <c r="A40" s="293"/>
      <c r="B40" s="293"/>
      <c r="C40" s="301"/>
      <c r="D40" s="295"/>
      <c r="E40" s="298"/>
      <c r="F40" s="215" t="s">
        <v>100</v>
      </c>
      <c r="G40" s="211">
        <f t="shared" si="15"/>
        <v>270000</v>
      </c>
      <c r="H40" s="212">
        <f>H41</f>
        <v>270000</v>
      </c>
    </row>
    <row r="41" spans="1:9" s="42" customFormat="1" ht="33.75" customHeight="1" thickBot="1">
      <c r="A41" s="294"/>
      <c r="B41" s="294"/>
      <c r="C41" s="302"/>
      <c r="D41" s="303"/>
      <c r="E41" s="299"/>
      <c r="F41" s="266" t="s">
        <v>163</v>
      </c>
      <c r="G41" s="216">
        <f>'N 4'!D15</f>
        <v>270000</v>
      </c>
      <c r="H41" s="216">
        <f>G41</f>
        <v>270000</v>
      </c>
    </row>
    <row r="42" spans="1:9" s="223" customFormat="1" ht="28.5">
      <c r="A42" s="296" t="s">
        <v>61</v>
      </c>
      <c r="B42" s="309"/>
      <c r="C42" s="309"/>
      <c r="D42" s="309"/>
      <c r="E42" s="309"/>
      <c r="F42" s="91" t="s">
        <v>157</v>
      </c>
      <c r="G42" s="159">
        <f t="shared" ref="G42" si="16">G43</f>
        <v>0</v>
      </c>
      <c r="H42" s="217">
        <f>H43</f>
        <v>0</v>
      </c>
      <c r="I42" s="222"/>
    </row>
    <row r="43" spans="1:9" s="223" customFormat="1" ht="28.5">
      <c r="A43" s="293"/>
      <c r="B43" s="293" t="s">
        <v>35</v>
      </c>
      <c r="C43" s="304"/>
      <c r="D43" s="304"/>
      <c r="E43" s="304"/>
      <c r="F43" s="177" t="s">
        <v>158</v>
      </c>
      <c r="G43" s="218">
        <f>G44</f>
        <v>0</v>
      </c>
      <c r="H43" s="218">
        <f>H44</f>
        <v>0</v>
      </c>
      <c r="I43" s="222"/>
    </row>
    <row r="44" spans="1:9" s="223" customFormat="1" ht="33.75" customHeight="1">
      <c r="A44" s="293"/>
      <c r="B44" s="293"/>
      <c r="C44" s="293" t="s">
        <v>35</v>
      </c>
      <c r="D44" s="308"/>
      <c r="E44" s="308"/>
      <c r="F44" s="177" t="s">
        <v>63</v>
      </c>
      <c r="G44" s="219">
        <f t="shared" ref="G44" si="17">G46</f>
        <v>0</v>
      </c>
      <c r="H44" s="218">
        <f>H46</f>
        <v>0</v>
      </c>
    </row>
    <row r="45" spans="1:9" s="223" customFormat="1" ht="18" customHeight="1">
      <c r="A45" s="293"/>
      <c r="B45" s="293"/>
      <c r="C45" s="293"/>
      <c r="D45" s="297"/>
      <c r="E45" s="297"/>
      <c r="F45" s="177" t="s">
        <v>10</v>
      </c>
      <c r="G45" s="219"/>
      <c r="H45" s="218"/>
    </row>
    <row r="46" spans="1:9" s="223" customFormat="1" ht="28.5">
      <c r="A46" s="293"/>
      <c r="B46" s="293"/>
      <c r="C46" s="293"/>
      <c r="D46" s="297" t="s">
        <v>62</v>
      </c>
      <c r="E46" s="187"/>
      <c r="F46" s="177" t="s">
        <v>63</v>
      </c>
      <c r="G46" s="219">
        <f t="shared" ref="G46:H46" si="18">G47+G55</f>
        <v>0</v>
      </c>
      <c r="H46" s="219">
        <f t="shared" si="18"/>
        <v>0</v>
      </c>
    </row>
    <row r="47" spans="1:9" s="41" customFormat="1">
      <c r="A47" s="293"/>
      <c r="B47" s="293"/>
      <c r="C47" s="293"/>
      <c r="D47" s="297"/>
      <c r="E47" s="295" t="s">
        <v>64</v>
      </c>
      <c r="F47" s="178" t="s">
        <v>65</v>
      </c>
      <c r="G47" s="220">
        <f t="shared" ref="G47" si="19">G49</f>
        <v>270000</v>
      </c>
      <c r="H47" s="212">
        <f>H49</f>
        <v>270000</v>
      </c>
    </row>
    <row r="48" spans="1:9" s="41" customFormat="1">
      <c r="A48" s="293"/>
      <c r="B48" s="293"/>
      <c r="C48" s="293"/>
      <c r="D48" s="297"/>
      <c r="E48" s="295"/>
      <c r="F48" s="178" t="s">
        <v>4</v>
      </c>
      <c r="G48" s="220"/>
      <c r="H48" s="220"/>
    </row>
    <row r="49" spans="1:8" s="41" customFormat="1">
      <c r="A49" s="293"/>
      <c r="B49" s="293"/>
      <c r="C49" s="293"/>
      <c r="D49" s="297"/>
      <c r="E49" s="295"/>
      <c r="F49" s="213" t="s">
        <v>10</v>
      </c>
      <c r="G49" s="214">
        <f t="shared" ref="G49" si="20">G51</f>
        <v>270000</v>
      </c>
      <c r="H49" s="212">
        <f>H51</f>
        <v>270000</v>
      </c>
    </row>
    <row r="50" spans="1:8" s="41" customFormat="1" ht="27">
      <c r="A50" s="293"/>
      <c r="B50" s="293"/>
      <c r="C50" s="293"/>
      <c r="D50" s="297"/>
      <c r="E50" s="295"/>
      <c r="F50" s="178" t="s">
        <v>5</v>
      </c>
      <c r="G50" s="220"/>
      <c r="H50" s="220"/>
    </row>
    <row r="51" spans="1:8" s="41" customFormat="1">
      <c r="A51" s="293"/>
      <c r="B51" s="293"/>
      <c r="C51" s="293"/>
      <c r="D51" s="297"/>
      <c r="E51" s="295"/>
      <c r="F51" s="178" t="s">
        <v>66</v>
      </c>
      <c r="G51" s="220">
        <f t="shared" ref="G51:G53" si="21">G52</f>
        <v>270000</v>
      </c>
      <c r="H51" s="212">
        <f>H52</f>
        <v>270000</v>
      </c>
    </row>
    <row r="52" spans="1:8" s="41" customFormat="1">
      <c r="A52" s="293"/>
      <c r="B52" s="293"/>
      <c r="C52" s="293"/>
      <c r="D52" s="297"/>
      <c r="E52" s="295"/>
      <c r="F52" s="178" t="s">
        <v>67</v>
      </c>
      <c r="G52" s="220">
        <f t="shared" si="21"/>
        <v>270000</v>
      </c>
      <c r="H52" s="212">
        <f>H53</f>
        <v>270000</v>
      </c>
    </row>
    <row r="53" spans="1:8" s="41" customFormat="1">
      <c r="A53" s="293"/>
      <c r="B53" s="293"/>
      <c r="C53" s="293"/>
      <c r="D53" s="297"/>
      <c r="E53" s="295"/>
      <c r="F53" s="178" t="s">
        <v>68</v>
      </c>
      <c r="G53" s="220">
        <f t="shared" si="21"/>
        <v>270000</v>
      </c>
      <c r="H53" s="212">
        <f>H54</f>
        <v>270000</v>
      </c>
    </row>
    <row r="54" spans="1:8" s="41" customFormat="1" ht="15.75" customHeight="1">
      <c r="A54" s="293"/>
      <c r="B54" s="293"/>
      <c r="C54" s="293"/>
      <c r="D54" s="297"/>
      <c r="E54" s="295"/>
      <c r="F54" s="178" t="s">
        <v>69</v>
      </c>
      <c r="G54" s="221">
        <f>-G55</f>
        <v>270000</v>
      </c>
      <c r="H54" s="221">
        <f>G54</f>
        <v>270000</v>
      </c>
    </row>
    <row r="55" spans="1:8" s="42" customFormat="1" ht="19.5" customHeight="1">
      <c r="A55" s="293"/>
      <c r="B55" s="293"/>
      <c r="C55" s="293"/>
      <c r="D55" s="297"/>
      <c r="E55" s="295" t="s">
        <v>64</v>
      </c>
      <c r="F55" s="178" t="s">
        <v>65</v>
      </c>
      <c r="G55" s="220">
        <f t="shared" ref="G55:H55" si="22">G57</f>
        <v>-270000</v>
      </c>
      <c r="H55" s="220">
        <f t="shared" si="22"/>
        <v>-270000</v>
      </c>
    </row>
    <row r="56" spans="1:8" s="42" customFormat="1" ht="16.5" customHeight="1">
      <c r="A56" s="293"/>
      <c r="B56" s="293"/>
      <c r="C56" s="293"/>
      <c r="D56" s="297"/>
      <c r="E56" s="295"/>
      <c r="F56" s="178" t="s">
        <v>4</v>
      </c>
      <c r="G56" s="220"/>
      <c r="H56" s="220"/>
    </row>
    <row r="57" spans="1:8" s="42" customFormat="1" ht="15" customHeight="1">
      <c r="A57" s="293"/>
      <c r="B57" s="293"/>
      <c r="C57" s="293"/>
      <c r="D57" s="297"/>
      <c r="E57" s="295"/>
      <c r="F57" s="213" t="s">
        <v>10</v>
      </c>
      <c r="G57" s="214">
        <f t="shared" ref="G57" si="23">G59</f>
        <v>-270000</v>
      </c>
      <c r="H57" s="212">
        <f>H59</f>
        <v>-270000</v>
      </c>
    </row>
    <row r="58" spans="1:8" s="42" customFormat="1" ht="32.25" customHeight="1">
      <c r="A58" s="293"/>
      <c r="B58" s="293"/>
      <c r="C58" s="293"/>
      <c r="D58" s="297"/>
      <c r="E58" s="295"/>
      <c r="F58" s="178" t="s">
        <v>5</v>
      </c>
      <c r="G58" s="220"/>
      <c r="H58" s="220"/>
    </row>
    <row r="59" spans="1:8" s="42" customFormat="1">
      <c r="A59" s="293"/>
      <c r="B59" s="293"/>
      <c r="C59" s="293"/>
      <c r="D59" s="297"/>
      <c r="E59" s="295"/>
      <c r="F59" s="178" t="s">
        <v>66</v>
      </c>
      <c r="G59" s="220">
        <f t="shared" ref="G59:G61" si="24">G60</f>
        <v>-270000</v>
      </c>
      <c r="H59" s="212">
        <f>H60</f>
        <v>-270000</v>
      </c>
    </row>
    <row r="60" spans="1:8" s="42" customFormat="1">
      <c r="A60" s="293"/>
      <c r="B60" s="293"/>
      <c r="C60" s="293"/>
      <c r="D60" s="297"/>
      <c r="E60" s="295"/>
      <c r="F60" s="178" t="s">
        <v>67</v>
      </c>
      <c r="G60" s="220">
        <f t="shared" si="24"/>
        <v>-270000</v>
      </c>
      <c r="H60" s="212">
        <f>H61</f>
        <v>-270000</v>
      </c>
    </row>
    <row r="61" spans="1:8" s="42" customFormat="1">
      <c r="A61" s="293"/>
      <c r="B61" s="293"/>
      <c r="C61" s="293"/>
      <c r="D61" s="297"/>
      <c r="E61" s="295"/>
      <c r="F61" s="178" t="s">
        <v>68</v>
      </c>
      <c r="G61" s="220">
        <f t="shared" si="24"/>
        <v>-270000</v>
      </c>
      <c r="H61" s="212">
        <f>H62</f>
        <v>-270000</v>
      </c>
    </row>
    <row r="62" spans="1:8" s="42" customFormat="1">
      <c r="A62" s="293"/>
      <c r="B62" s="293"/>
      <c r="C62" s="293"/>
      <c r="D62" s="297"/>
      <c r="E62" s="295"/>
      <c r="F62" s="178" t="s">
        <v>69</v>
      </c>
      <c r="G62" s="221">
        <f>'N 4'!D35</f>
        <v>-270000</v>
      </c>
      <c r="H62" s="221">
        <f>'N 4'!E35</f>
        <v>-270000</v>
      </c>
    </row>
  </sheetData>
  <mergeCells count="40">
    <mergeCell ref="F1:H1"/>
    <mergeCell ref="D2:H2"/>
    <mergeCell ref="C5:C6"/>
    <mergeCell ref="A3:H3"/>
    <mergeCell ref="D5:E5"/>
    <mergeCell ref="F5:F6"/>
    <mergeCell ref="G4:H4"/>
    <mergeCell ref="G5:H5"/>
    <mergeCell ref="A7:E7"/>
    <mergeCell ref="A5:A6"/>
    <mergeCell ref="B5:B6"/>
    <mergeCell ref="D44:E44"/>
    <mergeCell ref="C43:E43"/>
    <mergeCell ref="B42:E42"/>
    <mergeCell ref="B8:E8"/>
    <mergeCell ref="C9:E9"/>
    <mergeCell ref="E21:E28"/>
    <mergeCell ref="D12:D28"/>
    <mergeCell ref="C10:C28"/>
    <mergeCell ref="B9:B28"/>
    <mergeCell ref="A8:A28"/>
    <mergeCell ref="D10:E10"/>
    <mergeCell ref="D11:E11"/>
    <mergeCell ref="E13:E20"/>
    <mergeCell ref="A29:A41"/>
    <mergeCell ref="E55:E62"/>
    <mergeCell ref="A42:A62"/>
    <mergeCell ref="B43:B62"/>
    <mergeCell ref="C44:C62"/>
    <mergeCell ref="D46:D62"/>
    <mergeCell ref="D45:E45"/>
    <mergeCell ref="E47:E54"/>
    <mergeCell ref="E34:E41"/>
    <mergeCell ref="B30:B41"/>
    <mergeCell ref="C31:C41"/>
    <mergeCell ref="D33:D41"/>
    <mergeCell ref="B29:E29"/>
    <mergeCell ref="C30:E30"/>
    <mergeCell ref="D31:E31"/>
    <mergeCell ref="D32:E32"/>
  </mergeCells>
  <pageMargins left="0.24" right="0.19" top="0.37" bottom="0.25" header="0.27" footer="0.2"/>
  <pageSetup paperSize="9" orientation="landscape" r:id="rId1"/>
  <ignoredErrors>
    <ignoredError sqref="H44:H45 A42:F42 D45:F46 C44:F44 B43:F43 E47 A8:F8 F13:F14 F20 D11:E11 C10:F10 B9:F9 D12:F12 E55:F56 E62:F62 G8:H8 G13:H19 G11:H11 G10:H10 G9:H9 G56:H61 F16:F19 E58:F61 E57 A29:E29 C31:E31 D32:E33 B30:E30" numberStoredAsText="1"/>
    <ignoredError sqref="G41:H41" formula="1"/>
    <ignoredError sqref="G43" evalError="1"/>
    <ignoredError sqref="H43" evalError="1" numberStoredAsText="1"/>
    <ignoredError sqref="G20:H20" numberStoredAsText="1" formula="1"/>
    <ignoredError sqref="E21:F26 E28 E27 G27:H27 G21:H26" formulaRange="1"/>
    <ignoredError sqref="G42" evalError="1" formula="1"/>
    <ignoredError sqref="H42" evalError="1" numberStoredAsText="1" formula="1"/>
    <ignoredError sqref="G28:H28" formula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D45"/>
  <sheetViews>
    <sheetView topLeftCell="A19" zoomScaleNormal="100" workbookViewId="0">
      <selection activeCell="B24" sqref="B24"/>
    </sheetView>
  </sheetViews>
  <sheetFormatPr defaultRowHeight="13.5"/>
  <cols>
    <col min="1" max="1" width="28.85546875" style="49" customWidth="1"/>
    <col min="2" max="2" width="60" style="49" customWidth="1"/>
    <col min="3" max="4" width="17.140625" style="157" customWidth="1"/>
    <col min="5" max="5" width="10.7109375" style="49" customWidth="1"/>
    <col min="6" max="16384" width="9.140625" style="49"/>
  </cols>
  <sheetData>
    <row r="1" spans="1:4" ht="62.25" customHeight="1">
      <c r="B1" s="335" t="s">
        <v>149</v>
      </c>
      <c r="C1" s="335"/>
      <c r="D1" s="335"/>
    </row>
    <row r="2" spans="1:4" s="45" customFormat="1" ht="45.75" customHeight="1">
      <c r="A2" s="337" t="s">
        <v>135</v>
      </c>
      <c r="B2" s="337"/>
      <c r="C2" s="337"/>
      <c r="D2" s="337"/>
    </row>
    <row r="3" spans="1:4" s="45" customFormat="1" ht="18.75" customHeight="1">
      <c r="A3" s="338" t="s">
        <v>136</v>
      </c>
      <c r="B3" s="338"/>
      <c r="C3" s="338"/>
      <c r="D3" s="338"/>
    </row>
    <row r="4" spans="1:4" s="45" customFormat="1" ht="11.25" customHeight="1">
      <c r="A4" s="105"/>
      <c r="B4" s="105"/>
      <c r="C4" s="149"/>
      <c r="D4" s="149"/>
    </row>
    <row r="5" spans="1:4" s="45" customFormat="1" ht="18" customHeight="1">
      <c r="A5" s="339" t="s">
        <v>36</v>
      </c>
      <c r="B5" s="339"/>
      <c r="C5" s="339"/>
      <c r="D5" s="339"/>
    </row>
    <row r="6" spans="1:4" s="45" customFormat="1" ht="18" customHeight="1">
      <c r="A6" s="125"/>
      <c r="B6" s="125"/>
      <c r="C6" s="150"/>
      <c r="D6" s="150"/>
    </row>
    <row r="7" spans="1:4" s="101" customFormat="1" ht="16.5" customHeight="1" thickBot="1">
      <c r="A7" s="104"/>
      <c r="B7" s="104"/>
      <c r="C7" s="151"/>
      <c r="D7" s="151"/>
    </row>
    <row r="8" spans="1:4" s="98" customFormat="1" ht="45" customHeight="1">
      <c r="A8" s="102" t="s">
        <v>15</v>
      </c>
      <c r="B8" s="191">
        <v>1155</v>
      </c>
      <c r="C8" s="342" t="s">
        <v>78</v>
      </c>
      <c r="D8" s="343"/>
    </row>
    <row r="9" spans="1:4" s="98" customFormat="1" ht="24" customHeight="1">
      <c r="A9" s="192" t="s">
        <v>16</v>
      </c>
      <c r="B9" s="263">
        <v>12003</v>
      </c>
      <c r="C9" s="183" t="s">
        <v>133</v>
      </c>
      <c r="D9" s="184" t="s">
        <v>134</v>
      </c>
    </row>
    <row r="10" spans="1:4" s="98" customFormat="1" ht="43.5" customHeight="1">
      <c r="A10" s="192" t="s">
        <v>18</v>
      </c>
      <c r="B10" s="263" t="s">
        <v>155</v>
      </c>
      <c r="C10" s="340"/>
      <c r="D10" s="341"/>
    </row>
    <row r="11" spans="1:4" s="98" customFormat="1" ht="57" customHeight="1">
      <c r="A11" s="192" t="s">
        <v>19</v>
      </c>
      <c r="B11" s="263" t="str">
        <f>'N 4'!C18</f>
        <v>Կորոնավիրուսի տնտեսական հետևանքների չեզոքացման շրջանակներում շրջակա միջավայրի նախարարության բնության հատուկ պահպանվող տարածքների պահպանությունն իրականացնող 4 ՊՈԱԿ-ներին ֆինանսական աջացության տրամադրում</v>
      </c>
      <c r="C11" s="340"/>
      <c r="D11" s="341"/>
    </row>
    <row r="12" spans="1:4" s="98" customFormat="1" ht="18" customHeight="1">
      <c r="A12" s="192" t="s">
        <v>20</v>
      </c>
      <c r="B12" s="263" t="s">
        <v>99</v>
      </c>
      <c r="C12" s="340"/>
      <c r="D12" s="341"/>
    </row>
    <row r="13" spans="1:4" s="98" customFormat="1" ht="31.5" customHeight="1">
      <c r="A13" s="226" t="s">
        <v>97</v>
      </c>
      <c r="B13" s="263" t="s">
        <v>148</v>
      </c>
      <c r="C13" s="340"/>
      <c r="D13" s="341"/>
    </row>
    <row r="14" spans="1:4" s="98" customFormat="1" ht="21.75" customHeight="1">
      <c r="A14" s="344" t="s">
        <v>22</v>
      </c>
      <c r="B14" s="345"/>
      <c r="C14" s="224"/>
      <c r="D14" s="193"/>
    </row>
    <row r="15" spans="1:4" s="98" customFormat="1" ht="26.25" customHeight="1">
      <c r="A15" s="346" t="s">
        <v>147</v>
      </c>
      <c r="B15" s="347"/>
      <c r="C15" s="225">
        <v>4</v>
      </c>
      <c r="D15" s="227">
        <v>4</v>
      </c>
    </row>
    <row r="16" spans="1:4" s="98" customFormat="1" ht="21" customHeight="1" thickBot="1">
      <c r="A16" s="321" t="s">
        <v>23</v>
      </c>
      <c r="B16" s="348"/>
      <c r="C16" s="228">
        <f t="shared" ref="C16:D16" si="0">C35</f>
        <v>270000</v>
      </c>
      <c r="D16" s="179">
        <f t="shared" si="0"/>
        <v>270000</v>
      </c>
    </row>
    <row r="17" spans="1:4" s="98" customFormat="1" ht="21" customHeight="1">
      <c r="A17" s="109"/>
      <c r="B17" s="109"/>
      <c r="C17" s="115"/>
      <c r="D17" s="115"/>
    </row>
    <row r="18" spans="1:4" s="98" customFormat="1" ht="39.75" customHeight="1">
      <c r="A18" s="336" t="s">
        <v>98</v>
      </c>
      <c r="B18" s="336"/>
      <c r="C18" s="336"/>
      <c r="D18" s="336"/>
    </row>
    <row r="19" spans="1:4" s="98" customFormat="1" ht="14.25" customHeight="1">
      <c r="A19" s="336"/>
      <c r="B19" s="336"/>
      <c r="C19" s="336"/>
      <c r="D19" s="336"/>
    </row>
    <row r="20" spans="1:4" s="97" customFormat="1" ht="15.75" customHeight="1">
      <c r="A20" s="336" t="s">
        <v>26</v>
      </c>
      <c r="B20" s="336"/>
      <c r="C20" s="336"/>
      <c r="D20" s="336"/>
    </row>
    <row r="21" spans="1:4" s="94" customFormat="1" ht="19.5" customHeight="1">
      <c r="A21" s="327" t="s">
        <v>36</v>
      </c>
      <c r="B21" s="327"/>
      <c r="C21" s="327"/>
      <c r="D21" s="327"/>
    </row>
    <row r="22" spans="1:4" s="94" customFormat="1" ht="12.75">
      <c r="C22" s="152"/>
      <c r="D22" s="152"/>
    </row>
    <row r="23" spans="1:4" s="94" customFormat="1" ht="19.5" customHeight="1">
      <c r="A23" s="92" t="s">
        <v>12</v>
      </c>
      <c r="B23" s="93" t="s">
        <v>13</v>
      </c>
      <c r="C23" s="153"/>
      <c r="D23" s="153"/>
    </row>
    <row r="24" spans="1:4" s="94" customFormat="1" ht="24.75" customHeight="1">
      <c r="A24" s="95" t="s">
        <v>27</v>
      </c>
      <c r="B24" s="96" t="s">
        <v>28</v>
      </c>
      <c r="C24" s="154"/>
      <c r="D24" s="154"/>
    </row>
    <row r="25" spans="1:4" s="94" customFormat="1" ht="12.75">
      <c r="C25" s="152"/>
      <c r="D25" s="152"/>
    </row>
    <row r="26" spans="1:4" s="94" customFormat="1" ht="12.75">
      <c r="A26" s="328" t="s">
        <v>14</v>
      </c>
      <c r="B26" s="328"/>
      <c r="C26" s="328"/>
      <c r="D26" s="328"/>
    </row>
    <row r="27" spans="1:4" s="97" customFormat="1" thickBot="1">
      <c r="A27" s="94"/>
      <c r="B27" s="94"/>
      <c r="C27" s="152"/>
      <c r="D27" s="155"/>
    </row>
    <row r="28" spans="1:4" s="97" customFormat="1" ht="45" customHeight="1">
      <c r="A28" s="102" t="s">
        <v>15</v>
      </c>
      <c r="B28" s="145" t="s">
        <v>27</v>
      </c>
      <c r="C28" s="331" t="s">
        <v>78</v>
      </c>
      <c r="D28" s="332"/>
    </row>
    <row r="29" spans="1:4" s="97" customFormat="1" ht="25.5" customHeight="1">
      <c r="A29" s="192" t="s">
        <v>16</v>
      </c>
      <c r="B29" s="267" t="s">
        <v>17</v>
      </c>
      <c r="C29" s="183" t="s">
        <v>133</v>
      </c>
      <c r="D29" s="184" t="s">
        <v>134</v>
      </c>
    </row>
    <row r="30" spans="1:4" s="97" customFormat="1" ht="23.25" customHeight="1">
      <c r="A30" s="192" t="s">
        <v>18</v>
      </c>
      <c r="B30" s="267" t="s">
        <v>28</v>
      </c>
      <c r="C30" s="333"/>
      <c r="D30" s="334"/>
    </row>
    <row r="31" spans="1:4" s="97" customFormat="1" ht="46.5" customHeight="1">
      <c r="A31" s="192" t="s">
        <v>19</v>
      </c>
      <c r="B31" s="267" t="s">
        <v>85</v>
      </c>
      <c r="C31" s="333"/>
      <c r="D31" s="334"/>
    </row>
    <row r="32" spans="1:4" s="97" customFormat="1" ht="17.25" customHeight="1">
      <c r="A32" s="192" t="s">
        <v>20</v>
      </c>
      <c r="B32" s="267" t="s">
        <v>21</v>
      </c>
      <c r="C32" s="333"/>
      <c r="D32" s="334"/>
    </row>
    <row r="33" spans="1:4" s="97" customFormat="1" ht="31.5" customHeight="1">
      <c r="A33" s="192" t="s">
        <v>25</v>
      </c>
      <c r="B33" s="267" t="s">
        <v>26</v>
      </c>
      <c r="C33" s="333"/>
      <c r="D33" s="334"/>
    </row>
    <row r="34" spans="1:4" s="97" customFormat="1" ht="17.25" customHeight="1">
      <c r="A34" s="323" t="s">
        <v>22</v>
      </c>
      <c r="B34" s="324"/>
      <c r="C34" s="189"/>
      <c r="D34" s="193"/>
    </row>
    <row r="35" spans="1:4" s="100" customFormat="1" ht="17.25" customHeight="1">
      <c r="A35" s="325" t="s">
        <v>23</v>
      </c>
      <c r="B35" s="326"/>
      <c r="C35" s="190">
        <f>-C43</f>
        <v>270000</v>
      </c>
      <c r="D35" s="194">
        <f>C35</f>
        <v>270000</v>
      </c>
    </row>
    <row r="36" spans="1:4" s="97" customFormat="1" ht="50.25" customHeight="1">
      <c r="A36" s="192" t="s">
        <v>15</v>
      </c>
      <c r="B36" s="267" t="s">
        <v>27</v>
      </c>
      <c r="C36" s="329" t="s">
        <v>78</v>
      </c>
      <c r="D36" s="330"/>
    </row>
    <row r="37" spans="1:4" s="97" customFormat="1" ht="27.75" customHeight="1">
      <c r="A37" s="192" t="s">
        <v>16</v>
      </c>
      <c r="B37" s="267" t="s">
        <v>17</v>
      </c>
      <c r="C37" s="268" t="s">
        <v>133</v>
      </c>
      <c r="D37" s="269" t="s">
        <v>134</v>
      </c>
    </row>
    <row r="38" spans="1:4" s="97" customFormat="1" ht="23.25" customHeight="1">
      <c r="A38" s="192" t="s">
        <v>18</v>
      </c>
      <c r="B38" s="267" t="s">
        <v>28</v>
      </c>
      <c r="C38" s="333"/>
      <c r="D38" s="334"/>
    </row>
    <row r="39" spans="1:4" s="97" customFormat="1" ht="45" customHeight="1">
      <c r="A39" s="192" t="s">
        <v>19</v>
      </c>
      <c r="B39" s="267" t="s">
        <v>85</v>
      </c>
      <c r="C39" s="333"/>
      <c r="D39" s="334"/>
    </row>
    <row r="40" spans="1:4" s="97" customFormat="1" ht="17.25" customHeight="1">
      <c r="A40" s="192" t="s">
        <v>20</v>
      </c>
      <c r="B40" s="267" t="s">
        <v>21</v>
      </c>
      <c r="C40" s="333"/>
      <c r="D40" s="334"/>
    </row>
    <row r="41" spans="1:4" s="97" customFormat="1" ht="31.5" customHeight="1">
      <c r="A41" s="192" t="s">
        <v>25</v>
      </c>
      <c r="B41" s="267" t="s">
        <v>26</v>
      </c>
      <c r="C41" s="333"/>
      <c r="D41" s="334"/>
    </row>
    <row r="42" spans="1:4" s="97" customFormat="1" ht="17.25" customHeight="1">
      <c r="A42" s="323" t="s">
        <v>22</v>
      </c>
      <c r="B42" s="324"/>
      <c r="C42" s="189"/>
      <c r="D42" s="193"/>
    </row>
    <row r="43" spans="1:4" s="100" customFormat="1" ht="17.25" customHeight="1" thickBot="1">
      <c r="A43" s="321" t="s">
        <v>23</v>
      </c>
      <c r="B43" s="322"/>
      <c r="C43" s="195">
        <f>'N 5'!G62</f>
        <v>-270000</v>
      </c>
      <c r="D43" s="103">
        <f>'N 5'!H62</f>
        <v>-270000</v>
      </c>
    </row>
    <row r="44" spans="1:4" s="46" customFormat="1" ht="21.75" customHeight="1">
      <c r="A44" s="90"/>
      <c r="B44" s="43"/>
      <c r="C44" s="150"/>
      <c r="D44" s="156"/>
    </row>
    <row r="45" spans="1:4" ht="19.5" customHeight="1"/>
  </sheetData>
  <mergeCells count="25">
    <mergeCell ref="B1:D1"/>
    <mergeCell ref="A18:D18"/>
    <mergeCell ref="A20:D20"/>
    <mergeCell ref="A2:D2"/>
    <mergeCell ref="A3:D3"/>
    <mergeCell ref="A5:D5"/>
    <mergeCell ref="A19:D19"/>
    <mergeCell ref="C10:C13"/>
    <mergeCell ref="D10:D13"/>
    <mergeCell ref="C8:D8"/>
    <mergeCell ref="A14:B14"/>
    <mergeCell ref="A15:B15"/>
    <mergeCell ref="A16:B16"/>
    <mergeCell ref="A43:B43"/>
    <mergeCell ref="A34:B34"/>
    <mergeCell ref="A35:B35"/>
    <mergeCell ref="A21:D21"/>
    <mergeCell ref="A26:D26"/>
    <mergeCell ref="C36:D36"/>
    <mergeCell ref="C28:D28"/>
    <mergeCell ref="C30:C33"/>
    <mergeCell ref="D30:D33"/>
    <mergeCell ref="C38:C41"/>
    <mergeCell ref="D38:D41"/>
    <mergeCell ref="A42:B42"/>
  </mergeCells>
  <pageMargins left="0.2" right="0.2" top="0.33" bottom="0.21" header="0.2" footer="0.2"/>
  <pageSetup paperSize="9" scale="95" orientation="landscape" r:id="rId1"/>
  <ignoredErrors>
    <ignoredError sqref="A24:B27 A36:B36 A35:B35 E35 A30:B34 A29:B29 E29 A38:B44 A37:B37 E37 E36 A28:B28 E28 C24:E27 C30:E34 C38:E42 C44:E44 E43" numberStoredAsText="1"/>
    <ignoredError sqref="C16:D16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F49"/>
  <sheetViews>
    <sheetView zoomScaleNormal="100" workbookViewId="0">
      <selection activeCell="C19" sqref="C19"/>
    </sheetView>
  </sheetViews>
  <sheetFormatPr defaultRowHeight="13.5"/>
  <cols>
    <col min="1" max="1" width="28.85546875" style="49" customWidth="1"/>
    <col min="2" max="2" width="73.42578125" style="49" customWidth="1"/>
    <col min="3" max="4" width="16.140625" style="157" customWidth="1"/>
    <col min="5" max="5" width="10.7109375" style="49" customWidth="1"/>
    <col min="6" max="16384" width="9.140625" style="49"/>
  </cols>
  <sheetData>
    <row r="1" spans="1:6" s="48" customFormat="1" ht="55.5" customHeight="1">
      <c r="A1" s="335" t="s">
        <v>150</v>
      </c>
      <c r="B1" s="335"/>
      <c r="C1" s="335"/>
      <c r="D1" s="335"/>
    </row>
    <row r="2" spans="1:6" s="98" customFormat="1" ht="18" customHeight="1">
      <c r="A2" s="126"/>
      <c r="B2" s="126"/>
      <c r="C2" s="115"/>
      <c r="D2" s="115"/>
    </row>
    <row r="3" spans="1:6" s="20" customFormat="1" ht="48.75" customHeight="1">
      <c r="A3" s="351" t="s">
        <v>137</v>
      </c>
      <c r="B3" s="351"/>
      <c r="C3" s="351"/>
      <c r="D3" s="351"/>
      <c r="E3" s="53"/>
      <c r="F3" s="53"/>
    </row>
    <row r="4" spans="1:6" s="42" customFormat="1" ht="18" customHeight="1">
      <c r="A4" s="352" t="s">
        <v>138</v>
      </c>
      <c r="B4" s="352"/>
      <c r="C4" s="352"/>
      <c r="D4" s="352"/>
      <c r="E4" s="54"/>
      <c r="F4" s="54"/>
    </row>
    <row r="5" spans="1:6" s="42" customFormat="1" ht="17.25" customHeight="1">
      <c r="A5" s="89"/>
      <c r="B5" s="89"/>
      <c r="C5" s="160"/>
      <c r="D5" s="160"/>
      <c r="E5" s="54"/>
      <c r="F5" s="54"/>
    </row>
    <row r="6" spans="1:6" s="42" customFormat="1" ht="18.75" customHeight="1">
      <c r="A6" s="339" t="s">
        <v>29</v>
      </c>
      <c r="B6" s="339"/>
      <c r="C6" s="339"/>
      <c r="D6" s="339"/>
      <c r="E6" s="339"/>
      <c r="F6" s="339"/>
    </row>
    <row r="7" spans="1:6" s="42" customFormat="1" ht="18.75" customHeight="1" thickBot="1">
      <c r="A7" s="108"/>
      <c r="B7" s="108"/>
      <c r="C7" s="150"/>
      <c r="D7" s="150"/>
      <c r="E7" s="108"/>
      <c r="F7" s="108"/>
    </row>
    <row r="8" spans="1:6" s="94" customFormat="1" ht="21.75" customHeight="1">
      <c r="A8" s="200" t="s">
        <v>12</v>
      </c>
      <c r="B8" s="201" t="s">
        <v>13</v>
      </c>
      <c r="C8" s="153"/>
      <c r="D8" s="153"/>
    </row>
    <row r="9" spans="1:6" s="94" customFormat="1" ht="30.75" customHeight="1" thickBot="1">
      <c r="A9" s="202">
        <v>1155</v>
      </c>
      <c r="B9" s="203" t="s">
        <v>112</v>
      </c>
      <c r="C9" s="154"/>
      <c r="D9" s="154"/>
    </row>
    <row r="10" spans="1:6" s="100" customFormat="1" ht="24" customHeight="1">
      <c r="A10" s="94"/>
      <c r="B10" s="94"/>
      <c r="C10" s="99"/>
      <c r="D10" s="99"/>
    </row>
    <row r="11" spans="1:6" s="101" customFormat="1" ht="20.25" customHeight="1" thickBot="1">
      <c r="A11" s="104"/>
      <c r="B11" s="104"/>
      <c r="C11" s="151"/>
      <c r="D11" s="151"/>
    </row>
    <row r="12" spans="1:6" s="98" customFormat="1" ht="50.25" customHeight="1">
      <c r="A12" s="102" t="s">
        <v>15</v>
      </c>
      <c r="B12" s="191">
        <v>1155</v>
      </c>
      <c r="C12" s="342" t="s">
        <v>78</v>
      </c>
      <c r="D12" s="343"/>
    </row>
    <row r="13" spans="1:6" s="98" customFormat="1" ht="24.75" customHeight="1">
      <c r="A13" s="192" t="s">
        <v>16</v>
      </c>
      <c r="B13" s="188">
        <v>12003</v>
      </c>
      <c r="C13" s="183" t="s">
        <v>73</v>
      </c>
      <c r="D13" s="184" t="s">
        <v>8</v>
      </c>
    </row>
    <row r="14" spans="1:6" s="98" customFormat="1" ht="30" customHeight="1">
      <c r="A14" s="192" t="s">
        <v>18</v>
      </c>
      <c r="B14" s="188" t="str">
        <f>' N 6_9'!B10</f>
        <v xml:space="preserve">Կորոնավիրուսի տնտեսական հետևանքների մեղմման ուղղված Կովկասի Բնության Հիմնադրամի կողմից արտակարգ դրամաշնորհի տրամադրում  բնության հատուկ պահպանվող տարածքներին </v>
      </c>
      <c r="C14" s="340"/>
      <c r="D14" s="341"/>
    </row>
    <row r="15" spans="1:6" s="98" customFormat="1" ht="29.25" customHeight="1">
      <c r="A15" s="192" t="s">
        <v>19</v>
      </c>
      <c r="B15" s="188" t="str">
        <f>' N 6_9'!B11</f>
        <v>Կորոնավիրուսի տնտեսական հետևանքների չեզոքացման շրջանակներում շրջակա միջավայրի նախարարության բնության հատուկ պահպանվող տարածքների պահպանությունն իրականացնող 4 ՊՈԱԿ-ներին ֆինանսական աջացության տրամադրում</v>
      </c>
      <c r="C15" s="340"/>
      <c r="D15" s="341"/>
    </row>
    <row r="16" spans="1:6" s="98" customFormat="1" ht="18" customHeight="1">
      <c r="A16" s="192" t="s">
        <v>20</v>
      </c>
      <c r="B16" s="188" t="s">
        <v>99</v>
      </c>
      <c r="C16" s="340"/>
      <c r="D16" s="341"/>
    </row>
    <row r="17" spans="1:4" s="98" customFormat="1" ht="31.5" customHeight="1">
      <c r="A17" s="226" t="s">
        <v>97</v>
      </c>
      <c r="B17" s="188" t="s">
        <v>148</v>
      </c>
      <c r="C17" s="340"/>
      <c r="D17" s="341"/>
    </row>
    <row r="18" spans="1:4" s="98" customFormat="1" ht="21.75" customHeight="1">
      <c r="A18" s="344" t="s">
        <v>22</v>
      </c>
      <c r="B18" s="345"/>
      <c r="C18" s="224"/>
      <c r="D18" s="193"/>
    </row>
    <row r="19" spans="1:4" s="98" customFormat="1" ht="18.75" customHeight="1">
      <c r="A19" s="346" t="s">
        <v>147</v>
      </c>
      <c r="B19" s="347"/>
      <c r="C19" s="225">
        <v>4</v>
      </c>
      <c r="D19" s="227">
        <v>4</v>
      </c>
    </row>
    <row r="20" spans="1:4" s="98" customFormat="1" ht="21" customHeight="1" thickBot="1">
      <c r="A20" s="321" t="s">
        <v>23</v>
      </c>
      <c r="B20" s="348"/>
      <c r="C20" s="228">
        <f t="shared" ref="C20:D20" si="0">C39</f>
        <v>270000</v>
      </c>
      <c r="D20" s="179">
        <f t="shared" si="0"/>
        <v>270000</v>
      </c>
    </row>
    <row r="21" spans="1:4" s="98" customFormat="1" ht="21" customHeight="1">
      <c r="A21" s="109"/>
      <c r="B21" s="109"/>
      <c r="C21" s="115"/>
      <c r="D21" s="115"/>
    </row>
    <row r="22" spans="1:4" ht="39" customHeight="1">
      <c r="A22" s="336" t="s">
        <v>102</v>
      </c>
      <c r="B22" s="336"/>
      <c r="C22" s="336"/>
      <c r="D22" s="336"/>
    </row>
    <row r="23" spans="1:4" ht="14.25" customHeight="1">
      <c r="A23" s="88"/>
      <c r="B23" s="88"/>
      <c r="C23" s="158"/>
      <c r="D23" s="158"/>
    </row>
    <row r="24" spans="1:4" s="45" customFormat="1" ht="18" customHeight="1">
      <c r="A24" s="352" t="s">
        <v>26</v>
      </c>
      <c r="B24" s="352"/>
      <c r="C24" s="352"/>
      <c r="D24" s="352"/>
    </row>
    <row r="25" spans="1:4" s="47" customFormat="1" ht="19.5" customHeight="1">
      <c r="A25" s="339" t="s">
        <v>29</v>
      </c>
      <c r="B25" s="339"/>
      <c r="C25" s="339"/>
      <c r="D25" s="339"/>
    </row>
    <row r="26" spans="1:4" s="94" customFormat="1" thickBot="1">
      <c r="C26" s="152"/>
      <c r="D26" s="152"/>
    </row>
    <row r="27" spans="1:4" s="94" customFormat="1" ht="19.5" customHeight="1">
      <c r="A27" s="196" t="s">
        <v>12</v>
      </c>
      <c r="B27" s="197" t="s">
        <v>13</v>
      </c>
      <c r="C27" s="153"/>
      <c r="D27" s="153"/>
    </row>
    <row r="28" spans="1:4" s="94" customFormat="1" ht="24.75" customHeight="1" thickBot="1">
      <c r="A28" s="198" t="s">
        <v>27</v>
      </c>
      <c r="B28" s="199" t="s">
        <v>28</v>
      </c>
      <c r="C28" s="154"/>
      <c r="D28" s="154"/>
    </row>
    <row r="29" spans="1:4" s="94" customFormat="1" ht="12.75">
      <c r="C29" s="152"/>
      <c r="D29" s="152"/>
    </row>
    <row r="30" spans="1:4" s="94" customFormat="1" ht="12.75">
      <c r="A30" s="328" t="s">
        <v>14</v>
      </c>
      <c r="B30" s="328"/>
      <c r="C30" s="328"/>
      <c r="D30" s="328"/>
    </row>
    <row r="31" spans="1:4" s="97" customFormat="1" thickBot="1">
      <c r="A31" s="94"/>
      <c r="B31" s="94"/>
      <c r="C31" s="152"/>
      <c r="D31" s="155"/>
    </row>
    <row r="32" spans="1:4" s="97" customFormat="1" ht="51" customHeight="1">
      <c r="A32" s="102" t="s">
        <v>15</v>
      </c>
      <c r="B32" s="191" t="s">
        <v>27</v>
      </c>
      <c r="C32" s="342" t="s">
        <v>78</v>
      </c>
      <c r="D32" s="343"/>
    </row>
    <row r="33" spans="1:4" s="97" customFormat="1" ht="24" customHeight="1">
      <c r="A33" s="192" t="s">
        <v>16</v>
      </c>
      <c r="B33" s="188" t="s">
        <v>17</v>
      </c>
      <c r="C33" s="183" t="s">
        <v>73</v>
      </c>
      <c r="D33" s="184" t="s">
        <v>8</v>
      </c>
    </row>
    <row r="34" spans="1:4" s="97" customFormat="1" ht="23.25" customHeight="1">
      <c r="A34" s="192" t="s">
        <v>18</v>
      </c>
      <c r="B34" s="188" t="s">
        <v>28</v>
      </c>
      <c r="C34" s="333"/>
      <c r="D34" s="334"/>
    </row>
    <row r="35" spans="1:4" s="97" customFormat="1" ht="43.5" customHeight="1">
      <c r="A35" s="192" t="s">
        <v>19</v>
      </c>
      <c r="B35" s="188" t="s">
        <v>85</v>
      </c>
      <c r="C35" s="333"/>
      <c r="D35" s="334"/>
    </row>
    <row r="36" spans="1:4" s="97" customFormat="1" ht="17.25" customHeight="1">
      <c r="A36" s="192" t="s">
        <v>20</v>
      </c>
      <c r="B36" s="188" t="s">
        <v>21</v>
      </c>
      <c r="C36" s="333"/>
      <c r="D36" s="334"/>
    </row>
    <row r="37" spans="1:4" s="97" customFormat="1" ht="31.5" customHeight="1">
      <c r="A37" s="192" t="s">
        <v>25</v>
      </c>
      <c r="B37" s="188" t="s">
        <v>26</v>
      </c>
      <c r="C37" s="333"/>
      <c r="D37" s="334"/>
    </row>
    <row r="38" spans="1:4" s="97" customFormat="1" ht="17.25" customHeight="1">
      <c r="A38" s="323" t="s">
        <v>22</v>
      </c>
      <c r="B38" s="353"/>
      <c r="C38" s="189"/>
      <c r="D38" s="193"/>
    </row>
    <row r="39" spans="1:4" s="100" customFormat="1" ht="21.75" customHeight="1">
      <c r="A39" s="325" t="s">
        <v>23</v>
      </c>
      <c r="B39" s="354"/>
      <c r="C39" s="190">
        <f>' N 6_9'!C35</f>
        <v>270000</v>
      </c>
      <c r="D39" s="194">
        <f>' N 6_9'!D35</f>
        <v>270000</v>
      </c>
    </row>
    <row r="40" spans="1:4" s="97" customFormat="1" ht="51.75" customHeight="1">
      <c r="A40" s="192" t="s">
        <v>15</v>
      </c>
      <c r="B40" s="188" t="s">
        <v>27</v>
      </c>
      <c r="C40" s="349" t="s">
        <v>78</v>
      </c>
      <c r="D40" s="350"/>
    </row>
    <row r="41" spans="1:4" s="97" customFormat="1" ht="25.5" customHeight="1">
      <c r="A41" s="192" t="s">
        <v>16</v>
      </c>
      <c r="B41" s="188" t="s">
        <v>17</v>
      </c>
      <c r="C41" s="183" t="s">
        <v>73</v>
      </c>
      <c r="D41" s="184" t="s">
        <v>8</v>
      </c>
    </row>
    <row r="42" spans="1:4" s="97" customFormat="1" ht="16.5" customHeight="1">
      <c r="A42" s="192" t="s">
        <v>18</v>
      </c>
      <c r="B42" s="188" t="s">
        <v>28</v>
      </c>
      <c r="C42" s="333"/>
      <c r="D42" s="334"/>
    </row>
    <row r="43" spans="1:4" s="97" customFormat="1" ht="43.5" customHeight="1">
      <c r="A43" s="192" t="s">
        <v>19</v>
      </c>
      <c r="B43" s="188" t="s">
        <v>85</v>
      </c>
      <c r="C43" s="333"/>
      <c r="D43" s="334"/>
    </row>
    <row r="44" spans="1:4" s="97" customFormat="1" ht="17.25" customHeight="1">
      <c r="A44" s="192" t="s">
        <v>20</v>
      </c>
      <c r="B44" s="188" t="s">
        <v>21</v>
      </c>
      <c r="C44" s="333"/>
      <c r="D44" s="334"/>
    </row>
    <row r="45" spans="1:4" s="97" customFormat="1" ht="29.25" customHeight="1">
      <c r="A45" s="192" t="s">
        <v>25</v>
      </c>
      <c r="B45" s="188" t="s">
        <v>26</v>
      </c>
      <c r="C45" s="333"/>
      <c r="D45" s="334"/>
    </row>
    <row r="46" spans="1:4" s="97" customFormat="1" ht="17.25" customHeight="1">
      <c r="A46" s="323" t="s">
        <v>22</v>
      </c>
      <c r="B46" s="353"/>
      <c r="C46" s="189"/>
      <c r="D46" s="193"/>
    </row>
    <row r="47" spans="1:4" s="100" customFormat="1" ht="21" customHeight="1" thickBot="1">
      <c r="A47" s="321" t="s">
        <v>23</v>
      </c>
      <c r="B47" s="348"/>
      <c r="C47" s="195">
        <f t="shared" ref="C47:D47" si="1">-C39</f>
        <v>-270000</v>
      </c>
      <c r="D47" s="103">
        <f t="shared" si="1"/>
        <v>-270000</v>
      </c>
    </row>
    <row r="48" spans="1:4" s="46" customFormat="1" ht="21.75" customHeight="1">
      <c r="A48" s="90"/>
      <c r="B48" s="90"/>
      <c r="C48" s="150"/>
      <c r="D48" s="156"/>
    </row>
    <row r="49" ht="19.5" customHeight="1"/>
  </sheetData>
  <mergeCells count="24">
    <mergeCell ref="A47:B47"/>
    <mergeCell ref="A30:D30"/>
    <mergeCell ref="A22:D22"/>
    <mergeCell ref="A24:D24"/>
    <mergeCell ref="A25:D25"/>
    <mergeCell ref="A38:B38"/>
    <mergeCell ref="A39:B39"/>
    <mergeCell ref="A46:B46"/>
    <mergeCell ref="C34:C37"/>
    <mergeCell ref="D34:D37"/>
    <mergeCell ref="C42:C45"/>
    <mergeCell ref="D42:D45"/>
    <mergeCell ref="C12:D12"/>
    <mergeCell ref="C32:D32"/>
    <mergeCell ref="C40:D40"/>
    <mergeCell ref="A1:D1"/>
    <mergeCell ref="A3:D3"/>
    <mergeCell ref="A4:D4"/>
    <mergeCell ref="A6:F6"/>
    <mergeCell ref="A19:B19"/>
    <mergeCell ref="A20:B20"/>
    <mergeCell ref="A18:B18"/>
    <mergeCell ref="C14:C17"/>
    <mergeCell ref="D14:D17"/>
  </mergeCells>
  <pageMargins left="0.2" right="0.2" top="0.33" bottom="0.21" header="0.2" footer="0.2"/>
  <pageSetup paperSize="9" scale="95" orientation="landscape" r:id="rId1"/>
  <ignoredErrors>
    <ignoredError sqref="B32:B33 B40:B41 A2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6" tint="0.39997558519241921"/>
  </sheetPr>
  <dimension ref="A1:V16"/>
  <sheetViews>
    <sheetView topLeftCell="B1" workbookViewId="0">
      <selection activeCell="U7" sqref="U7"/>
    </sheetView>
  </sheetViews>
  <sheetFormatPr defaultColWidth="9.140625" defaultRowHeight="13.5"/>
  <cols>
    <col min="1" max="1" width="6.28515625" style="28" hidden="1" customWidth="1"/>
    <col min="2" max="2" width="8.7109375" style="5" customWidth="1"/>
    <col min="3" max="3" width="12.7109375" style="5" customWidth="1"/>
    <col min="4" max="4" width="7.140625" style="6" customWidth="1"/>
    <col min="5" max="5" width="6.42578125" style="6" customWidth="1"/>
    <col min="6" max="6" width="40.28515625" style="6" customWidth="1"/>
    <col min="7" max="7" width="48.140625" style="5" customWidth="1"/>
    <col min="8" max="8" width="16" style="39" customWidth="1"/>
    <col min="9" max="10" width="16" style="39" hidden="1" customWidth="1"/>
    <col min="11" max="12" width="21.7109375" style="39" hidden="1" customWidth="1"/>
    <col min="13" max="13" width="16" style="39" hidden="1" customWidth="1"/>
    <col min="14" max="19" width="0" style="28" hidden="1" customWidth="1"/>
    <col min="20" max="21" width="9.140625" style="28"/>
    <col min="22" max="22" width="9.7109375" style="28" bestFit="1" customWidth="1"/>
    <col min="23" max="16384" width="9.140625" style="28"/>
  </cols>
  <sheetData>
    <row r="1" spans="2:22" ht="57.75" customHeight="1">
      <c r="G1" s="356" t="s">
        <v>151</v>
      </c>
      <c r="H1" s="356"/>
      <c r="I1" s="110"/>
      <c r="J1" s="110"/>
      <c r="K1" s="113"/>
      <c r="L1" s="113"/>
      <c r="M1" s="110"/>
    </row>
    <row r="2" spans="2:22" ht="14.25" customHeight="1">
      <c r="H2" s="7"/>
      <c r="I2" s="7"/>
      <c r="J2" s="7"/>
      <c r="K2" s="7"/>
      <c r="L2" s="7"/>
      <c r="M2" s="7"/>
    </row>
    <row r="3" spans="2:22" ht="33.75" customHeight="1">
      <c r="B3" s="365" t="s">
        <v>77</v>
      </c>
      <c r="C3" s="365"/>
      <c r="D3" s="365"/>
      <c r="E3" s="365"/>
      <c r="F3" s="365"/>
      <c r="G3" s="365"/>
      <c r="H3" s="365"/>
      <c r="I3" s="111"/>
      <c r="J3" s="111"/>
      <c r="K3" s="114"/>
      <c r="L3" s="114"/>
      <c r="M3" s="111"/>
    </row>
    <row r="4" spans="2:22" ht="19.5" customHeight="1">
      <c r="H4" s="29" t="s">
        <v>74</v>
      </c>
      <c r="I4" s="29"/>
      <c r="J4" s="29"/>
      <c r="K4" s="29"/>
      <c r="L4" s="29"/>
      <c r="M4" s="29"/>
    </row>
    <row r="5" spans="2:22" ht="30.75" customHeight="1">
      <c r="B5" s="366" t="s">
        <v>0</v>
      </c>
      <c r="C5" s="367"/>
      <c r="D5" s="355" t="s">
        <v>75</v>
      </c>
      <c r="E5" s="355"/>
      <c r="F5" s="355"/>
      <c r="G5" s="355" t="s">
        <v>76</v>
      </c>
      <c r="H5" s="368" t="s">
        <v>1</v>
      </c>
      <c r="I5" s="116"/>
      <c r="J5" s="116"/>
      <c r="K5" s="116"/>
      <c r="L5" s="116"/>
      <c r="M5" s="116"/>
    </row>
    <row r="6" spans="2:22" ht="24.75" customHeight="1">
      <c r="B6" s="30" t="s">
        <v>2</v>
      </c>
      <c r="C6" s="30" t="s">
        <v>3</v>
      </c>
      <c r="D6" s="355"/>
      <c r="E6" s="355"/>
      <c r="F6" s="355"/>
      <c r="G6" s="355"/>
      <c r="H6" s="368"/>
      <c r="I6" s="116"/>
      <c r="J6" s="116"/>
      <c r="K6" s="116"/>
      <c r="L6" s="116"/>
      <c r="M6" s="116"/>
    </row>
    <row r="7" spans="2:22">
      <c r="B7" s="31">
        <v>1</v>
      </c>
      <c r="C7" s="31">
        <v>2</v>
      </c>
      <c r="D7" s="369">
        <v>3</v>
      </c>
      <c r="E7" s="369"/>
      <c r="F7" s="369"/>
      <c r="G7" s="31">
        <v>4</v>
      </c>
      <c r="H7" s="32">
        <v>5</v>
      </c>
      <c r="I7" s="117"/>
      <c r="J7" s="117"/>
      <c r="K7" s="117"/>
      <c r="L7" s="117"/>
      <c r="M7" s="117"/>
    </row>
    <row r="8" spans="2:22" ht="24" customHeight="1">
      <c r="B8" s="357" t="s">
        <v>138</v>
      </c>
      <c r="C8" s="358"/>
      <c r="D8" s="358"/>
      <c r="E8" s="358"/>
      <c r="F8" s="358"/>
      <c r="G8" s="359"/>
      <c r="H8" s="38">
        <f>H9</f>
        <v>270000</v>
      </c>
      <c r="I8" s="118"/>
      <c r="J8" s="118"/>
      <c r="K8" s="118"/>
      <c r="L8" s="118"/>
      <c r="M8" s="118"/>
    </row>
    <row r="9" spans="2:22" ht="37.5" customHeight="1">
      <c r="B9" s="72">
        <v>1155</v>
      </c>
      <c r="C9" s="355" t="s">
        <v>112</v>
      </c>
      <c r="D9" s="355"/>
      <c r="E9" s="355"/>
      <c r="F9" s="355"/>
      <c r="G9" s="71"/>
      <c r="H9" s="175">
        <f>H10</f>
        <v>270000</v>
      </c>
      <c r="I9" s="116"/>
      <c r="J9" s="116"/>
      <c r="K9" s="116"/>
      <c r="L9" s="116"/>
      <c r="M9" s="116"/>
    </row>
    <row r="10" spans="2:22" ht="65.25" customHeight="1">
      <c r="B10" s="360"/>
      <c r="C10" s="370">
        <v>12003</v>
      </c>
      <c r="D10" s="362" t="str">
        <f>' N 7_9.1'!B14</f>
        <v xml:space="preserve">Կորոնավիրուսի տնտեսական հետևանքների մեղմման ուղղված Կովկասի Բնության Հիմնադրամի կողմից արտակարգ դրամաշնորհի տրամադրում  բնության հատուկ պահպանվող տարածքներին </v>
      </c>
      <c r="E10" s="363"/>
      <c r="F10" s="364"/>
      <c r="G10" s="33" t="s">
        <v>103</v>
      </c>
      <c r="H10" s="37">
        <f>H11+H12+H13+H14</f>
        <v>270000</v>
      </c>
      <c r="I10" s="120" t="e">
        <f>'N 4'!#REF!</f>
        <v>#REF!</v>
      </c>
      <c r="J10" s="120" t="s">
        <v>152</v>
      </c>
      <c r="K10" s="120" t="s">
        <v>153</v>
      </c>
      <c r="L10" s="120"/>
      <c r="M10" s="120"/>
    </row>
    <row r="11" spans="2:22" ht="21.75" customHeight="1">
      <c r="B11" s="360"/>
      <c r="C11" s="371"/>
      <c r="D11" s="36"/>
      <c r="E11" s="34"/>
      <c r="F11" s="34"/>
      <c r="G11" s="162" t="s">
        <v>104</v>
      </c>
      <c r="H11" s="37">
        <f>185*540</f>
        <v>99900</v>
      </c>
      <c r="I11" s="119" t="e">
        <f>H10-I10</f>
        <v>#REF!</v>
      </c>
      <c r="J11" s="35"/>
      <c r="K11" s="122">
        <f>90392-57392</f>
        <v>33000</v>
      </c>
      <c r="L11" s="122">
        <f>J11-K11</f>
        <v>-33000</v>
      </c>
      <c r="M11" s="35">
        <f>185*561</f>
        <v>103785</v>
      </c>
      <c r="N11" s="119"/>
      <c r="O11" s="112" t="e">
        <f>J11+#REF!</f>
        <v>#REF!</v>
      </c>
      <c r="P11" s="112" t="e">
        <f>J11-O11</f>
        <v>#REF!</v>
      </c>
      <c r="R11" s="28">
        <v>13393</v>
      </c>
      <c r="S11" s="112" t="e">
        <f>M11-P11</f>
        <v>#REF!</v>
      </c>
      <c r="V11" s="112"/>
    </row>
    <row r="12" spans="2:22" ht="21.75" customHeight="1">
      <c r="B12" s="360"/>
      <c r="C12" s="371"/>
      <c r="D12" s="146"/>
      <c r="E12" s="146"/>
      <c r="F12" s="146"/>
      <c r="G12" s="162" t="s">
        <v>105</v>
      </c>
      <c r="H12" s="161">
        <f>125*540</f>
        <v>67500</v>
      </c>
      <c r="I12" s="119">
        <f>H11-K11</f>
        <v>66900</v>
      </c>
      <c r="J12" s="107"/>
      <c r="K12" s="122">
        <v>4000</v>
      </c>
      <c r="L12" s="122">
        <f t="shared" ref="L12:L14" si="0">J12-K12</f>
        <v>-4000</v>
      </c>
      <c r="M12" s="107">
        <f>125*561</f>
        <v>70125</v>
      </c>
      <c r="N12" s="121"/>
      <c r="O12" s="112" t="e">
        <f>J12+#REF!</f>
        <v>#REF!</v>
      </c>
      <c r="P12" s="112" t="e">
        <f>J12-O12</f>
        <v>#REF!</v>
      </c>
      <c r="R12" s="28">
        <v>66125</v>
      </c>
      <c r="S12" s="112" t="e">
        <f t="shared" ref="S12:S14" si="1">M12-P12</f>
        <v>#REF!</v>
      </c>
      <c r="V12" s="112"/>
    </row>
    <row r="13" spans="2:22" ht="21.75" customHeight="1">
      <c r="B13" s="360"/>
      <c r="C13" s="371"/>
      <c r="D13" s="146"/>
      <c r="E13" s="146"/>
      <c r="F13" s="146"/>
      <c r="G13" s="176" t="s">
        <v>106</v>
      </c>
      <c r="H13" s="161">
        <f>55*540</f>
        <v>29700</v>
      </c>
      <c r="I13" s="119"/>
      <c r="J13" s="107"/>
      <c r="K13" s="122">
        <v>7110.2</v>
      </c>
      <c r="L13" s="122">
        <f t="shared" si="0"/>
        <v>-7110.2</v>
      </c>
      <c r="M13" s="107">
        <f>55*561</f>
        <v>30855</v>
      </c>
      <c r="N13" s="121"/>
      <c r="O13" s="112" t="e">
        <f>J13+#REF!</f>
        <v>#REF!</v>
      </c>
      <c r="P13" s="112" t="e">
        <f>J13-O13</f>
        <v>#REF!</v>
      </c>
      <c r="R13" s="28">
        <v>23744.799999999999</v>
      </c>
      <c r="S13" s="112" t="e">
        <f t="shared" si="1"/>
        <v>#REF!</v>
      </c>
      <c r="V13" s="112"/>
    </row>
    <row r="14" spans="2:22" ht="21.75" customHeight="1">
      <c r="B14" s="361"/>
      <c r="C14" s="372"/>
      <c r="D14" s="146"/>
      <c r="E14" s="146"/>
      <c r="F14" s="146"/>
      <c r="G14" s="176" t="s">
        <v>107</v>
      </c>
      <c r="H14" s="161">
        <f>135*540</f>
        <v>72900</v>
      </c>
      <c r="I14" s="119"/>
      <c r="J14" s="107"/>
      <c r="K14" s="122">
        <v>4000</v>
      </c>
      <c r="L14" s="122">
        <f t="shared" si="0"/>
        <v>-4000</v>
      </c>
      <c r="M14" s="107">
        <f>135*561</f>
        <v>75735</v>
      </c>
      <c r="N14" s="121"/>
      <c r="O14" s="112" t="e">
        <f>J14+#REF!</f>
        <v>#REF!</v>
      </c>
      <c r="P14" s="112" t="e">
        <f>J14-O14</f>
        <v>#REF!</v>
      </c>
      <c r="R14" s="28">
        <v>71735</v>
      </c>
      <c r="S14" s="112" t="e">
        <f t="shared" si="1"/>
        <v>#REF!</v>
      </c>
      <c r="V14" s="112"/>
    </row>
    <row r="15" spans="2:22">
      <c r="J15" s="39">
        <f>SUM(K11:K14)</f>
        <v>48110.2</v>
      </c>
    </row>
    <row r="16" spans="2:22">
      <c r="J16" s="39" t="e">
        <f>#REF!-J15</f>
        <v>#REF!</v>
      </c>
    </row>
  </sheetData>
  <mergeCells count="12">
    <mergeCell ref="C9:F9"/>
    <mergeCell ref="G1:H1"/>
    <mergeCell ref="B8:G8"/>
    <mergeCell ref="B10:B14"/>
    <mergeCell ref="D10:F10"/>
    <mergeCell ref="B3:H3"/>
    <mergeCell ref="B5:C5"/>
    <mergeCell ref="D5:F6"/>
    <mergeCell ref="G5:G6"/>
    <mergeCell ref="H5:H6"/>
    <mergeCell ref="D7:F7"/>
    <mergeCell ref="C10:C14"/>
  </mergeCells>
  <pageMargins left="0.24" right="0.4" top="0.27" bottom="0.26" header="0.2" footer="0.2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373"/>
  <sheetViews>
    <sheetView zoomScale="80" zoomScaleNormal="80" zoomScaleSheetLayoutView="80" workbookViewId="0">
      <selection activeCell="D8" sqref="D8"/>
    </sheetView>
  </sheetViews>
  <sheetFormatPr defaultColWidth="9.140625" defaultRowHeight="14.25"/>
  <cols>
    <col min="1" max="1" width="9.85546875" style="232" customWidth="1"/>
    <col min="2" max="2" width="9" style="233" customWidth="1"/>
    <col min="3" max="3" width="71.7109375" style="234" customWidth="1"/>
    <col min="4" max="4" width="12.85546875" style="235" customWidth="1"/>
    <col min="5" max="5" width="14.140625" style="235" customWidth="1"/>
    <col min="6" max="6" width="15.5703125" style="235" customWidth="1"/>
    <col min="7" max="7" width="13.5703125" style="235" customWidth="1"/>
    <col min="8" max="8" width="16.85546875" style="235" customWidth="1"/>
    <col min="9" max="9" width="17.85546875" style="235" customWidth="1"/>
    <col min="10" max="10" width="9.140625" style="236"/>
    <col min="11" max="11" width="12.140625" style="236" bestFit="1" customWidth="1"/>
    <col min="12" max="16384" width="9.140625" style="236"/>
  </cols>
  <sheetData>
    <row r="1" spans="1:9" ht="63.75" customHeight="1">
      <c r="F1" s="356" t="s">
        <v>283</v>
      </c>
      <c r="G1" s="356"/>
      <c r="H1" s="356"/>
      <c r="I1" s="356"/>
    </row>
    <row r="2" spans="1:9" ht="16.5">
      <c r="H2" s="229"/>
      <c r="I2" s="229"/>
    </row>
    <row r="3" spans="1:9" ht="99.75" customHeight="1">
      <c r="A3" s="377" t="s">
        <v>284</v>
      </c>
      <c r="B3" s="377"/>
      <c r="C3" s="377"/>
      <c r="D3" s="377"/>
      <c r="E3" s="377"/>
      <c r="F3" s="377"/>
      <c r="G3" s="377"/>
      <c r="H3" s="377"/>
      <c r="I3" s="377"/>
    </row>
    <row r="4" spans="1:9" ht="18" customHeight="1">
      <c r="A4" s="237"/>
      <c r="B4" s="238"/>
      <c r="C4" s="239"/>
      <c r="D4" s="240"/>
      <c r="E4" s="240"/>
      <c r="F4" s="240"/>
      <c r="G4" s="240"/>
      <c r="H4" s="378" t="s">
        <v>74</v>
      </c>
      <c r="I4" s="378"/>
    </row>
    <row r="5" spans="1:9" s="241" customFormat="1" ht="36" customHeight="1">
      <c r="A5" s="376" t="s">
        <v>37</v>
      </c>
      <c r="B5" s="376"/>
      <c r="C5" s="379" t="s">
        <v>164</v>
      </c>
      <c r="D5" s="380" t="s">
        <v>156</v>
      </c>
      <c r="E5" s="380"/>
      <c r="F5" s="380"/>
      <c r="G5" s="380" t="s">
        <v>1</v>
      </c>
      <c r="H5" s="380"/>
      <c r="I5" s="380"/>
    </row>
    <row r="6" spans="1:9" s="241" customFormat="1" ht="19.5" customHeight="1">
      <c r="A6" s="376" t="s">
        <v>2</v>
      </c>
      <c r="B6" s="375" t="s">
        <v>165</v>
      </c>
      <c r="C6" s="379"/>
      <c r="D6" s="373" t="s">
        <v>124</v>
      </c>
      <c r="E6" s="373" t="s">
        <v>166</v>
      </c>
      <c r="F6" s="373"/>
      <c r="G6" s="373" t="s">
        <v>124</v>
      </c>
      <c r="H6" s="373" t="s">
        <v>166</v>
      </c>
      <c r="I6" s="373"/>
    </row>
    <row r="7" spans="1:9" s="241" customFormat="1" ht="51" customHeight="1">
      <c r="A7" s="376"/>
      <c r="B7" s="375"/>
      <c r="C7" s="379"/>
      <c r="D7" s="374"/>
      <c r="E7" s="243" t="s">
        <v>167</v>
      </c>
      <c r="F7" s="243" t="s">
        <v>168</v>
      </c>
      <c r="G7" s="374"/>
      <c r="H7" s="243" t="s">
        <v>167</v>
      </c>
      <c r="I7" s="243" t="s">
        <v>168</v>
      </c>
    </row>
    <row r="8" spans="1:9" s="241" customFormat="1" ht="34.5" customHeight="1">
      <c r="A8" s="375"/>
      <c r="B8" s="375"/>
      <c r="C8" s="244" t="s">
        <v>169</v>
      </c>
      <c r="D8" s="245">
        <f>E8+F8</f>
        <v>270000</v>
      </c>
      <c r="E8" s="245">
        <f>E9</f>
        <v>270000</v>
      </c>
      <c r="F8" s="245">
        <f>F9</f>
        <v>0</v>
      </c>
      <c r="G8" s="245">
        <v>270000</v>
      </c>
      <c r="H8" s="245">
        <v>270000</v>
      </c>
      <c r="I8" s="245">
        <v>0</v>
      </c>
    </row>
    <row r="9" spans="1:9" s="241" customFormat="1" ht="33.75" customHeight="1">
      <c r="A9" s="375"/>
      <c r="B9" s="375"/>
      <c r="C9" s="246" t="s">
        <v>170</v>
      </c>
      <c r="D9" s="245">
        <f>E9+F9</f>
        <v>270000</v>
      </c>
      <c r="E9" s="245">
        <f>E362</f>
        <v>270000</v>
      </c>
      <c r="F9" s="245">
        <f>F362</f>
        <v>0</v>
      </c>
      <c r="G9" s="245">
        <v>270000</v>
      </c>
      <c r="H9" s="245">
        <v>270000</v>
      </c>
      <c r="I9" s="245">
        <v>0</v>
      </c>
    </row>
    <row r="10" spans="1:9" s="241" customFormat="1" ht="39" hidden="1" customHeight="1">
      <c r="A10" s="375"/>
      <c r="B10" s="375"/>
      <c r="C10" s="246" t="s">
        <v>171</v>
      </c>
      <c r="D10" s="245" t="e">
        <f>E10+F10</f>
        <v>#REF!</v>
      </c>
      <c r="E10" s="245" t="e">
        <f>E24+E72+E88+E94+E100+E150+E162+E174+E180+#REF!+E301+E354+E360+E134+E141+E195+E120+#REF!+#REF!+#REF!+E325</f>
        <v>#REF!</v>
      </c>
      <c r="F10" s="245" t="e">
        <f>F24+F72+F88+F94+F100+F150+F162+F174+F180+#REF!+F301+F354+F360+F134+F141+F195+F120+#REF!+#REF!+#REF!+F325</f>
        <v>#REF!</v>
      </c>
      <c r="G10" s="245" t="e">
        <v>#REF!</v>
      </c>
      <c r="H10" s="245" t="e">
        <v>#REF!</v>
      </c>
      <c r="I10" s="245" t="e">
        <v>#REF!</v>
      </c>
    </row>
    <row r="11" spans="1:9" s="241" customFormat="1" ht="34.5" hidden="1" customHeight="1">
      <c r="A11" s="247"/>
      <c r="B11" s="248"/>
      <c r="C11" s="249" t="s">
        <v>172</v>
      </c>
      <c r="D11" s="245">
        <f>E11+F11</f>
        <v>1631511.6999999997</v>
      </c>
      <c r="E11" s="245">
        <f>+E12+E26</f>
        <v>1358041.0999999999</v>
      </c>
      <c r="F11" s="245">
        <f>+F12+F26</f>
        <v>273470.59999999998</v>
      </c>
      <c r="G11" s="245">
        <v>1631511.6999999997</v>
      </c>
      <c r="H11" s="245">
        <v>1358041.0999999999</v>
      </c>
      <c r="I11" s="245">
        <v>273470.59999999998</v>
      </c>
    </row>
    <row r="12" spans="1:9" ht="23.25" hidden="1" customHeight="1">
      <c r="A12" s="250">
        <v>1018</v>
      </c>
      <c r="B12" s="248"/>
      <c r="C12" s="251" t="s">
        <v>173</v>
      </c>
      <c r="D12" s="245">
        <f>E12+F12</f>
        <v>1394972.4</v>
      </c>
      <c r="E12" s="245">
        <f>E14+E20</f>
        <v>1157476.7999999998</v>
      </c>
      <c r="F12" s="245">
        <f>F14+F20</f>
        <v>237495.59999999998</v>
      </c>
      <c r="G12" s="245">
        <v>1394972.4</v>
      </c>
      <c r="H12" s="245">
        <v>1157476.7999999998</v>
      </c>
      <c r="I12" s="245">
        <v>237495.59999999998</v>
      </c>
    </row>
    <row r="13" spans="1:9" ht="20.25" hidden="1" customHeight="1">
      <c r="A13" s="252"/>
      <c r="B13" s="248"/>
      <c r="C13" s="253" t="s">
        <v>113</v>
      </c>
      <c r="D13" s="254"/>
      <c r="E13" s="254"/>
      <c r="F13" s="254"/>
      <c r="G13" s="254"/>
      <c r="H13" s="254"/>
      <c r="I13" s="254"/>
    </row>
    <row r="14" spans="1:9" ht="61.5" hidden="1" customHeight="1">
      <c r="A14" s="252"/>
      <c r="B14" s="250">
        <v>11002</v>
      </c>
      <c r="C14" s="251" t="s">
        <v>174</v>
      </c>
      <c r="D14" s="245">
        <f>E14+F14</f>
        <v>29700</v>
      </c>
      <c r="E14" s="245">
        <f>E18</f>
        <v>24300</v>
      </c>
      <c r="F14" s="245">
        <f>F18</f>
        <v>5400</v>
      </c>
      <c r="G14" s="245">
        <v>29700</v>
      </c>
      <c r="H14" s="245">
        <v>24300</v>
      </c>
      <c r="I14" s="245">
        <v>5400</v>
      </c>
    </row>
    <row r="15" spans="1:9" ht="20.25" hidden="1" customHeight="1">
      <c r="A15" s="252"/>
      <c r="B15" s="248"/>
      <c r="C15" s="253" t="s">
        <v>175</v>
      </c>
      <c r="D15" s="254"/>
      <c r="E15" s="254"/>
      <c r="F15" s="254"/>
      <c r="G15" s="254"/>
      <c r="H15" s="254"/>
      <c r="I15" s="254"/>
    </row>
    <row r="16" spans="1:9" ht="20.25" hidden="1" customHeight="1">
      <c r="A16" s="252"/>
      <c r="B16" s="248"/>
      <c r="C16" s="255" t="s">
        <v>176</v>
      </c>
      <c r="D16" s="256">
        <f>E16+F16</f>
        <v>29700</v>
      </c>
      <c r="E16" s="256">
        <f>E14</f>
        <v>24300</v>
      </c>
      <c r="F16" s="256">
        <f>F14</f>
        <v>5400</v>
      </c>
      <c r="G16" s="256">
        <v>29700</v>
      </c>
      <c r="H16" s="256">
        <v>24300</v>
      </c>
      <c r="I16" s="256">
        <v>5400</v>
      </c>
    </row>
    <row r="17" spans="1:9" ht="20.25" hidden="1" customHeight="1">
      <c r="A17" s="252"/>
      <c r="B17" s="248"/>
      <c r="C17" s="253" t="s">
        <v>177</v>
      </c>
      <c r="D17" s="254"/>
      <c r="E17" s="254"/>
      <c r="F17" s="254"/>
      <c r="G17" s="254"/>
      <c r="H17" s="254"/>
      <c r="I17" s="254"/>
    </row>
    <row r="18" spans="1:9" ht="20.25" hidden="1" customHeight="1">
      <c r="A18" s="252"/>
      <c r="B18" s="248"/>
      <c r="C18" s="253" t="s">
        <v>83</v>
      </c>
      <c r="D18" s="257">
        <f>E18+F18</f>
        <v>29700</v>
      </c>
      <c r="E18" s="257">
        <f t="shared" ref="E18:F18" si="0">E19</f>
        <v>24300</v>
      </c>
      <c r="F18" s="257">
        <f t="shared" si="0"/>
        <v>5400</v>
      </c>
      <c r="G18" s="257">
        <v>29700</v>
      </c>
      <c r="H18" s="257">
        <v>24300</v>
      </c>
      <c r="I18" s="257">
        <v>5400</v>
      </c>
    </row>
    <row r="19" spans="1:9" ht="20.25" hidden="1" customHeight="1">
      <c r="A19" s="252"/>
      <c r="B19" s="248"/>
      <c r="C19" s="253" t="s">
        <v>178</v>
      </c>
      <c r="D19" s="257">
        <f>E19+F19</f>
        <v>29700</v>
      </c>
      <c r="E19" s="257">
        <v>24300</v>
      </c>
      <c r="F19" s="257">
        <v>5400</v>
      </c>
      <c r="G19" s="257">
        <v>29700</v>
      </c>
      <c r="H19" s="257">
        <v>24300</v>
      </c>
      <c r="I19" s="257">
        <v>5400</v>
      </c>
    </row>
    <row r="20" spans="1:9" ht="53.25" hidden="1" customHeight="1">
      <c r="A20" s="252"/>
      <c r="B20" s="250">
        <v>32002</v>
      </c>
      <c r="C20" s="251" t="s">
        <v>179</v>
      </c>
      <c r="D20" s="245">
        <f>E20+F20</f>
        <v>1365272.4</v>
      </c>
      <c r="E20" s="245">
        <f>E24</f>
        <v>1133176.7999999998</v>
      </c>
      <c r="F20" s="245">
        <f>F24</f>
        <v>232095.59999999998</v>
      </c>
      <c r="G20" s="245">
        <v>1365272.4</v>
      </c>
      <c r="H20" s="245">
        <v>1133176.7999999998</v>
      </c>
      <c r="I20" s="245">
        <v>232095.59999999998</v>
      </c>
    </row>
    <row r="21" spans="1:9" ht="20.25" hidden="1" customHeight="1">
      <c r="A21" s="252"/>
      <c r="B21" s="248"/>
      <c r="C21" s="253" t="s">
        <v>175</v>
      </c>
      <c r="D21" s="254"/>
      <c r="E21" s="254"/>
      <c r="F21" s="254"/>
      <c r="G21" s="254"/>
      <c r="H21" s="254"/>
      <c r="I21" s="254"/>
    </row>
    <row r="22" spans="1:9" ht="20.25" hidden="1" customHeight="1">
      <c r="A22" s="252"/>
      <c r="B22" s="248"/>
      <c r="C22" s="255" t="s">
        <v>176</v>
      </c>
      <c r="D22" s="256">
        <f>E22+F22</f>
        <v>1365272.4</v>
      </c>
      <c r="E22" s="256">
        <f>E20</f>
        <v>1133176.7999999998</v>
      </c>
      <c r="F22" s="256">
        <f>F20</f>
        <v>232095.59999999998</v>
      </c>
      <c r="G22" s="256">
        <v>1365272.4</v>
      </c>
      <c r="H22" s="256">
        <v>1133176.7999999998</v>
      </c>
      <c r="I22" s="256">
        <v>232095.59999999998</v>
      </c>
    </row>
    <row r="23" spans="1:9" ht="20.25" hidden="1" customHeight="1">
      <c r="A23" s="252"/>
      <c r="B23" s="248"/>
      <c r="C23" s="253" t="s">
        <v>177</v>
      </c>
      <c r="D23" s="254"/>
      <c r="E23" s="254"/>
      <c r="F23" s="254"/>
      <c r="G23" s="254"/>
      <c r="H23" s="254"/>
      <c r="I23" s="254"/>
    </row>
    <row r="24" spans="1:9" ht="20.25" hidden="1" customHeight="1">
      <c r="A24" s="252"/>
      <c r="B24" s="248"/>
      <c r="C24" s="253" t="s">
        <v>180</v>
      </c>
      <c r="D24" s="257">
        <f>D25</f>
        <v>1365272.4</v>
      </c>
      <c r="E24" s="257">
        <f t="shared" ref="E24:F24" si="1">E25</f>
        <v>1133176.7999999998</v>
      </c>
      <c r="F24" s="257">
        <f t="shared" si="1"/>
        <v>232095.59999999998</v>
      </c>
      <c r="G24" s="257">
        <v>1365272.4</v>
      </c>
      <c r="H24" s="257">
        <v>1133176.7999999998</v>
      </c>
      <c r="I24" s="257">
        <v>232095.59999999998</v>
      </c>
    </row>
    <row r="25" spans="1:9" ht="20.25" hidden="1" customHeight="1">
      <c r="A25" s="252"/>
      <c r="B25" s="248"/>
      <c r="C25" s="258" t="s">
        <v>181</v>
      </c>
      <c r="D25" s="257">
        <f>E25+F25</f>
        <v>1365272.4</v>
      </c>
      <c r="E25" s="257">
        <v>1133176.7999999998</v>
      </c>
      <c r="F25" s="257">
        <v>232095.59999999998</v>
      </c>
      <c r="G25" s="257">
        <v>1365272.4</v>
      </c>
      <c r="H25" s="257">
        <v>1133176.7999999998</v>
      </c>
      <c r="I25" s="257">
        <v>232095.59999999998</v>
      </c>
    </row>
    <row r="26" spans="1:9" s="241" customFormat="1" ht="20.25" hidden="1" customHeight="1">
      <c r="A26" s="250">
        <v>1214</v>
      </c>
      <c r="B26" s="248"/>
      <c r="C26" s="251" t="s">
        <v>182</v>
      </c>
      <c r="D26" s="245">
        <f t="shared" ref="D26:F26" si="2">D28+D35</f>
        <v>236539.3</v>
      </c>
      <c r="E26" s="245">
        <f t="shared" si="2"/>
        <v>200564.3</v>
      </c>
      <c r="F26" s="245">
        <f t="shared" si="2"/>
        <v>35975</v>
      </c>
      <c r="G26" s="245">
        <v>236539.3</v>
      </c>
      <c r="H26" s="245">
        <v>200564.3</v>
      </c>
      <c r="I26" s="245">
        <v>35975</v>
      </c>
    </row>
    <row r="27" spans="1:9" ht="20.25" hidden="1" customHeight="1">
      <c r="A27" s="252"/>
      <c r="B27" s="248"/>
      <c r="C27" s="253" t="s">
        <v>113</v>
      </c>
      <c r="D27" s="254"/>
      <c r="E27" s="254"/>
      <c r="F27" s="254"/>
      <c r="G27" s="254"/>
      <c r="H27" s="254"/>
      <c r="I27" s="254"/>
    </row>
    <row r="28" spans="1:9" ht="43.5" hidden="1" customHeight="1">
      <c r="A28" s="252"/>
      <c r="B28" s="250">
        <v>11001</v>
      </c>
      <c r="C28" s="251" t="s">
        <v>183</v>
      </c>
      <c r="D28" s="245">
        <f>E28+F28</f>
        <v>121085.1</v>
      </c>
      <c r="E28" s="245">
        <f t="shared" ref="E28:F28" si="3">E30</f>
        <v>105219</v>
      </c>
      <c r="F28" s="245">
        <f t="shared" si="3"/>
        <v>15866.1</v>
      </c>
      <c r="G28" s="245">
        <v>121085.1</v>
      </c>
      <c r="H28" s="245">
        <v>105219</v>
      </c>
      <c r="I28" s="245">
        <v>15866.1</v>
      </c>
    </row>
    <row r="29" spans="1:9" ht="20.25" hidden="1" customHeight="1">
      <c r="A29" s="252"/>
      <c r="B29" s="248"/>
      <c r="C29" s="253" t="s">
        <v>175</v>
      </c>
      <c r="D29" s="254"/>
      <c r="E29" s="254"/>
      <c r="F29" s="254"/>
      <c r="G29" s="254"/>
      <c r="H29" s="254"/>
      <c r="I29" s="254"/>
    </row>
    <row r="30" spans="1:9" ht="20.25" hidden="1" customHeight="1">
      <c r="A30" s="252"/>
      <c r="B30" s="248"/>
      <c r="C30" s="255" t="s">
        <v>184</v>
      </c>
      <c r="D30" s="256">
        <f>E30+F30</f>
        <v>121085.1</v>
      </c>
      <c r="E30" s="256">
        <f t="shared" ref="E30:F30" si="4">E32</f>
        <v>105219</v>
      </c>
      <c r="F30" s="256">
        <f t="shared" si="4"/>
        <v>15866.1</v>
      </c>
      <c r="G30" s="256">
        <v>121085.1</v>
      </c>
      <c r="H30" s="256">
        <v>105219</v>
      </c>
      <c r="I30" s="256">
        <v>15866.1</v>
      </c>
    </row>
    <row r="31" spans="1:9" ht="20.25" hidden="1" customHeight="1">
      <c r="A31" s="252"/>
      <c r="B31" s="248"/>
      <c r="C31" s="253" t="s">
        <v>177</v>
      </c>
      <c r="D31" s="254"/>
      <c r="E31" s="254"/>
      <c r="F31" s="254"/>
      <c r="G31" s="254"/>
      <c r="H31" s="254"/>
      <c r="I31" s="254"/>
    </row>
    <row r="32" spans="1:9" ht="20.25" hidden="1" customHeight="1">
      <c r="A32" s="252"/>
      <c r="B32" s="248"/>
      <c r="C32" s="253" t="s">
        <v>83</v>
      </c>
      <c r="D32" s="257">
        <f>E32+F32</f>
        <v>121085.1</v>
      </c>
      <c r="E32" s="257">
        <f>E33+E34</f>
        <v>105219</v>
      </c>
      <c r="F32" s="257">
        <f>F33+F34</f>
        <v>15866.1</v>
      </c>
      <c r="G32" s="257">
        <v>121085.1</v>
      </c>
      <c r="H32" s="257">
        <v>105219</v>
      </c>
      <c r="I32" s="257">
        <v>15866.1</v>
      </c>
    </row>
    <row r="33" spans="1:9" ht="20.25" hidden="1" customHeight="1">
      <c r="A33" s="252"/>
      <c r="B33" s="248"/>
      <c r="C33" s="253" t="s">
        <v>185</v>
      </c>
      <c r="D33" s="257">
        <f>E33+F33</f>
        <v>3755.7</v>
      </c>
      <c r="E33" s="257">
        <v>3250</v>
      </c>
      <c r="F33" s="257">
        <v>505.7</v>
      </c>
      <c r="G33" s="257">
        <v>3755.7</v>
      </c>
      <c r="H33" s="257">
        <v>3250</v>
      </c>
      <c r="I33" s="257">
        <v>505.7</v>
      </c>
    </row>
    <row r="34" spans="1:9" ht="20.25" hidden="1" customHeight="1">
      <c r="A34" s="252"/>
      <c r="B34" s="248"/>
      <c r="C34" s="253" t="s">
        <v>178</v>
      </c>
      <c r="D34" s="257">
        <f>E34+F34</f>
        <v>117329.4</v>
      </c>
      <c r="E34" s="257">
        <v>101969</v>
      </c>
      <c r="F34" s="257">
        <v>15360.4</v>
      </c>
      <c r="G34" s="257">
        <v>117329.4</v>
      </c>
      <c r="H34" s="257">
        <v>101969</v>
      </c>
      <c r="I34" s="257">
        <v>15360.4</v>
      </c>
    </row>
    <row r="35" spans="1:9" ht="46.5" hidden="1" customHeight="1">
      <c r="A35" s="252"/>
      <c r="B35" s="250">
        <v>11002</v>
      </c>
      <c r="C35" s="251" t="s">
        <v>186</v>
      </c>
      <c r="D35" s="245">
        <f>E35+F35</f>
        <v>115454.2</v>
      </c>
      <c r="E35" s="245">
        <f>E39</f>
        <v>95345.3</v>
      </c>
      <c r="F35" s="245">
        <f>F39</f>
        <v>20108.899999999998</v>
      </c>
      <c r="G35" s="245">
        <v>115454.2</v>
      </c>
      <c r="H35" s="245">
        <v>95345.3</v>
      </c>
      <c r="I35" s="245">
        <v>20108.899999999998</v>
      </c>
    </row>
    <row r="36" spans="1:9" ht="20.25" hidden="1" customHeight="1">
      <c r="A36" s="252"/>
      <c r="B36" s="248"/>
      <c r="C36" s="253" t="s">
        <v>175</v>
      </c>
      <c r="D36" s="254"/>
      <c r="E36" s="254"/>
      <c r="F36" s="254"/>
      <c r="G36" s="254"/>
      <c r="H36" s="254"/>
      <c r="I36" s="254"/>
    </row>
    <row r="37" spans="1:9" ht="20.25" hidden="1" customHeight="1">
      <c r="A37" s="252"/>
      <c r="B37" s="248"/>
      <c r="C37" s="255" t="s">
        <v>184</v>
      </c>
      <c r="D37" s="256">
        <f>E37+F37</f>
        <v>115454.2</v>
      </c>
      <c r="E37" s="256">
        <f>E35</f>
        <v>95345.3</v>
      </c>
      <c r="F37" s="256">
        <f>F35</f>
        <v>20108.899999999998</v>
      </c>
      <c r="G37" s="256">
        <v>115454.2</v>
      </c>
      <c r="H37" s="256">
        <v>95345.3</v>
      </c>
      <c r="I37" s="256">
        <v>20108.899999999998</v>
      </c>
    </row>
    <row r="38" spans="1:9" ht="20.25" hidden="1" customHeight="1">
      <c r="A38" s="252"/>
      <c r="B38" s="248"/>
      <c r="C38" s="253" t="s">
        <v>177</v>
      </c>
      <c r="D38" s="254"/>
      <c r="E38" s="254"/>
      <c r="F38" s="254"/>
      <c r="G38" s="254"/>
      <c r="H38" s="254"/>
      <c r="I38" s="254"/>
    </row>
    <row r="39" spans="1:9" ht="20.25" hidden="1" customHeight="1">
      <c r="A39" s="252"/>
      <c r="B39" s="248"/>
      <c r="C39" s="253" t="s">
        <v>83</v>
      </c>
      <c r="D39" s="257">
        <f>E39+F39</f>
        <v>115454.2</v>
      </c>
      <c r="E39" s="257">
        <f>E40</f>
        <v>95345.3</v>
      </c>
      <c r="F39" s="257">
        <f>F40</f>
        <v>20108.899999999998</v>
      </c>
      <c r="G39" s="257">
        <v>115454.2</v>
      </c>
      <c r="H39" s="257">
        <v>95345.3</v>
      </c>
      <c r="I39" s="257">
        <v>20108.899999999998</v>
      </c>
    </row>
    <row r="40" spans="1:9" ht="20.25" hidden="1" customHeight="1">
      <c r="A40" s="252"/>
      <c r="B40" s="248"/>
      <c r="C40" s="253" t="s">
        <v>178</v>
      </c>
      <c r="D40" s="257">
        <f>E40+F40</f>
        <v>115454.2</v>
      </c>
      <c r="E40" s="257">
        <v>95345.3</v>
      </c>
      <c r="F40" s="257">
        <v>20108.899999999998</v>
      </c>
      <c r="G40" s="257">
        <v>115454.2</v>
      </c>
      <c r="H40" s="257">
        <v>95345.3</v>
      </c>
      <c r="I40" s="257">
        <v>20108.899999999998</v>
      </c>
    </row>
    <row r="41" spans="1:9" s="241" customFormat="1" ht="45.75" hidden="1" customHeight="1">
      <c r="A41" s="247"/>
      <c r="B41" s="248"/>
      <c r="C41" s="249" t="s">
        <v>187</v>
      </c>
      <c r="D41" s="245">
        <f>+E41+F41</f>
        <v>15811775.199999999</v>
      </c>
      <c r="E41" s="245">
        <f>E42+E56+E76+E108+E122+E144+E183+E204</f>
        <v>13243254.9</v>
      </c>
      <c r="F41" s="245">
        <f>F42+F56+F76+F108+F122+F144+F183+F204</f>
        <v>2568520.2999999998</v>
      </c>
      <c r="G41" s="245">
        <v>15811775.199999999</v>
      </c>
      <c r="H41" s="245">
        <v>13243254.9</v>
      </c>
      <c r="I41" s="245">
        <v>2568520.2999999998</v>
      </c>
    </row>
    <row r="42" spans="1:9" ht="20.25" hidden="1" customHeight="1">
      <c r="A42" s="250">
        <v>1004</v>
      </c>
      <c r="B42" s="248"/>
      <c r="C42" s="251" t="s">
        <v>188</v>
      </c>
      <c r="D42" s="245">
        <f>+E42+F42</f>
        <v>984458.7</v>
      </c>
      <c r="E42" s="245">
        <f>E44+E50</f>
        <v>695528.2</v>
      </c>
      <c r="F42" s="245">
        <f>F44+F50</f>
        <v>288930.5</v>
      </c>
      <c r="G42" s="245">
        <v>984458.7</v>
      </c>
      <c r="H42" s="245">
        <v>695528.2</v>
      </c>
      <c r="I42" s="245">
        <v>288930.5</v>
      </c>
    </row>
    <row r="43" spans="1:9" ht="20.25" hidden="1" customHeight="1">
      <c r="A43" s="252"/>
      <c r="B43" s="248"/>
      <c r="C43" s="253" t="s">
        <v>113</v>
      </c>
      <c r="D43" s="254"/>
      <c r="E43" s="254"/>
      <c r="F43" s="254"/>
      <c r="G43" s="254"/>
      <c r="H43" s="254"/>
      <c r="I43" s="254"/>
    </row>
    <row r="44" spans="1:9" ht="49.5" hidden="1" customHeight="1">
      <c r="A44" s="252"/>
      <c r="B44" s="250">
        <v>11009</v>
      </c>
      <c r="C44" s="249" t="s">
        <v>189</v>
      </c>
      <c r="D44" s="245">
        <f>E44+F44</f>
        <v>113383.2</v>
      </c>
      <c r="E44" s="245">
        <f>E46</f>
        <v>94486.2</v>
      </c>
      <c r="F44" s="245">
        <f>F46</f>
        <v>18897</v>
      </c>
      <c r="G44" s="245">
        <v>113383.2</v>
      </c>
      <c r="H44" s="245">
        <v>94486.2</v>
      </c>
      <c r="I44" s="245">
        <v>18897</v>
      </c>
    </row>
    <row r="45" spans="1:9" ht="20.25" hidden="1" customHeight="1">
      <c r="A45" s="252"/>
      <c r="B45" s="248"/>
      <c r="C45" s="253" t="s">
        <v>175</v>
      </c>
      <c r="D45" s="254"/>
      <c r="E45" s="254"/>
      <c r="F45" s="254"/>
      <c r="G45" s="254"/>
      <c r="H45" s="254"/>
      <c r="I45" s="254"/>
    </row>
    <row r="46" spans="1:9" ht="32.25" hidden="1" customHeight="1">
      <c r="A46" s="252"/>
      <c r="B46" s="248"/>
      <c r="C46" s="255" t="s">
        <v>190</v>
      </c>
      <c r="D46" s="256">
        <f>E46+F46</f>
        <v>113383.2</v>
      </c>
      <c r="E46" s="256">
        <f>E48</f>
        <v>94486.2</v>
      </c>
      <c r="F46" s="256">
        <f>F48</f>
        <v>18897</v>
      </c>
      <c r="G46" s="256">
        <v>113383.2</v>
      </c>
      <c r="H46" s="256">
        <v>94486.2</v>
      </c>
      <c r="I46" s="256">
        <v>18897</v>
      </c>
    </row>
    <row r="47" spans="1:9" ht="20.25" hidden="1" customHeight="1">
      <c r="A47" s="252"/>
      <c r="B47" s="248"/>
      <c r="C47" s="253" t="s">
        <v>177</v>
      </c>
      <c r="D47" s="254"/>
      <c r="E47" s="254"/>
      <c r="F47" s="254"/>
      <c r="G47" s="254"/>
      <c r="H47" s="254"/>
      <c r="I47" s="254"/>
    </row>
    <row r="48" spans="1:9" ht="20.25" hidden="1" customHeight="1">
      <c r="A48" s="252"/>
      <c r="B48" s="248"/>
      <c r="C48" s="253" t="s">
        <v>83</v>
      </c>
      <c r="D48" s="257">
        <f>E48+F48</f>
        <v>113383.2</v>
      </c>
      <c r="E48" s="257">
        <f>E49</f>
        <v>94486.2</v>
      </c>
      <c r="F48" s="257">
        <f>F49</f>
        <v>18897</v>
      </c>
      <c r="G48" s="257">
        <v>113383.2</v>
      </c>
      <c r="H48" s="257">
        <v>94486.2</v>
      </c>
      <c r="I48" s="257">
        <v>18897</v>
      </c>
    </row>
    <row r="49" spans="1:9" ht="20.25" hidden="1" customHeight="1">
      <c r="A49" s="252"/>
      <c r="B49" s="248"/>
      <c r="C49" s="253" t="s">
        <v>178</v>
      </c>
      <c r="D49" s="257">
        <f>E49+F49</f>
        <v>113383.2</v>
      </c>
      <c r="E49" s="257">
        <v>94486.2</v>
      </c>
      <c r="F49" s="257">
        <v>18897</v>
      </c>
      <c r="G49" s="257">
        <v>113383.2</v>
      </c>
      <c r="H49" s="257">
        <v>94486.2</v>
      </c>
      <c r="I49" s="257">
        <v>18897</v>
      </c>
    </row>
    <row r="50" spans="1:9" ht="65.25" hidden="1" customHeight="1">
      <c r="A50" s="252"/>
      <c r="B50" s="250">
        <v>11011</v>
      </c>
      <c r="C50" s="249" t="s">
        <v>191</v>
      </c>
      <c r="D50" s="245">
        <f>E50+F50</f>
        <v>871075.5</v>
      </c>
      <c r="E50" s="245">
        <f>E52</f>
        <v>601042</v>
      </c>
      <c r="F50" s="245">
        <f>F52</f>
        <v>270033.5</v>
      </c>
      <c r="G50" s="245">
        <v>871075.5</v>
      </c>
      <c r="H50" s="245">
        <v>601042</v>
      </c>
      <c r="I50" s="245">
        <v>270033.5</v>
      </c>
    </row>
    <row r="51" spans="1:9" ht="20.25" hidden="1" customHeight="1">
      <c r="A51" s="252"/>
      <c r="B51" s="248"/>
      <c r="C51" s="253" t="s">
        <v>175</v>
      </c>
      <c r="D51" s="254"/>
      <c r="E51" s="254"/>
      <c r="F51" s="254"/>
      <c r="G51" s="254"/>
      <c r="H51" s="254"/>
      <c r="I51" s="254"/>
    </row>
    <row r="52" spans="1:9" ht="36" hidden="1" customHeight="1">
      <c r="A52" s="252"/>
      <c r="B52" s="248"/>
      <c r="C52" s="255" t="s">
        <v>190</v>
      </c>
      <c r="D52" s="256">
        <f>E52+F52</f>
        <v>871075.5</v>
      </c>
      <c r="E52" s="256">
        <f>E54</f>
        <v>601042</v>
      </c>
      <c r="F52" s="256">
        <f>F54</f>
        <v>270033.5</v>
      </c>
      <c r="G52" s="256">
        <v>871075.5</v>
      </c>
      <c r="H52" s="256">
        <v>601042</v>
      </c>
      <c r="I52" s="256">
        <v>270033.5</v>
      </c>
    </row>
    <row r="53" spans="1:9" ht="20.25" hidden="1" customHeight="1">
      <c r="A53" s="252"/>
      <c r="B53" s="248"/>
      <c r="C53" s="253" t="s">
        <v>177</v>
      </c>
      <c r="D53" s="254"/>
      <c r="E53" s="254"/>
      <c r="F53" s="254"/>
      <c r="G53" s="254"/>
      <c r="H53" s="254"/>
      <c r="I53" s="254"/>
    </row>
    <row r="54" spans="1:9" ht="20.25" hidden="1" customHeight="1">
      <c r="A54" s="252"/>
      <c r="B54" s="248"/>
      <c r="C54" s="253" t="s">
        <v>83</v>
      </c>
      <c r="D54" s="257">
        <f>E54+F54</f>
        <v>871075.5</v>
      </c>
      <c r="E54" s="257">
        <f>E55</f>
        <v>601042</v>
      </c>
      <c r="F54" s="257">
        <f>F55</f>
        <v>270033.5</v>
      </c>
      <c r="G54" s="257">
        <v>871075.5</v>
      </c>
      <c r="H54" s="257">
        <v>601042</v>
      </c>
      <c r="I54" s="257">
        <v>270033.5</v>
      </c>
    </row>
    <row r="55" spans="1:9" ht="20.25" hidden="1" customHeight="1">
      <c r="A55" s="252"/>
      <c r="B55" s="248"/>
      <c r="C55" s="253" t="s">
        <v>178</v>
      </c>
      <c r="D55" s="257">
        <f>E55+F55</f>
        <v>871075.5</v>
      </c>
      <c r="E55" s="257">
        <v>601042</v>
      </c>
      <c r="F55" s="257">
        <v>270033.5</v>
      </c>
      <c r="G55" s="257">
        <v>871075.5</v>
      </c>
      <c r="H55" s="257">
        <v>601042</v>
      </c>
      <c r="I55" s="257">
        <v>270033.5</v>
      </c>
    </row>
    <row r="56" spans="1:9" ht="20.25" hidden="1" customHeight="1">
      <c r="A56" s="250">
        <v>1019</v>
      </c>
      <c r="B56" s="248"/>
      <c r="C56" s="251" t="s">
        <v>192</v>
      </c>
      <c r="D56" s="245">
        <f>+E56+F56</f>
        <v>518401</v>
      </c>
      <c r="E56" s="245">
        <f>+E58+E68</f>
        <v>518401</v>
      </c>
      <c r="F56" s="245">
        <f>+F58+F68</f>
        <v>0</v>
      </c>
      <c r="G56" s="245">
        <v>518401</v>
      </c>
      <c r="H56" s="245">
        <v>518401</v>
      </c>
      <c r="I56" s="245">
        <v>0</v>
      </c>
    </row>
    <row r="57" spans="1:9" ht="20.25" hidden="1" customHeight="1">
      <c r="A57" s="252"/>
      <c r="B57" s="248"/>
      <c r="C57" s="253" t="s">
        <v>113</v>
      </c>
      <c r="D57" s="254"/>
      <c r="E57" s="254"/>
      <c r="F57" s="254"/>
      <c r="G57" s="254"/>
      <c r="H57" s="254"/>
      <c r="I57" s="254"/>
    </row>
    <row r="58" spans="1:9" ht="39" hidden="1" customHeight="1">
      <c r="A58" s="252"/>
      <c r="B58" s="250">
        <v>11002</v>
      </c>
      <c r="C58" s="251" t="s">
        <v>193</v>
      </c>
      <c r="D58" s="245">
        <f>E58+F58</f>
        <v>4368.3</v>
      </c>
      <c r="E58" s="245">
        <f t="shared" ref="E58:F58" si="5">E60</f>
        <v>4368.3</v>
      </c>
      <c r="F58" s="245">
        <f t="shared" si="5"/>
        <v>0</v>
      </c>
      <c r="G58" s="245">
        <v>4368.3</v>
      </c>
      <c r="H58" s="245">
        <v>4368.3</v>
      </c>
      <c r="I58" s="245">
        <v>0</v>
      </c>
    </row>
    <row r="59" spans="1:9" ht="20.25" hidden="1" customHeight="1">
      <c r="A59" s="252"/>
      <c r="B59" s="248"/>
      <c r="C59" s="253" t="s">
        <v>175</v>
      </c>
      <c r="D59" s="254"/>
      <c r="E59" s="254"/>
      <c r="F59" s="254"/>
      <c r="G59" s="254"/>
      <c r="H59" s="254"/>
      <c r="I59" s="254"/>
    </row>
    <row r="60" spans="1:9" ht="20.25" hidden="1" customHeight="1">
      <c r="A60" s="252"/>
      <c r="B60" s="248"/>
      <c r="C60" s="255" t="s">
        <v>194</v>
      </c>
      <c r="D60" s="245">
        <f>E60+F60</f>
        <v>4368.3</v>
      </c>
      <c r="E60" s="256">
        <f t="shared" ref="E60:F60" si="6">E62</f>
        <v>4368.3</v>
      </c>
      <c r="F60" s="256">
        <f t="shared" si="6"/>
        <v>0</v>
      </c>
      <c r="G60" s="245">
        <v>4368.3</v>
      </c>
      <c r="H60" s="256">
        <v>4368.3</v>
      </c>
      <c r="I60" s="256">
        <v>0</v>
      </c>
    </row>
    <row r="61" spans="1:9" ht="20.25" hidden="1" customHeight="1">
      <c r="A61" s="252"/>
      <c r="B61" s="248"/>
      <c r="C61" s="253" t="s">
        <v>177</v>
      </c>
      <c r="D61" s="254"/>
      <c r="E61" s="254"/>
      <c r="F61" s="254"/>
      <c r="G61" s="254"/>
      <c r="H61" s="254"/>
      <c r="I61" s="254"/>
    </row>
    <row r="62" spans="1:9" ht="20.25" hidden="1" customHeight="1">
      <c r="A62" s="252"/>
      <c r="B62" s="248"/>
      <c r="C62" s="253" t="s">
        <v>83</v>
      </c>
      <c r="D62" s="257">
        <f t="shared" ref="D62:D68" si="7">E62+F62</f>
        <v>4368.3</v>
      </c>
      <c r="E62" s="257">
        <f t="shared" ref="E62:F62" si="8">E63+E64+E65+E66+E67</f>
        <v>4368.3</v>
      </c>
      <c r="F62" s="257">
        <f t="shared" si="8"/>
        <v>0</v>
      </c>
      <c r="G62" s="257">
        <v>4368.3</v>
      </c>
      <c r="H62" s="257">
        <v>4368.3</v>
      </c>
      <c r="I62" s="257">
        <v>0</v>
      </c>
    </row>
    <row r="63" spans="1:9" ht="20.25" hidden="1" customHeight="1">
      <c r="A63" s="252"/>
      <c r="B63" s="248"/>
      <c r="C63" s="258" t="s">
        <v>195</v>
      </c>
      <c r="D63" s="257">
        <f t="shared" si="7"/>
        <v>480</v>
      </c>
      <c r="E63" s="257">
        <v>480</v>
      </c>
      <c r="F63" s="257">
        <v>0</v>
      </c>
      <c r="G63" s="257">
        <v>480</v>
      </c>
      <c r="H63" s="257">
        <v>480</v>
      </c>
      <c r="I63" s="257">
        <v>0</v>
      </c>
    </row>
    <row r="64" spans="1:9" ht="20.25" hidden="1" customHeight="1">
      <c r="A64" s="252"/>
      <c r="B64" s="248"/>
      <c r="C64" s="258" t="s">
        <v>196</v>
      </c>
      <c r="D64" s="257">
        <f t="shared" si="7"/>
        <v>200</v>
      </c>
      <c r="E64" s="257">
        <v>200</v>
      </c>
      <c r="F64" s="257">
        <v>0</v>
      </c>
      <c r="G64" s="257">
        <v>200</v>
      </c>
      <c r="H64" s="257">
        <v>200</v>
      </c>
      <c r="I64" s="257">
        <v>0</v>
      </c>
    </row>
    <row r="65" spans="1:9" ht="20.25" hidden="1" customHeight="1">
      <c r="A65" s="252"/>
      <c r="B65" s="248"/>
      <c r="C65" s="258" t="s">
        <v>197</v>
      </c>
      <c r="D65" s="257">
        <f t="shared" si="7"/>
        <v>400</v>
      </c>
      <c r="E65" s="257">
        <v>400</v>
      </c>
      <c r="F65" s="257">
        <v>0</v>
      </c>
      <c r="G65" s="257">
        <v>400</v>
      </c>
      <c r="H65" s="257">
        <v>400</v>
      </c>
      <c r="I65" s="257">
        <v>0</v>
      </c>
    </row>
    <row r="66" spans="1:9" ht="20.25" hidden="1" customHeight="1">
      <c r="A66" s="252"/>
      <c r="B66" s="248"/>
      <c r="C66" s="258" t="s">
        <v>198</v>
      </c>
      <c r="D66" s="257">
        <f t="shared" si="7"/>
        <v>1788.3</v>
      </c>
      <c r="E66" s="257">
        <v>1788.3</v>
      </c>
      <c r="F66" s="257">
        <v>0</v>
      </c>
      <c r="G66" s="257">
        <v>1788.3</v>
      </c>
      <c r="H66" s="257">
        <v>1788.3</v>
      </c>
      <c r="I66" s="257">
        <v>0</v>
      </c>
    </row>
    <row r="67" spans="1:9" ht="20.25" hidden="1" customHeight="1">
      <c r="A67" s="252"/>
      <c r="B67" s="248"/>
      <c r="C67" s="253" t="s">
        <v>178</v>
      </c>
      <c r="D67" s="257">
        <f t="shared" si="7"/>
        <v>1500</v>
      </c>
      <c r="E67" s="257">
        <v>1500</v>
      </c>
      <c r="F67" s="257">
        <v>0</v>
      </c>
      <c r="G67" s="257">
        <v>1500</v>
      </c>
      <c r="H67" s="257">
        <v>1500</v>
      </c>
      <c r="I67" s="257">
        <v>0</v>
      </c>
    </row>
    <row r="68" spans="1:9" ht="66.75" hidden="1" customHeight="1">
      <c r="A68" s="252"/>
      <c r="B68" s="250">
        <v>12003</v>
      </c>
      <c r="C68" s="249" t="s">
        <v>199</v>
      </c>
      <c r="D68" s="245">
        <f t="shared" si="7"/>
        <v>514032.7</v>
      </c>
      <c r="E68" s="245">
        <f>E72</f>
        <v>514032.7</v>
      </c>
      <c r="F68" s="245">
        <f>F72</f>
        <v>0</v>
      </c>
      <c r="G68" s="245">
        <v>514032.7</v>
      </c>
      <c r="H68" s="245">
        <v>514032.7</v>
      </c>
      <c r="I68" s="245">
        <v>0</v>
      </c>
    </row>
    <row r="69" spans="1:9" ht="20.25" hidden="1" customHeight="1">
      <c r="A69" s="252"/>
      <c r="B69" s="248"/>
      <c r="C69" s="253" t="s">
        <v>175</v>
      </c>
      <c r="D69" s="254"/>
      <c r="E69" s="254"/>
      <c r="F69" s="254"/>
      <c r="G69" s="254"/>
      <c r="H69" s="254"/>
      <c r="I69" s="254"/>
    </row>
    <row r="70" spans="1:9" ht="20.25" hidden="1" customHeight="1">
      <c r="A70" s="252"/>
      <c r="B70" s="248"/>
      <c r="C70" s="255" t="s">
        <v>194</v>
      </c>
      <c r="D70" s="256">
        <f>E70+F70</f>
        <v>514032.7</v>
      </c>
      <c r="E70" s="256">
        <f>E68</f>
        <v>514032.7</v>
      </c>
      <c r="F70" s="256">
        <f>F68</f>
        <v>0</v>
      </c>
      <c r="G70" s="256">
        <v>514032.7</v>
      </c>
      <c r="H70" s="256">
        <v>514032.7</v>
      </c>
      <c r="I70" s="256">
        <v>0</v>
      </c>
    </row>
    <row r="71" spans="1:9" ht="20.25" hidden="1" customHeight="1">
      <c r="A71" s="252"/>
      <c r="B71" s="248"/>
      <c r="C71" s="253" t="s">
        <v>177</v>
      </c>
      <c r="D71" s="254"/>
      <c r="E71" s="254"/>
      <c r="F71" s="254"/>
      <c r="G71" s="254"/>
      <c r="H71" s="254"/>
      <c r="I71" s="254"/>
    </row>
    <row r="72" spans="1:9" ht="20.25" hidden="1" customHeight="1">
      <c r="A72" s="252"/>
      <c r="B72" s="248"/>
      <c r="C72" s="253" t="s">
        <v>180</v>
      </c>
      <c r="D72" s="257">
        <f>E72+F72</f>
        <v>514032.7</v>
      </c>
      <c r="E72" s="257">
        <f>E73+E74+E75</f>
        <v>514032.7</v>
      </c>
      <c r="F72" s="257">
        <f>F73+F74+F75</f>
        <v>0</v>
      </c>
      <c r="G72" s="257">
        <v>514032.7</v>
      </c>
      <c r="H72" s="257">
        <v>514032.7</v>
      </c>
      <c r="I72" s="257">
        <v>0</v>
      </c>
    </row>
    <row r="73" spans="1:9" ht="20.25" hidden="1" customHeight="1">
      <c r="A73" s="252"/>
      <c r="B73" s="248"/>
      <c r="C73" s="258" t="s">
        <v>200</v>
      </c>
      <c r="D73" s="257">
        <f>E73+F73</f>
        <v>153181.9</v>
      </c>
      <c r="E73" s="257">
        <v>153181.9</v>
      </c>
      <c r="F73" s="257">
        <v>0</v>
      </c>
      <c r="G73" s="257">
        <v>153181.9</v>
      </c>
      <c r="H73" s="257">
        <v>153181.9</v>
      </c>
      <c r="I73" s="257">
        <v>0</v>
      </c>
    </row>
    <row r="74" spans="1:9" ht="20.25" hidden="1" customHeight="1">
      <c r="A74" s="252"/>
      <c r="B74" s="248"/>
      <c r="C74" s="258" t="s">
        <v>201</v>
      </c>
      <c r="D74" s="257">
        <f>E74+F74</f>
        <v>333236.09999999998</v>
      </c>
      <c r="E74" s="257">
        <v>333236.09999999998</v>
      </c>
      <c r="F74" s="257">
        <v>0</v>
      </c>
      <c r="G74" s="257">
        <v>333236.09999999998</v>
      </c>
      <c r="H74" s="257">
        <v>333236.09999999998</v>
      </c>
      <c r="I74" s="257">
        <v>0</v>
      </c>
    </row>
    <row r="75" spans="1:9" ht="20.25" hidden="1" customHeight="1">
      <c r="A75" s="252"/>
      <c r="B75" s="248"/>
      <c r="C75" s="258" t="s">
        <v>202</v>
      </c>
      <c r="D75" s="257">
        <f>E75+F75</f>
        <v>27614.699999999997</v>
      </c>
      <c r="E75" s="257">
        <v>27614.699999999997</v>
      </c>
      <c r="F75" s="257">
        <v>0</v>
      </c>
      <c r="G75" s="257">
        <v>27614.699999999997</v>
      </c>
      <c r="H75" s="257">
        <v>27614.699999999997</v>
      </c>
      <c r="I75" s="257">
        <v>0</v>
      </c>
    </row>
    <row r="76" spans="1:9" ht="20.25" hidden="1" customHeight="1">
      <c r="A76" s="250">
        <v>1040</v>
      </c>
      <c r="B76" s="248"/>
      <c r="C76" s="251" t="s">
        <v>203</v>
      </c>
      <c r="D76" s="245">
        <f t="shared" ref="D76:F76" si="9">D84+D78+D90+D96+D102</f>
        <v>3704182.1</v>
      </c>
      <c r="E76" s="245">
        <f t="shared" si="9"/>
        <v>3300520.1</v>
      </c>
      <c r="F76" s="245">
        <f t="shared" si="9"/>
        <v>403662</v>
      </c>
      <c r="G76" s="245">
        <v>3704182.1</v>
      </c>
      <c r="H76" s="245">
        <v>3300520.1</v>
      </c>
      <c r="I76" s="245">
        <v>403662</v>
      </c>
    </row>
    <row r="77" spans="1:9" ht="20.25" hidden="1" customHeight="1">
      <c r="A77" s="252"/>
      <c r="B77" s="248"/>
      <c r="C77" s="253" t="s">
        <v>113</v>
      </c>
      <c r="D77" s="254"/>
      <c r="E77" s="254"/>
      <c r="F77" s="254"/>
      <c r="G77" s="254"/>
      <c r="H77" s="254"/>
      <c r="I77" s="254"/>
    </row>
    <row r="78" spans="1:9" ht="46.5" hidden="1" customHeight="1">
      <c r="A78" s="252"/>
      <c r="B78" s="250">
        <v>12001</v>
      </c>
      <c r="C78" s="251" t="s">
        <v>204</v>
      </c>
      <c r="D78" s="245">
        <f>E78+F78</f>
        <v>265341</v>
      </c>
      <c r="E78" s="245">
        <f t="shared" ref="E78:F78" si="10">E80</f>
        <v>187951</v>
      </c>
      <c r="F78" s="245">
        <f t="shared" si="10"/>
        <v>77390</v>
      </c>
      <c r="G78" s="245">
        <v>265341</v>
      </c>
      <c r="H78" s="245">
        <v>187951</v>
      </c>
      <c r="I78" s="245">
        <v>77390</v>
      </c>
    </row>
    <row r="79" spans="1:9" ht="20.25" hidden="1" customHeight="1">
      <c r="A79" s="252"/>
      <c r="B79" s="248"/>
      <c r="C79" s="253" t="s">
        <v>175</v>
      </c>
      <c r="D79" s="254"/>
      <c r="E79" s="254"/>
      <c r="F79" s="254"/>
      <c r="G79" s="254"/>
      <c r="H79" s="254"/>
      <c r="I79" s="254"/>
    </row>
    <row r="80" spans="1:9" ht="20.25" hidden="1" customHeight="1">
      <c r="A80" s="252"/>
      <c r="B80" s="248"/>
      <c r="C80" s="255" t="s">
        <v>194</v>
      </c>
      <c r="D80" s="256">
        <f>E80+F80</f>
        <v>265341</v>
      </c>
      <c r="E80" s="256">
        <f t="shared" ref="E80:F80" si="11">E82</f>
        <v>187951</v>
      </c>
      <c r="F80" s="256">
        <f t="shared" si="11"/>
        <v>77390</v>
      </c>
      <c r="G80" s="256">
        <v>265341</v>
      </c>
      <c r="H80" s="256">
        <v>187951</v>
      </c>
      <c r="I80" s="256">
        <v>77390</v>
      </c>
    </row>
    <row r="81" spans="1:9" ht="20.25" hidden="1" customHeight="1">
      <c r="A81" s="252"/>
      <c r="B81" s="248"/>
      <c r="C81" s="253" t="s">
        <v>177</v>
      </c>
      <c r="D81" s="254"/>
      <c r="E81" s="254"/>
      <c r="F81" s="254"/>
      <c r="G81" s="254"/>
      <c r="H81" s="254"/>
      <c r="I81" s="254"/>
    </row>
    <row r="82" spans="1:9" ht="20.25" hidden="1" customHeight="1">
      <c r="A82" s="252"/>
      <c r="B82" s="248"/>
      <c r="C82" s="253" t="s">
        <v>83</v>
      </c>
      <c r="D82" s="257">
        <f>D83</f>
        <v>265341</v>
      </c>
      <c r="E82" s="257">
        <f t="shared" ref="E82:F82" si="12">E83</f>
        <v>187951</v>
      </c>
      <c r="F82" s="257">
        <f t="shared" si="12"/>
        <v>77390</v>
      </c>
      <c r="G82" s="257">
        <v>265341</v>
      </c>
      <c r="H82" s="257">
        <v>187951</v>
      </c>
      <c r="I82" s="257">
        <v>77390</v>
      </c>
    </row>
    <row r="83" spans="1:9" ht="20.25" hidden="1" customHeight="1">
      <c r="A83" s="252"/>
      <c r="B83" s="248"/>
      <c r="C83" s="253" t="s">
        <v>178</v>
      </c>
      <c r="D83" s="257">
        <f>E83+F83</f>
        <v>265341</v>
      </c>
      <c r="E83" s="257">
        <v>187951</v>
      </c>
      <c r="F83" s="257">
        <v>77390</v>
      </c>
      <c r="G83" s="257">
        <v>265341</v>
      </c>
      <c r="H83" s="257">
        <v>187951</v>
      </c>
      <c r="I83" s="257">
        <v>77390</v>
      </c>
    </row>
    <row r="84" spans="1:9" ht="57.75" hidden="1" customHeight="1">
      <c r="A84" s="252"/>
      <c r="B84" s="250">
        <v>32004</v>
      </c>
      <c r="C84" s="249" t="s">
        <v>205</v>
      </c>
      <c r="D84" s="245">
        <f>E84+F84</f>
        <v>1958388.7000000002</v>
      </c>
      <c r="E84" s="245">
        <f t="shared" ref="E84:F84" si="13">E86</f>
        <v>1678858.7000000002</v>
      </c>
      <c r="F84" s="245">
        <f t="shared" si="13"/>
        <v>279530</v>
      </c>
      <c r="G84" s="245">
        <v>1958388.7000000002</v>
      </c>
      <c r="H84" s="245">
        <v>1678858.7000000002</v>
      </c>
      <c r="I84" s="245">
        <v>279530</v>
      </c>
    </row>
    <row r="85" spans="1:9" ht="20.25" hidden="1" customHeight="1">
      <c r="A85" s="252"/>
      <c r="B85" s="248"/>
      <c r="C85" s="253" t="s">
        <v>175</v>
      </c>
      <c r="D85" s="254"/>
      <c r="E85" s="254"/>
      <c r="F85" s="254"/>
      <c r="G85" s="254"/>
      <c r="H85" s="254"/>
      <c r="I85" s="254"/>
    </row>
    <row r="86" spans="1:9" ht="20.25" hidden="1" customHeight="1">
      <c r="A86" s="252"/>
      <c r="B86" s="248"/>
      <c r="C86" s="255" t="s">
        <v>194</v>
      </c>
      <c r="D86" s="256">
        <f>E86+F86</f>
        <v>1958388.7000000002</v>
      </c>
      <c r="E86" s="256">
        <f t="shared" ref="E86:F86" si="14">E88</f>
        <v>1678858.7000000002</v>
      </c>
      <c r="F86" s="256">
        <f t="shared" si="14"/>
        <v>279530</v>
      </c>
      <c r="G86" s="256">
        <v>1958388.7000000002</v>
      </c>
      <c r="H86" s="256">
        <v>1678858.7000000002</v>
      </c>
      <c r="I86" s="256">
        <v>279530</v>
      </c>
    </row>
    <row r="87" spans="1:9" ht="20.25" hidden="1" customHeight="1">
      <c r="A87" s="252"/>
      <c r="B87" s="248"/>
      <c r="C87" s="253" t="s">
        <v>177</v>
      </c>
      <c r="D87" s="254"/>
      <c r="E87" s="254"/>
      <c r="F87" s="254"/>
      <c r="G87" s="254"/>
      <c r="H87" s="254"/>
      <c r="I87" s="254"/>
    </row>
    <row r="88" spans="1:9" ht="20.25" hidden="1" customHeight="1">
      <c r="A88" s="252"/>
      <c r="B88" s="248"/>
      <c r="C88" s="253" t="s">
        <v>180</v>
      </c>
      <c r="D88" s="257">
        <f t="shared" ref="D88:F88" si="15">D89</f>
        <v>1958388.7000000002</v>
      </c>
      <c r="E88" s="257">
        <f t="shared" si="15"/>
        <v>1678858.7000000002</v>
      </c>
      <c r="F88" s="257">
        <f t="shared" si="15"/>
        <v>279530</v>
      </c>
      <c r="G88" s="257">
        <v>1958388.7000000002</v>
      </c>
      <c r="H88" s="257">
        <v>1678858.7000000002</v>
      </c>
      <c r="I88" s="257">
        <v>279530</v>
      </c>
    </row>
    <row r="89" spans="1:9" ht="20.25" hidden="1" customHeight="1">
      <c r="A89" s="252"/>
      <c r="B89" s="248"/>
      <c r="C89" s="258" t="s">
        <v>200</v>
      </c>
      <c r="D89" s="257">
        <f>E89+F89</f>
        <v>1958388.7000000002</v>
      </c>
      <c r="E89" s="257">
        <v>1678858.7000000002</v>
      </c>
      <c r="F89" s="257">
        <v>279530</v>
      </c>
      <c r="G89" s="257">
        <v>1958388.7000000002</v>
      </c>
      <c r="H89" s="257">
        <v>1678858.7000000002</v>
      </c>
      <c r="I89" s="257">
        <v>279530</v>
      </c>
    </row>
    <row r="90" spans="1:9" ht="46.5" hidden="1" customHeight="1">
      <c r="A90" s="252"/>
      <c r="B90" s="250">
        <v>32006</v>
      </c>
      <c r="C90" s="249" t="s">
        <v>206</v>
      </c>
      <c r="D90" s="245">
        <f>E90+F90</f>
        <v>960000</v>
      </c>
      <c r="E90" s="245">
        <f t="shared" ref="E90:F90" si="16">E92</f>
        <v>960000</v>
      </c>
      <c r="F90" s="245">
        <f t="shared" si="16"/>
        <v>0</v>
      </c>
      <c r="G90" s="245">
        <v>960000</v>
      </c>
      <c r="H90" s="245">
        <v>960000</v>
      </c>
      <c r="I90" s="245">
        <v>0</v>
      </c>
    </row>
    <row r="91" spans="1:9" ht="20.25" hidden="1" customHeight="1">
      <c r="A91" s="252"/>
      <c r="B91" s="248"/>
      <c r="C91" s="253" t="s">
        <v>175</v>
      </c>
      <c r="D91" s="254"/>
      <c r="E91" s="254"/>
      <c r="F91" s="254"/>
      <c r="G91" s="254"/>
      <c r="H91" s="254"/>
      <c r="I91" s="254"/>
    </row>
    <row r="92" spans="1:9" ht="20.25" hidden="1" customHeight="1">
      <c r="A92" s="252"/>
      <c r="B92" s="248"/>
      <c r="C92" s="255" t="s">
        <v>194</v>
      </c>
      <c r="D92" s="256">
        <f>E92+F92</f>
        <v>960000</v>
      </c>
      <c r="E92" s="256">
        <f t="shared" ref="E92:F92" si="17">E94</f>
        <v>960000</v>
      </c>
      <c r="F92" s="256">
        <f t="shared" si="17"/>
        <v>0</v>
      </c>
      <c r="G92" s="256">
        <v>960000</v>
      </c>
      <c r="H92" s="256">
        <v>960000</v>
      </c>
      <c r="I92" s="256">
        <v>0</v>
      </c>
    </row>
    <row r="93" spans="1:9" ht="20.25" hidden="1" customHeight="1">
      <c r="A93" s="252"/>
      <c r="B93" s="248"/>
      <c r="C93" s="253" t="s">
        <v>177</v>
      </c>
      <c r="D93" s="254"/>
      <c r="E93" s="254"/>
      <c r="F93" s="254"/>
      <c r="G93" s="254"/>
      <c r="H93" s="254"/>
      <c r="I93" s="254"/>
    </row>
    <row r="94" spans="1:9" ht="20.25" hidden="1" customHeight="1">
      <c r="A94" s="252"/>
      <c r="B94" s="248"/>
      <c r="C94" s="253" t="s">
        <v>180</v>
      </c>
      <c r="D94" s="257">
        <f>D95</f>
        <v>960000</v>
      </c>
      <c r="E94" s="257">
        <f t="shared" ref="E94:F94" si="18">E95</f>
        <v>960000</v>
      </c>
      <c r="F94" s="257">
        <f t="shared" si="18"/>
        <v>0</v>
      </c>
      <c r="G94" s="257">
        <v>960000</v>
      </c>
      <c r="H94" s="257">
        <v>960000</v>
      </c>
      <c r="I94" s="257">
        <v>0</v>
      </c>
    </row>
    <row r="95" spans="1:9" ht="20.25" hidden="1" customHeight="1">
      <c r="A95" s="252"/>
      <c r="B95" s="248"/>
      <c r="C95" s="258" t="s">
        <v>200</v>
      </c>
      <c r="D95" s="257">
        <f>E95+F95</f>
        <v>960000</v>
      </c>
      <c r="E95" s="257">
        <v>960000</v>
      </c>
      <c r="F95" s="257">
        <v>0</v>
      </c>
      <c r="G95" s="257">
        <v>960000</v>
      </c>
      <c r="H95" s="257">
        <v>960000</v>
      </c>
      <c r="I95" s="257">
        <v>0</v>
      </c>
    </row>
    <row r="96" spans="1:9" ht="51.75" hidden="1" customHeight="1">
      <c r="A96" s="252"/>
      <c r="B96" s="250">
        <v>32007</v>
      </c>
      <c r="C96" s="249" t="s">
        <v>207</v>
      </c>
      <c r="D96" s="245">
        <f>E96+F96</f>
        <v>240000</v>
      </c>
      <c r="E96" s="245">
        <f t="shared" ref="E96:F96" si="19">E98</f>
        <v>240000</v>
      </c>
      <c r="F96" s="245">
        <f t="shared" si="19"/>
        <v>0</v>
      </c>
      <c r="G96" s="245">
        <v>240000</v>
      </c>
      <c r="H96" s="245">
        <v>240000</v>
      </c>
      <c r="I96" s="245">
        <v>0</v>
      </c>
    </row>
    <row r="97" spans="1:9" ht="20.25" hidden="1" customHeight="1">
      <c r="A97" s="252"/>
      <c r="B97" s="248"/>
      <c r="C97" s="253" t="s">
        <v>175</v>
      </c>
      <c r="D97" s="254"/>
      <c r="E97" s="254"/>
      <c r="F97" s="254"/>
      <c r="G97" s="254"/>
      <c r="H97" s="254"/>
      <c r="I97" s="254"/>
    </row>
    <row r="98" spans="1:9" ht="20.25" hidden="1" customHeight="1">
      <c r="A98" s="252"/>
      <c r="B98" s="248"/>
      <c r="C98" s="255" t="s">
        <v>194</v>
      </c>
      <c r="D98" s="256">
        <f>E98+F98</f>
        <v>240000</v>
      </c>
      <c r="E98" s="256">
        <f t="shared" ref="E98:F98" si="20">E100</f>
        <v>240000</v>
      </c>
      <c r="F98" s="256">
        <f t="shared" si="20"/>
        <v>0</v>
      </c>
      <c r="G98" s="256">
        <v>240000</v>
      </c>
      <c r="H98" s="256">
        <v>240000</v>
      </c>
      <c r="I98" s="256">
        <v>0</v>
      </c>
    </row>
    <row r="99" spans="1:9" ht="20.25" hidden="1" customHeight="1">
      <c r="A99" s="252"/>
      <c r="B99" s="248"/>
      <c r="C99" s="253" t="s">
        <v>177</v>
      </c>
      <c r="D99" s="254"/>
      <c r="E99" s="254"/>
      <c r="F99" s="254"/>
      <c r="G99" s="254"/>
      <c r="H99" s="254"/>
      <c r="I99" s="254"/>
    </row>
    <row r="100" spans="1:9" ht="20.25" hidden="1" customHeight="1">
      <c r="A100" s="252"/>
      <c r="B100" s="248"/>
      <c r="C100" s="253" t="s">
        <v>180</v>
      </c>
      <c r="D100" s="257">
        <f>D101</f>
        <v>240000</v>
      </c>
      <c r="E100" s="257">
        <f t="shared" ref="E100:F100" si="21">E101</f>
        <v>240000</v>
      </c>
      <c r="F100" s="257">
        <f t="shared" si="21"/>
        <v>0</v>
      </c>
      <c r="G100" s="257">
        <v>240000</v>
      </c>
      <c r="H100" s="257">
        <v>240000</v>
      </c>
      <c r="I100" s="257">
        <v>0</v>
      </c>
    </row>
    <row r="101" spans="1:9" ht="20.25" hidden="1" customHeight="1">
      <c r="A101" s="252"/>
      <c r="B101" s="248"/>
      <c r="C101" s="258" t="s">
        <v>200</v>
      </c>
      <c r="D101" s="257">
        <f>E101+F101</f>
        <v>240000</v>
      </c>
      <c r="E101" s="257">
        <v>240000</v>
      </c>
      <c r="F101" s="257">
        <v>0</v>
      </c>
      <c r="G101" s="257">
        <v>240000</v>
      </c>
      <c r="H101" s="257">
        <v>240000</v>
      </c>
      <c r="I101" s="257">
        <v>0</v>
      </c>
    </row>
    <row r="102" spans="1:9" ht="51.75" hidden="1" customHeight="1">
      <c r="A102" s="252"/>
      <c r="B102" s="250">
        <v>12002</v>
      </c>
      <c r="C102" s="249" t="s">
        <v>208</v>
      </c>
      <c r="D102" s="245">
        <f>E102+F102</f>
        <v>280452.40000000002</v>
      </c>
      <c r="E102" s="245">
        <f t="shared" ref="E102:F102" si="22">E104</f>
        <v>233710.4</v>
      </c>
      <c r="F102" s="245">
        <f t="shared" si="22"/>
        <v>46742</v>
      </c>
      <c r="G102" s="245">
        <v>280452.40000000002</v>
      </c>
      <c r="H102" s="245">
        <v>233710.4</v>
      </c>
      <c r="I102" s="245">
        <v>46742</v>
      </c>
    </row>
    <row r="103" spans="1:9" ht="20.25" hidden="1" customHeight="1">
      <c r="A103" s="252"/>
      <c r="B103" s="248"/>
      <c r="C103" s="253" t="s">
        <v>175</v>
      </c>
      <c r="D103" s="254"/>
      <c r="E103" s="254"/>
      <c r="F103" s="254"/>
      <c r="G103" s="254"/>
      <c r="H103" s="254"/>
      <c r="I103" s="254"/>
    </row>
    <row r="104" spans="1:9" ht="20.25" hidden="1" customHeight="1">
      <c r="A104" s="252"/>
      <c r="B104" s="248"/>
      <c r="C104" s="255" t="s">
        <v>194</v>
      </c>
      <c r="D104" s="256">
        <f>E104+F104</f>
        <v>280452.40000000002</v>
      </c>
      <c r="E104" s="256">
        <f t="shared" ref="E104:F104" si="23">E106</f>
        <v>233710.4</v>
      </c>
      <c r="F104" s="256">
        <f t="shared" si="23"/>
        <v>46742</v>
      </c>
      <c r="G104" s="256">
        <v>280452.40000000002</v>
      </c>
      <c r="H104" s="256">
        <v>233710.4</v>
      </c>
      <c r="I104" s="256">
        <v>46742</v>
      </c>
    </row>
    <row r="105" spans="1:9" ht="20.25" hidden="1" customHeight="1">
      <c r="A105" s="252"/>
      <c r="B105" s="248"/>
      <c r="C105" s="253" t="s">
        <v>177</v>
      </c>
      <c r="D105" s="254"/>
      <c r="E105" s="254"/>
      <c r="F105" s="254"/>
      <c r="G105" s="254"/>
      <c r="H105" s="254"/>
      <c r="I105" s="254"/>
    </row>
    <row r="106" spans="1:9" ht="20.25" hidden="1" customHeight="1">
      <c r="A106" s="252"/>
      <c r="B106" s="248"/>
      <c r="C106" s="253" t="s">
        <v>83</v>
      </c>
      <c r="D106" s="257">
        <f>D107</f>
        <v>280452.40000000002</v>
      </c>
      <c r="E106" s="257">
        <f t="shared" ref="E106:F106" si="24">E107</f>
        <v>233710.4</v>
      </c>
      <c r="F106" s="257">
        <f t="shared" si="24"/>
        <v>46742</v>
      </c>
      <c r="G106" s="257">
        <v>280452.40000000002</v>
      </c>
      <c r="H106" s="257">
        <v>233710.4</v>
      </c>
      <c r="I106" s="257">
        <v>46742</v>
      </c>
    </row>
    <row r="107" spans="1:9" ht="20.25" hidden="1" customHeight="1">
      <c r="A107" s="252"/>
      <c r="B107" s="248"/>
      <c r="C107" s="253" t="s">
        <v>178</v>
      </c>
      <c r="D107" s="257">
        <f>E107+F107</f>
        <v>280452.40000000002</v>
      </c>
      <c r="E107" s="257">
        <v>233710.4</v>
      </c>
      <c r="F107" s="257">
        <v>46742</v>
      </c>
      <c r="G107" s="257">
        <v>280452.40000000002</v>
      </c>
      <c r="H107" s="257">
        <v>233710.4</v>
      </c>
      <c r="I107" s="257">
        <v>46742</v>
      </c>
    </row>
    <row r="108" spans="1:9" ht="20.25" hidden="1" customHeight="1">
      <c r="A108" s="250">
        <v>1049</v>
      </c>
      <c r="B108" s="248"/>
      <c r="C108" s="251" t="s">
        <v>209</v>
      </c>
      <c r="D108" s="245">
        <f>E108+F108</f>
        <v>1571065.1</v>
      </c>
      <c r="E108" s="245">
        <f>E110+E116</f>
        <v>944083.8</v>
      </c>
      <c r="F108" s="245">
        <f>F110+F116</f>
        <v>626981.30000000005</v>
      </c>
      <c r="G108" s="245">
        <v>1571065.1</v>
      </c>
      <c r="H108" s="245">
        <v>944083.8</v>
      </c>
      <c r="I108" s="245">
        <v>626981.30000000005</v>
      </c>
    </row>
    <row r="109" spans="1:9" ht="20.25" hidden="1" customHeight="1">
      <c r="A109" s="252"/>
      <c r="B109" s="248"/>
      <c r="C109" s="253" t="s">
        <v>113</v>
      </c>
      <c r="D109" s="254"/>
      <c r="E109" s="254"/>
      <c r="F109" s="254"/>
      <c r="G109" s="254"/>
      <c r="H109" s="254"/>
      <c r="I109" s="254"/>
    </row>
    <row r="110" spans="1:9" ht="49.5" hidden="1" customHeight="1">
      <c r="A110" s="252"/>
      <c r="B110" s="250">
        <v>11013</v>
      </c>
      <c r="C110" s="249" t="s">
        <v>210</v>
      </c>
      <c r="D110" s="245">
        <f>E110+F110</f>
        <v>996137.5</v>
      </c>
      <c r="E110" s="245">
        <f t="shared" ref="E110:F110" si="25">E112</f>
        <v>464977.5</v>
      </c>
      <c r="F110" s="245">
        <f t="shared" si="25"/>
        <v>531160</v>
      </c>
      <c r="G110" s="245">
        <v>996137.5</v>
      </c>
      <c r="H110" s="245">
        <v>464977.5</v>
      </c>
      <c r="I110" s="245">
        <v>531160</v>
      </c>
    </row>
    <row r="111" spans="1:9" ht="20.25" hidden="1" customHeight="1">
      <c r="A111" s="252"/>
      <c r="B111" s="248"/>
      <c r="C111" s="253" t="s">
        <v>175</v>
      </c>
      <c r="D111" s="254"/>
      <c r="E111" s="254"/>
      <c r="F111" s="254"/>
      <c r="G111" s="254"/>
      <c r="H111" s="254"/>
      <c r="I111" s="254"/>
    </row>
    <row r="112" spans="1:9" ht="20.25" hidden="1" customHeight="1">
      <c r="A112" s="252"/>
      <c r="B112" s="248"/>
      <c r="C112" s="255" t="s">
        <v>194</v>
      </c>
      <c r="D112" s="256">
        <f>E112+F112</f>
        <v>996137.5</v>
      </c>
      <c r="E112" s="256">
        <f t="shared" ref="E112:F112" si="26">E114</f>
        <v>464977.5</v>
      </c>
      <c r="F112" s="256">
        <f t="shared" si="26"/>
        <v>531160</v>
      </c>
      <c r="G112" s="256">
        <v>996137.5</v>
      </c>
      <c r="H112" s="256">
        <v>464977.5</v>
      </c>
      <c r="I112" s="256">
        <v>531160</v>
      </c>
    </row>
    <row r="113" spans="1:9" ht="20.25" hidden="1" customHeight="1">
      <c r="A113" s="252"/>
      <c r="B113" s="248"/>
      <c r="C113" s="253" t="s">
        <v>177</v>
      </c>
      <c r="D113" s="254"/>
      <c r="E113" s="254"/>
      <c r="F113" s="254"/>
      <c r="G113" s="254"/>
      <c r="H113" s="254"/>
      <c r="I113" s="254"/>
    </row>
    <row r="114" spans="1:9" ht="20.25" hidden="1" customHeight="1">
      <c r="A114" s="252"/>
      <c r="B114" s="248"/>
      <c r="C114" s="253" t="s">
        <v>83</v>
      </c>
      <c r="D114" s="257">
        <f>E114+F114</f>
        <v>996137.5</v>
      </c>
      <c r="E114" s="257">
        <f t="shared" ref="E114:F114" si="27">E115</f>
        <v>464977.5</v>
      </c>
      <c r="F114" s="257">
        <f t="shared" si="27"/>
        <v>531160</v>
      </c>
      <c r="G114" s="257">
        <v>996137.5</v>
      </c>
      <c r="H114" s="257">
        <v>464977.5</v>
      </c>
      <c r="I114" s="257">
        <v>531160</v>
      </c>
    </row>
    <row r="115" spans="1:9" ht="20.25" hidden="1" customHeight="1">
      <c r="A115" s="252"/>
      <c r="B115" s="248"/>
      <c r="C115" s="253" t="s">
        <v>178</v>
      </c>
      <c r="D115" s="257">
        <f>E115+F115</f>
        <v>996137.5</v>
      </c>
      <c r="E115" s="257">
        <v>464977.5</v>
      </c>
      <c r="F115" s="257">
        <v>531160</v>
      </c>
      <c r="G115" s="257">
        <v>996137.5</v>
      </c>
      <c r="H115" s="257">
        <v>464977.5</v>
      </c>
      <c r="I115" s="257">
        <v>531160</v>
      </c>
    </row>
    <row r="116" spans="1:9" ht="42" hidden="1" customHeight="1">
      <c r="A116" s="252"/>
      <c r="B116" s="250">
        <v>21007</v>
      </c>
      <c r="C116" s="249" t="s">
        <v>211</v>
      </c>
      <c r="D116" s="245">
        <f>E116+F116</f>
        <v>574927.6</v>
      </c>
      <c r="E116" s="245">
        <f t="shared" ref="E116:F116" si="28">E118</f>
        <v>479106.3</v>
      </c>
      <c r="F116" s="245">
        <f t="shared" si="28"/>
        <v>95821.3</v>
      </c>
      <c r="G116" s="245">
        <v>574927.6</v>
      </c>
      <c r="H116" s="245">
        <v>479106.3</v>
      </c>
      <c r="I116" s="245">
        <v>95821.3</v>
      </c>
    </row>
    <row r="117" spans="1:9" ht="20.25" hidden="1" customHeight="1">
      <c r="A117" s="252"/>
      <c r="B117" s="248"/>
      <c r="C117" s="253" t="s">
        <v>175</v>
      </c>
      <c r="D117" s="254"/>
      <c r="E117" s="254"/>
      <c r="F117" s="254"/>
      <c r="G117" s="254"/>
      <c r="H117" s="254"/>
      <c r="I117" s="254"/>
    </row>
    <row r="118" spans="1:9" ht="20.25" hidden="1" customHeight="1">
      <c r="A118" s="252"/>
      <c r="B118" s="248"/>
      <c r="C118" s="255" t="s">
        <v>194</v>
      </c>
      <c r="D118" s="256">
        <f>E118+F118</f>
        <v>574927.6</v>
      </c>
      <c r="E118" s="256">
        <f t="shared" ref="E118:F118" si="29">E120</f>
        <v>479106.3</v>
      </c>
      <c r="F118" s="256">
        <f t="shared" si="29"/>
        <v>95821.3</v>
      </c>
      <c r="G118" s="256">
        <v>574927.6</v>
      </c>
      <c r="H118" s="256">
        <v>479106.3</v>
      </c>
      <c r="I118" s="256">
        <v>95821.3</v>
      </c>
    </row>
    <row r="119" spans="1:9" ht="20.25" hidden="1" customHeight="1">
      <c r="A119" s="252"/>
      <c r="B119" s="248"/>
      <c r="C119" s="253" t="s">
        <v>177</v>
      </c>
      <c r="D119" s="254"/>
      <c r="E119" s="254"/>
      <c r="F119" s="254"/>
      <c r="G119" s="254"/>
      <c r="H119" s="254"/>
      <c r="I119" s="254"/>
    </row>
    <row r="120" spans="1:9" ht="20.25" hidden="1" customHeight="1">
      <c r="A120" s="252"/>
      <c r="B120" s="248"/>
      <c r="C120" s="253" t="s">
        <v>180</v>
      </c>
      <c r="D120" s="257">
        <f>E120+F120</f>
        <v>574927.6</v>
      </c>
      <c r="E120" s="257">
        <f t="shared" ref="E120:F120" si="30">E121</f>
        <v>479106.3</v>
      </c>
      <c r="F120" s="257">
        <f t="shared" si="30"/>
        <v>95821.3</v>
      </c>
      <c r="G120" s="257">
        <v>574927.6</v>
      </c>
      <c r="H120" s="257">
        <v>479106.3</v>
      </c>
      <c r="I120" s="257">
        <v>95821.3</v>
      </c>
    </row>
    <row r="121" spans="1:9" ht="20.25" hidden="1" customHeight="1">
      <c r="A121" s="252"/>
      <c r="B121" s="248"/>
      <c r="C121" s="258" t="s">
        <v>200</v>
      </c>
      <c r="D121" s="257">
        <f>E121+F121</f>
        <v>574927.6</v>
      </c>
      <c r="E121" s="257">
        <v>479106.3</v>
      </c>
      <c r="F121" s="257">
        <v>95821.3</v>
      </c>
      <c r="G121" s="257">
        <v>574927.6</v>
      </c>
      <c r="H121" s="257">
        <v>479106.3</v>
      </c>
      <c r="I121" s="257">
        <v>95821.3</v>
      </c>
    </row>
    <row r="122" spans="1:9" ht="20.25" hidden="1" customHeight="1">
      <c r="A122" s="250">
        <v>1072</v>
      </c>
      <c r="B122" s="248"/>
      <c r="C122" s="251" t="s">
        <v>212</v>
      </c>
      <c r="D122" s="245">
        <f>+E122+F122</f>
        <v>1458312.9000000001</v>
      </c>
      <c r="E122" s="245">
        <f>+E124+E130+E137</f>
        <v>1213030.7000000002</v>
      </c>
      <c r="F122" s="245">
        <f>+F124+F130+F137</f>
        <v>245282.19999999995</v>
      </c>
      <c r="G122" s="245">
        <v>1458312.9000000001</v>
      </c>
      <c r="H122" s="245">
        <v>1213030.7000000002</v>
      </c>
      <c r="I122" s="245">
        <v>245282.19999999995</v>
      </c>
    </row>
    <row r="123" spans="1:9" ht="20.25" hidden="1" customHeight="1">
      <c r="A123" s="252"/>
      <c r="B123" s="248"/>
      <c r="C123" s="253" t="s">
        <v>113</v>
      </c>
      <c r="D123" s="254"/>
      <c r="E123" s="254"/>
      <c r="F123" s="254"/>
      <c r="G123" s="254"/>
      <c r="H123" s="254"/>
      <c r="I123" s="254"/>
    </row>
    <row r="124" spans="1:9" ht="45.75" hidden="1" customHeight="1">
      <c r="A124" s="252"/>
      <c r="B124" s="250">
        <v>11004</v>
      </c>
      <c r="C124" s="249" t="s">
        <v>213</v>
      </c>
      <c r="D124" s="245">
        <f>E124+F124</f>
        <v>107346.6</v>
      </c>
      <c r="E124" s="245">
        <f t="shared" ref="E124:F124" si="31">E126</f>
        <v>89443.5</v>
      </c>
      <c r="F124" s="245">
        <f t="shared" si="31"/>
        <v>17903.099999999999</v>
      </c>
      <c r="G124" s="245">
        <v>107346.6</v>
      </c>
      <c r="H124" s="245">
        <v>89443.5</v>
      </c>
      <c r="I124" s="245">
        <v>17903.099999999999</v>
      </c>
    </row>
    <row r="125" spans="1:9" ht="20.25" hidden="1" customHeight="1">
      <c r="A125" s="252"/>
      <c r="B125" s="248"/>
      <c r="C125" s="253" t="s">
        <v>175</v>
      </c>
      <c r="D125" s="254"/>
      <c r="E125" s="254"/>
      <c r="F125" s="254"/>
      <c r="G125" s="254"/>
      <c r="H125" s="254"/>
      <c r="I125" s="254"/>
    </row>
    <row r="126" spans="1:9" ht="34.5" hidden="1" customHeight="1">
      <c r="A126" s="252"/>
      <c r="B126" s="248"/>
      <c r="C126" s="255" t="s">
        <v>190</v>
      </c>
      <c r="D126" s="256">
        <f>E126+F126</f>
        <v>107346.6</v>
      </c>
      <c r="E126" s="256">
        <f t="shared" ref="E126:F126" si="32">E128</f>
        <v>89443.5</v>
      </c>
      <c r="F126" s="256">
        <f t="shared" si="32"/>
        <v>17903.099999999999</v>
      </c>
      <c r="G126" s="256">
        <v>107346.6</v>
      </c>
      <c r="H126" s="256">
        <v>89443.5</v>
      </c>
      <c r="I126" s="256">
        <v>17903.099999999999</v>
      </c>
    </row>
    <row r="127" spans="1:9" ht="20.25" hidden="1" customHeight="1">
      <c r="A127" s="252"/>
      <c r="B127" s="248"/>
      <c r="C127" s="253" t="s">
        <v>177</v>
      </c>
      <c r="D127" s="254"/>
      <c r="E127" s="254"/>
      <c r="F127" s="254"/>
      <c r="G127" s="254"/>
      <c r="H127" s="254"/>
      <c r="I127" s="254"/>
    </row>
    <row r="128" spans="1:9" ht="20.25" hidden="1" customHeight="1">
      <c r="A128" s="252"/>
      <c r="B128" s="248"/>
      <c r="C128" s="253" t="s">
        <v>83</v>
      </c>
      <c r="D128" s="257">
        <f>E128+F128</f>
        <v>107346.6</v>
      </c>
      <c r="E128" s="257">
        <f t="shared" ref="E128:F128" si="33">E129</f>
        <v>89443.5</v>
      </c>
      <c r="F128" s="257">
        <f t="shared" si="33"/>
        <v>17903.099999999999</v>
      </c>
      <c r="G128" s="257">
        <v>107346.6</v>
      </c>
      <c r="H128" s="257">
        <v>89443.5</v>
      </c>
      <c r="I128" s="257">
        <v>17903.099999999999</v>
      </c>
    </row>
    <row r="129" spans="1:9" ht="20.25" hidden="1" customHeight="1">
      <c r="A129" s="252"/>
      <c r="B129" s="248"/>
      <c r="C129" s="253" t="s">
        <v>178</v>
      </c>
      <c r="D129" s="257">
        <f>E129+F129</f>
        <v>107346.6</v>
      </c>
      <c r="E129" s="257">
        <v>89443.5</v>
      </c>
      <c r="F129" s="257">
        <v>17903.099999999999</v>
      </c>
      <c r="G129" s="257">
        <v>107346.6</v>
      </c>
      <c r="H129" s="257">
        <v>89443.5</v>
      </c>
      <c r="I129" s="257">
        <v>17903.099999999999</v>
      </c>
    </row>
    <row r="130" spans="1:9" ht="55.5" hidden="1" customHeight="1">
      <c r="A130" s="252"/>
      <c r="B130" s="250">
        <v>12001</v>
      </c>
      <c r="C130" s="249" t="s">
        <v>214</v>
      </c>
      <c r="D130" s="245">
        <f t="shared" ref="D130" si="34">E130+F130</f>
        <v>320816.7</v>
      </c>
      <c r="E130" s="245">
        <f>E134</f>
        <v>265129.2</v>
      </c>
      <c r="F130" s="245">
        <f>F134</f>
        <v>55687.499999999993</v>
      </c>
      <c r="G130" s="245">
        <v>320816.7</v>
      </c>
      <c r="H130" s="245">
        <v>265129.2</v>
      </c>
      <c r="I130" s="245">
        <v>55687.499999999993</v>
      </c>
    </row>
    <row r="131" spans="1:9" ht="20.25" hidden="1" customHeight="1">
      <c r="A131" s="252"/>
      <c r="B131" s="248"/>
      <c r="C131" s="253" t="s">
        <v>175</v>
      </c>
      <c r="D131" s="254"/>
      <c r="E131" s="254"/>
      <c r="F131" s="254"/>
      <c r="G131" s="254"/>
      <c r="H131" s="254"/>
      <c r="I131" s="254"/>
    </row>
    <row r="132" spans="1:9" ht="36" hidden="1" customHeight="1">
      <c r="A132" s="252"/>
      <c r="B132" s="248"/>
      <c r="C132" s="255" t="s">
        <v>190</v>
      </c>
      <c r="D132" s="256">
        <f>E132+F132</f>
        <v>320816.7</v>
      </c>
      <c r="E132" s="256">
        <f>E130</f>
        <v>265129.2</v>
      </c>
      <c r="F132" s="256">
        <f>F130</f>
        <v>55687.499999999993</v>
      </c>
      <c r="G132" s="256">
        <v>320816.7</v>
      </c>
      <c r="H132" s="256">
        <v>265129.2</v>
      </c>
      <c r="I132" s="256">
        <v>55687.499999999993</v>
      </c>
    </row>
    <row r="133" spans="1:9" ht="20.25" hidden="1" customHeight="1">
      <c r="A133" s="252"/>
      <c r="B133" s="248"/>
      <c r="C133" s="253" t="s">
        <v>177</v>
      </c>
      <c r="D133" s="254"/>
      <c r="E133" s="254"/>
      <c r="F133" s="254"/>
      <c r="G133" s="254"/>
      <c r="H133" s="254"/>
      <c r="I133" s="254"/>
    </row>
    <row r="134" spans="1:9" ht="20.25" hidden="1" customHeight="1">
      <c r="A134" s="252"/>
      <c r="B134" s="248"/>
      <c r="C134" s="253" t="s">
        <v>180</v>
      </c>
      <c r="D134" s="257">
        <f>E134+F134</f>
        <v>320816.7</v>
      </c>
      <c r="E134" s="257">
        <f>E135+E136</f>
        <v>265129.2</v>
      </c>
      <c r="F134" s="257">
        <f>F135+F136</f>
        <v>55687.499999999993</v>
      </c>
      <c r="G134" s="257">
        <v>320816.7</v>
      </c>
      <c r="H134" s="257">
        <v>265129.2</v>
      </c>
      <c r="I134" s="257">
        <v>55687.499999999993</v>
      </c>
    </row>
    <row r="135" spans="1:9" ht="20.25" hidden="1" customHeight="1">
      <c r="A135" s="252"/>
      <c r="B135" s="248"/>
      <c r="C135" s="258" t="s">
        <v>200</v>
      </c>
      <c r="D135" s="257">
        <f>E135+F135</f>
        <v>0</v>
      </c>
      <c r="E135" s="257">
        <v>0</v>
      </c>
      <c r="F135" s="257">
        <v>0</v>
      </c>
      <c r="G135" s="257">
        <v>0</v>
      </c>
      <c r="H135" s="257">
        <v>0</v>
      </c>
      <c r="I135" s="257">
        <v>0</v>
      </c>
    </row>
    <row r="136" spans="1:9" ht="20.25" hidden="1" customHeight="1">
      <c r="A136" s="252"/>
      <c r="B136" s="248"/>
      <c r="C136" s="258" t="s">
        <v>202</v>
      </c>
      <c r="D136" s="257">
        <f>E136+F136</f>
        <v>320816.7</v>
      </c>
      <c r="E136" s="257">
        <v>265129.2</v>
      </c>
      <c r="F136" s="257">
        <v>55687.499999999993</v>
      </c>
      <c r="G136" s="257">
        <v>320816.7</v>
      </c>
      <c r="H136" s="257">
        <v>265129.2</v>
      </c>
      <c r="I136" s="257">
        <v>55687.499999999993</v>
      </c>
    </row>
    <row r="137" spans="1:9" ht="72.75" hidden="1" customHeight="1">
      <c r="A137" s="252"/>
      <c r="B137" s="250">
        <v>31004</v>
      </c>
      <c r="C137" s="249" t="s">
        <v>215</v>
      </c>
      <c r="D137" s="245">
        <f>E137+F137</f>
        <v>1030149.6000000001</v>
      </c>
      <c r="E137" s="245">
        <f>E141</f>
        <v>858458.00000000012</v>
      </c>
      <c r="F137" s="245">
        <f>F141</f>
        <v>171691.59999999998</v>
      </c>
      <c r="G137" s="245">
        <v>1030149.6000000001</v>
      </c>
      <c r="H137" s="245">
        <v>858458.00000000012</v>
      </c>
      <c r="I137" s="245">
        <v>171691.59999999998</v>
      </c>
    </row>
    <row r="138" spans="1:9" ht="20.25" hidden="1" customHeight="1">
      <c r="A138" s="252"/>
      <c r="B138" s="248"/>
      <c r="C138" s="253" t="s">
        <v>175</v>
      </c>
      <c r="D138" s="254"/>
      <c r="E138" s="254"/>
      <c r="F138" s="254"/>
      <c r="G138" s="254"/>
      <c r="H138" s="254"/>
      <c r="I138" s="254"/>
    </row>
    <row r="139" spans="1:9" ht="35.25" hidden="1" customHeight="1">
      <c r="A139" s="252"/>
      <c r="B139" s="248"/>
      <c r="C139" s="255" t="s">
        <v>190</v>
      </c>
      <c r="D139" s="256">
        <f>E139+F139</f>
        <v>1030149.6000000001</v>
      </c>
      <c r="E139" s="256">
        <f>E137</f>
        <v>858458.00000000012</v>
      </c>
      <c r="F139" s="256">
        <f>F137</f>
        <v>171691.59999999998</v>
      </c>
      <c r="G139" s="256">
        <v>1030149.6000000001</v>
      </c>
      <c r="H139" s="256">
        <v>858458.00000000012</v>
      </c>
      <c r="I139" s="256">
        <v>171691.59999999998</v>
      </c>
    </row>
    <row r="140" spans="1:9" ht="20.25" hidden="1" customHeight="1">
      <c r="A140" s="252"/>
      <c r="B140" s="248"/>
      <c r="C140" s="253" t="s">
        <v>177</v>
      </c>
      <c r="D140" s="254"/>
      <c r="E140" s="254"/>
      <c r="F140" s="254"/>
      <c r="G140" s="254"/>
      <c r="H140" s="254"/>
      <c r="I140" s="254"/>
    </row>
    <row r="141" spans="1:9" ht="20.25" hidden="1" customHeight="1">
      <c r="A141" s="252"/>
      <c r="B141" s="248"/>
      <c r="C141" s="253" t="s">
        <v>180</v>
      </c>
      <c r="D141" s="257">
        <f>E141+F141</f>
        <v>1030149.6000000001</v>
      </c>
      <c r="E141" s="257">
        <f>E142+E143</f>
        <v>858458.00000000012</v>
      </c>
      <c r="F141" s="257">
        <f>F142+F143</f>
        <v>171691.59999999998</v>
      </c>
      <c r="G141" s="257">
        <v>1030149.6000000001</v>
      </c>
      <c r="H141" s="257">
        <v>858458.00000000012</v>
      </c>
      <c r="I141" s="257">
        <v>171691.59999999998</v>
      </c>
    </row>
    <row r="142" spans="1:9" ht="20.25" hidden="1" customHeight="1">
      <c r="A142" s="252"/>
      <c r="B142" s="248"/>
      <c r="C142" s="258" t="s">
        <v>216</v>
      </c>
      <c r="D142" s="257">
        <f>E142+F142</f>
        <v>1020189.3</v>
      </c>
      <c r="E142" s="257">
        <v>850157.70000000007</v>
      </c>
      <c r="F142" s="257">
        <v>170031.59999999998</v>
      </c>
      <c r="G142" s="257">
        <v>1020189.3</v>
      </c>
      <c r="H142" s="257">
        <v>850157.70000000007</v>
      </c>
      <c r="I142" s="257">
        <v>170031.59999999998</v>
      </c>
    </row>
    <row r="143" spans="1:9" ht="20.25" hidden="1" customHeight="1">
      <c r="A143" s="252"/>
      <c r="B143" s="248"/>
      <c r="C143" s="258" t="s">
        <v>217</v>
      </c>
      <c r="D143" s="257">
        <f>E143+F143</f>
        <v>9960.2999999999993</v>
      </c>
      <c r="E143" s="257">
        <v>8300.2999999999993</v>
      </c>
      <c r="F143" s="257">
        <v>1660</v>
      </c>
      <c r="G143" s="257">
        <v>9960.2999999999993</v>
      </c>
      <c r="H143" s="257">
        <v>8300.2999999999993</v>
      </c>
      <c r="I143" s="257">
        <v>1660</v>
      </c>
    </row>
    <row r="144" spans="1:9" ht="20.25" hidden="1" customHeight="1">
      <c r="A144" s="250">
        <v>1157</v>
      </c>
      <c r="B144" s="248"/>
      <c r="C144" s="251" t="s">
        <v>218</v>
      </c>
      <c r="D144" s="245">
        <f t="shared" ref="D144:F144" si="35">D146+D152+D158+D164+D176+D170</f>
        <v>3443917</v>
      </c>
      <c r="E144" s="245">
        <f t="shared" si="35"/>
        <v>2841663.1</v>
      </c>
      <c r="F144" s="245">
        <f t="shared" si="35"/>
        <v>602253.9</v>
      </c>
      <c r="G144" s="245">
        <v>3443917</v>
      </c>
      <c r="H144" s="245">
        <v>2841663.1</v>
      </c>
      <c r="I144" s="245">
        <v>602253.9</v>
      </c>
    </row>
    <row r="145" spans="1:9" ht="20.25" hidden="1" customHeight="1">
      <c r="A145" s="252"/>
      <c r="B145" s="248"/>
      <c r="C145" s="253" t="s">
        <v>113</v>
      </c>
      <c r="D145" s="254"/>
      <c r="E145" s="254"/>
      <c r="F145" s="254"/>
      <c r="G145" s="254"/>
      <c r="H145" s="254"/>
      <c r="I145" s="254"/>
    </row>
    <row r="146" spans="1:9" ht="45.75" hidden="1" customHeight="1">
      <c r="A146" s="252"/>
      <c r="B146" s="250">
        <v>12003</v>
      </c>
      <c r="C146" s="249" t="s">
        <v>219</v>
      </c>
      <c r="D146" s="245">
        <f>E146+F146</f>
        <v>388617.9</v>
      </c>
      <c r="E146" s="245">
        <f t="shared" ref="E146:F146" si="36">E148</f>
        <v>323848.2</v>
      </c>
      <c r="F146" s="245">
        <f t="shared" si="36"/>
        <v>64769.7</v>
      </c>
      <c r="G146" s="245">
        <v>388617.9</v>
      </c>
      <c r="H146" s="245">
        <v>323848.2</v>
      </c>
      <c r="I146" s="245">
        <v>64769.7</v>
      </c>
    </row>
    <row r="147" spans="1:9" ht="20.25" hidden="1" customHeight="1">
      <c r="A147" s="252"/>
      <c r="B147" s="248"/>
      <c r="C147" s="253" t="s">
        <v>175</v>
      </c>
      <c r="D147" s="254"/>
      <c r="E147" s="254"/>
      <c r="F147" s="254"/>
      <c r="G147" s="254"/>
      <c r="H147" s="254"/>
      <c r="I147" s="254"/>
    </row>
    <row r="148" spans="1:9" ht="21" hidden="1" customHeight="1">
      <c r="A148" s="252"/>
      <c r="B148" s="248"/>
      <c r="C148" s="255" t="s">
        <v>194</v>
      </c>
      <c r="D148" s="256">
        <f>E148+F148</f>
        <v>388617.9</v>
      </c>
      <c r="E148" s="256">
        <f t="shared" ref="E148:F148" si="37">E150</f>
        <v>323848.2</v>
      </c>
      <c r="F148" s="256">
        <f t="shared" si="37"/>
        <v>64769.7</v>
      </c>
      <c r="G148" s="256">
        <v>388617.9</v>
      </c>
      <c r="H148" s="256">
        <v>323848.2</v>
      </c>
      <c r="I148" s="256">
        <v>64769.7</v>
      </c>
    </row>
    <row r="149" spans="1:9" ht="20.25" hidden="1" customHeight="1">
      <c r="A149" s="252"/>
      <c r="B149" s="248"/>
      <c r="C149" s="253" t="s">
        <v>177</v>
      </c>
      <c r="D149" s="254"/>
      <c r="E149" s="254"/>
      <c r="F149" s="254"/>
      <c r="G149" s="254"/>
      <c r="H149" s="254"/>
      <c r="I149" s="254"/>
    </row>
    <row r="150" spans="1:9" ht="20.25" hidden="1" customHeight="1">
      <c r="A150" s="252"/>
      <c r="B150" s="248"/>
      <c r="C150" s="253" t="s">
        <v>180</v>
      </c>
      <c r="D150" s="257">
        <f>D151</f>
        <v>388617.9</v>
      </c>
      <c r="E150" s="257">
        <f t="shared" ref="E150:F150" si="38">E151</f>
        <v>323848.2</v>
      </c>
      <c r="F150" s="257">
        <f t="shared" si="38"/>
        <v>64769.7</v>
      </c>
      <c r="G150" s="257">
        <v>388617.9</v>
      </c>
      <c r="H150" s="257">
        <v>323848.2</v>
      </c>
      <c r="I150" s="257">
        <v>64769.7</v>
      </c>
    </row>
    <row r="151" spans="1:9" ht="20.25" hidden="1" customHeight="1">
      <c r="A151" s="252"/>
      <c r="B151" s="248"/>
      <c r="C151" s="258" t="s">
        <v>200</v>
      </c>
      <c r="D151" s="257">
        <f>E151+F151</f>
        <v>388617.9</v>
      </c>
      <c r="E151" s="257">
        <v>323848.2</v>
      </c>
      <c r="F151" s="257">
        <v>64769.7</v>
      </c>
      <c r="G151" s="257">
        <v>388617.9</v>
      </c>
      <c r="H151" s="257">
        <v>323848.2</v>
      </c>
      <c r="I151" s="257">
        <v>64769.7</v>
      </c>
    </row>
    <row r="152" spans="1:9" ht="45.75" hidden="1" customHeight="1">
      <c r="A152" s="252"/>
      <c r="B152" s="250">
        <v>12004</v>
      </c>
      <c r="C152" s="251" t="s">
        <v>220</v>
      </c>
      <c r="D152" s="245">
        <f>E152+F152</f>
        <v>123303.1</v>
      </c>
      <c r="E152" s="245">
        <f t="shared" ref="E152:F152" si="39">E154</f>
        <v>91824.3</v>
      </c>
      <c r="F152" s="245">
        <f t="shared" si="39"/>
        <v>31478.800000000003</v>
      </c>
      <c r="G152" s="245">
        <v>123303.1</v>
      </c>
      <c r="H152" s="245">
        <v>91824.3</v>
      </c>
      <c r="I152" s="245">
        <v>31478.800000000003</v>
      </c>
    </row>
    <row r="153" spans="1:9" ht="20.25" hidden="1" customHeight="1">
      <c r="A153" s="252"/>
      <c r="B153" s="248"/>
      <c r="C153" s="253" t="s">
        <v>175</v>
      </c>
      <c r="D153" s="254"/>
      <c r="E153" s="254"/>
      <c r="F153" s="254"/>
      <c r="G153" s="254"/>
      <c r="H153" s="254"/>
      <c r="I153" s="254"/>
    </row>
    <row r="154" spans="1:9" ht="20.25" hidden="1" customHeight="1">
      <c r="A154" s="252"/>
      <c r="B154" s="248"/>
      <c r="C154" s="255" t="s">
        <v>194</v>
      </c>
      <c r="D154" s="256">
        <f>E154+F154</f>
        <v>123303.1</v>
      </c>
      <c r="E154" s="256">
        <f t="shared" ref="E154:F154" si="40">E156</f>
        <v>91824.3</v>
      </c>
      <c r="F154" s="256">
        <f t="shared" si="40"/>
        <v>31478.800000000003</v>
      </c>
      <c r="G154" s="256">
        <v>123303.1</v>
      </c>
      <c r="H154" s="256">
        <v>91824.3</v>
      </c>
      <c r="I154" s="256">
        <v>31478.800000000003</v>
      </c>
    </row>
    <row r="155" spans="1:9" ht="20.25" hidden="1" customHeight="1">
      <c r="A155" s="252"/>
      <c r="B155" s="248"/>
      <c r="C155" s="253" t="s">
        <v>177</v>
      </c>
      <c r="D155" s="254"/>
      <c r="E155" s="254"/>
      <c r="F155" s="254"/>
      <c r="G155" s="254"/>
      <c r="H155" s="254"/>
      <c r="I155" s="254"/>
    </row>
    <row r="156" spans="1:9" ht="20.25" hidden="1" customHeight="1">
      <c r="A156" s="252"/>
      <c r="B156" s="248"/>
      <c r="C156" s="253" t="s">
        <v>83</v>
      </c>
      <c r="D156" s="257">
        <f>D157</f>
        <v>123303.1</v>
      </c>
      <c r="E156" s="257">
        <f t="shared" ref="E156:F156" si="41">E157</f>
        <v>91824.3</v>
      </c>
      <c r="F156" s="257">
        <f t="shared" si="41"/>
        <v>31478.800000000003</v>
      </c>
      <c r="G156" s="257">
        <v>123303.1</v>
      </c>
      <c r="H156" s="257">
        <v>91824.3</v>
      </c>
      <c r="I156" s="257">
        <v>31478.800000000003</v>
      </c>
    </row>
    <row r="157" spans="1:9" ht="20.25" hidden="1" customHeight="1">
      <c r="A157" s="252"/>
      <c r="B157" s="248"/>
      <c r="C157" s="253" t="s">
        <v>178</v>
      </c>
      <c r="D157" s="257">
        <f>E157+F157</f>
        <v>123303.1</v>
      </c>
      <c r="E157" s="257">
        <v>91824.3</v>
      </c>
      <c r="F157" s="257">
        <v>31478.800000000003</v>
      </c>
      <c r="G157" s="257">
        <v>123303.1</v>
      </c>
      <c r="H157" s="257">
        <v>91824.3</v>
      </c>
      <c r="I157" s="257">
        <v>31478.800000000003</v>
      </c>
    </row>
    <row r="158" spans="1:9" ht="48.75" hidden="1" customHeight="1">
      <c r="A158" s="252"/>
      <c r="B158" s="250">
        <v>12014</v>
      </c>
      <c r="C158" s="251" t="s">
        <v>221</v>
      </c>
      <c r="D158" s="245">
        <f>E158+F158</f>
        <v>936000</v>
      </c>
      <c r="E158" s="245">
        <f t="shared" ref="E158:F158" si="42">E160</f>
        <v>800000</v>
      </c>
      <c r="F158" s="245">
        <f t="shared" si="42"/>
        <v>136000</v>
      </c>
      <c r="G158" s="245">
        <v>936000</v>
      </c>
      <c r="H158" s="245">
        <v>800000</v>
      </c>
      <c r="I158" s="245">
        <v>136000</v>
      </c>
    </row>
    <row r="159" spans="1:9" ht="20.25" hidden="1" customHeight="1">
      <c r="A159" s="252"/>
      <c r="B159" s="248"/>
      <c r="C159" s="253" t="s">
        <v>175</v>
      </c>
      <c r="D159" s="254"/>
      <c r="E159" s="254"/>
      <c r="F159" s="254"/>
      <c r="G159" s="254"/>
      <c r="H159" s="254"/>
      <c r="I159" s="254"/>
    </row>
    <row r="160" spans="1:9" ht="20.25" hidden="1" customHeight="1">
      <c r="A160" s="252"/>
      <c r="B160" s="248"/>
      <c r="C160" s="255" t="s">
        <v>194</v>
      </c>
      <c r="D160" s="256">
        <f>E160+F160</f>
        <v>936000</v>
      </c>
      <c r="E160" s="256">
        <f t="shared" ref="E160:F160" si="43">E162</f>
        <v>800000</v>
      </c>
      <c r="F160" s="256">
        <f t="shared" si="43"/>
        <v>136000</v>
      </c>
      <c r="G160" s="256">
        <v>936000</v>
      </c>
      <c r="H160" s="256">
        <v>800000</v>
      </c>
      <c r="I160" s="256">
        <v>136000</v>
      </c>
    </row>
    <row r="161" spans="1:11" ht="20.25" hidden="1" customHeight="1">
      <c r="A161" s="252"/>
      <c r="B161" s="248"/>
      <c r="C161" s="253" t="s">
        <v>177</v>
      </c>
      <c r="D161" s="254"/>
      <c r="E161" s="254"/>
      <c r="F161" s="254"/>
      <c r="G161" s="254"/>
      <c r="H161" s="254"/>
      <c r="I161" s="254"/>
    </row>
    <row r="162" spans="1:11" ht="20.25" hidden="1" customHeight="1">
      <c r="A162" s="252"/>
      <c r="B162" s="248"/>
      <c r="C162" s="253" t="s">
        <v>180</v>
      </c>
      <c r="D162" s="257">
        <f>D163</f>
        <v>936000</v>
      </c>
      <c r="E162" s="257">
        <f t="shared" ref="E162:F162" si="44">E163</f>
        <v>800000</v>
      </c>
      <c r="F162" s="257">
        <f t="shared" si="44"/>
        <v>136000</v>
      </c>
      <c r="G162" s="257">
        <v>936000</v>
      </c>
      <c r="H162" s="257">
        <v>800000</v>
      </c>
      <c r="I162" s="257">
        <v>136000</v>
      </c>
    </row>
    <row r="163" spans="1:11" ht="20.25" hidden="1" customHeight="1">
      <c r="A163" s="252"/>
      <c r="B163" s="248"/>
      <c r="C163" s="258" t="s">
        <v>217</v>
      </c>
      <c r="D163" s="257">
        <f>E163+F163</f>
        <v>936000</v>
      </c>
      <c r="E163" s="257">
        <v>800000</v>
      </c>
      <c r="F163" s="257">
        <v>136000</v>
      </c>
      <c r="G163" s="257">
        <v>936000</v>
      </c>
      <c r="H163" s="257">
        <v>800000</v>
      </c>
      <c r="I163" s="257">
        <v>136000</v>
      </c>
    </row>
    <row r="164" spans="1:11" ht="49.5" hidden="1" customHeight="1">
      <c r="A164" s="252"/>
      <c r="B164" s="250">
        <v>12016</v>
      </c>
      <c r="C164" s="251" t="s">
        <v>222</v>
      </c>
      <c r="D164" s="245">
        <f>E164+F164</f>
        <v>65776.2</v>
      </c>
      <c r="E164" s="245">
        <f>+E168</f>
        <v>54813.5</v>
      </c>
      <c r="F164" s="245">
        <f>+F168</f>
        <v>10962.7</v>
      </c>
      <c r="G164" s="245">
        <v>65776.2</v>
      </c>
      <c r="H164" s="245">
        <v>54813.5</v>
      </c>
      <c r="I164" s="245">
        <v>10962.7</v>
      </c>
    </row>
    <row r="165" spans="1:11" ht="20.25" hidden="1" customHeight="1">
      <c r="A165" s="252"/>
      <c r="B165" s="248"/>
      <c r="C165" s="253" t="s">
        <v>175</v>
      </c>
      <c r="D165" s="254"/>
      <c r="E165" s="254"/>
      <c r="F165" s="254"/>
      <c r="G165" s="254"/>
      <c r="H165" s="254"/>
      <c r="I165" s="254"/>
      <c r="K165" s="242"/>
    </row>
    <row r="166" spans="1:11" ht="20.25" hidden="1" customHeight="1">
      <c r="A166" s="252"/>
      <c r="B166" s="248"/>
      <c r="C166" s="255" t="s">
        <v>194</v>
      </c>
      <c r="D166" s="256">
        <f>E166+F166</f>
        <v>65776.2</v>
      </c>
      <c r="E166" s="256">
        <f>+E164</f>
        <v>54813.5</v>
      </c>
      <c r="F166" s="256">
        <f>+F164</f>
        <v>10962.7</v>
      </c>
      <c r="G166" s="256">
        <v>65776.2</v>
      </c>
      <c r="H166" s="256">
        <v>54813.5</v>
      </c>
      <c r="I166" s="256">
        <v>10962.7</v>
      </c>
    </row>
    <row r="167" spans="1:11" ht="20.25" hidden="1" customHeight="1">
      <c r="A167" s="252"/>
      <c r="B167" s="248"/>
      <c r="C167" s="253" t="s">
        <v>177</v>
      </c>
      <c r="D167" s="254"/>
      <c r="E167" s="254"/>
      <c r="F167" s="254"/>
      <c r="G167" s="254"/>
      <c r="H167" s="254"/>
      <c r="I167" s="254"/>
    </row>
    <row r="168" spans="1:11" ht="20.25" hidden="1" customHeight="1">
      <c r="A168" s="252"/>
      <c r="B168" s="248"/>
      <c r="C168" s="253" t="s">
        <v>83</v>
      </c>
      <c r="D168" s="257">
        <f>D169</f>
        <v>65776.2</v>
      </c>
      <c r="E168" s="257">
        <f t="shared" ref="E168:F168" si="45">E169</f>
        <v>54813.5</v>
      </c>
      <c r="F168" s="257">
        <f t="shared" si="45"/>
        <v>10962.7</v>
      </c>
      <c r="G168" s="257">
        <v>65776.2</v>
      </c>
      <c r="H168" s="257">
        <v>54813.5</v>
      </c>
      <c r="I168" s="257">
        <v>10962.7</v>
      </c>
    </row>
    <row r="169" spans="1:11" ht="20.25" hidden="1" customHeight="1">
      <c r="A169" s="252"/>
      <c r="B169" s="248"/>
      <c r="C169" s="253" t="s">
        <v>178</v>
      </c>
      <c r="D169" s="257">
        <f>E169+F169</f>
        <v>65776.2</v>
      </c>
      <c r="E169" s="257">
        <v>54813.5</v>
      </c>
      <c r="F169" s="257">
        <v>10962.7</v>
      </c>
      <c r="G169" s="257">
        <v>65776.2</v>
      </c>
      <c r="H169" s="257">
        <v>54813.5</v>
      </c>
      <c r="I169" s="257">
        <v>10962.7</v>
      </c>
    </row>
    <row r="170" spans="1:11" ht="49.5" hidden="1" customHeight="1">
      <c r="A170" s="252"/>
      <c r="B170" s="250">
        <v>12022</v>
      </c>
      <c r="C170" s="251" t="s">
        <v>223</v>
      </c>
      <c r="D170" s="245">
        <f>E170+F170</f>
        <v>119726.39999999999</v>
      </c>
      <c r="E170" s="245">
        <f>+E174</f>
        <v>99772</v>
      </c>
      <c r="F170" s="245">
        <f>+F174</f>
        <v>19954.400000000001</v>
      </c>
      <c r="G170" s="245">
        <v>119726.39999999999</v>
      </c>
      <c r="H170" s="245">
        <v>99772</v>
      </c>
      <c r="I170" s="245">
        <v>19954.400000000001</v>
      </c>
    </row>
    <row r="171" spans="1:11" ht="20.25" hidden="1" customHeight="1">
      <c r="A171" s="252"/>
      <c r="B171" s="248"/>
      <c r="C171" s="253" t="s">
        <v>175</v>
      </c>
      <c r="D171" s="254"/>
      <c r="E171" s="254"/>
      <c r="F171" s="254"/>
      <c r="G171" s="254"/>
      <c r="H171" s="254"/>
      <c r="I171" s="254"/>
    </row>
    <row r="172" spans="1:11" ht="20.25" hidden="1" customHeight="1">
      <c r="A172" s="252"/>
      <c r="B172" s="248"/>
      <c r="C172" s="255" t="s">
        <v>194</v>
      </c>
      <c r="D172" s="256">
        <f>E172+F172</f>
        <v>119726.39999999999</v>
      </c>
      <c r="E172" s="256">
        <f>+E170</f>
        <v>99772</v>
      </c>
      <c r="F172" s="256">
        <f>+F170</f>
        <v>19954.400000000001</v>
      </c>
      <c r="G172" s="256">
        <v>119726.39999999999</v>
      </c>
      <c r="H172" s="256">
        <v>99772</v>
      </c>
      <c r="I172" s="256">
        <v>19954.400000000001</v>
      </c>
    </row>
    <row r="173" spans="1:11" ht="20.25" hidden="1" customHeight="1">
      <c r="A173" s="252"/>
      <c r="B173" s="248"/>
      <c r="C173" s="253" t="s">
        <v>177</v>
      </c>
      <c r="D173" s="254"/>
      <c r="E173" s="254"/>
      <c r="F173" s="254"/>
      <c r="G173" s="254"/>
      <c r="H173" s="254"/>
      <c r="I173" s="254"/>
    </row>
    <row r="174" spans="1:11" ht="20.25" hidden="1" customHeight="1">
      <c r="A174" s="252"/>
      <c r="B174" s="248"/>
      <c r="C174" s="253" t="s">
        <v>180</v>
      </c>
      <c r="D174" s="257">
        <f t="shared" ref="D174:F174" si="46">D175</f>
        <v>119726.39999999999</v>
      </c>
      <c r="E174" s="257">
        <f t="shared" si="46"/>
        <v>99772</v>
      </c>
      <c r="F174" s="257">
        <f t="shared" si="46"/>
        <v>19954.400000000001</v>
      </c>
      <c r="G174" s="257">
        <v>119726.39999999999</v>
      </c>
      <c r="H174" s="257">
        <v>99772</v>
      </c>
      <c r="I174" s="257">
        <v>19954.400000000001</v>
      </c>
    </row>
    <row r="175" spans="1:11" ht="20.25" hidden="1" customHeight="1">
      <c r="A175" s="252"/>
      <c r="B175" s="248"/>
      <c r="C175" s="253" t="s">
        <v>224</v>
      </c>
      <c r="D175" s="257">
        <f>E175+F175</f>
        <v>119726.39999999999</v>
      </c>
      <c r="E175" s="257">
        <v>99772</v>
      </c>
      <c r="F175" s="257">
        <v>19954.400000000001</v>
      </c>
      <c r="G175" s="257">
        <v>119726.39999999999</v>
      </c>
      <c r="H175" s="257">
        <v>99772</v>
      </c>
      <c r="I175" s="257">
        <v>19954.400000000001</v>
      </c>
    </row>
    <row r="176" spans="1:11" ht="48.75" hidden="1" customHeight="1">
      <c r="A176" s="252"/>
      <c r="B176" s="250">
        <v>12018</v>
      </c>
      <c r="C176" s="251" t="s">
        <v>225</v>
      </c>
      <c r="D176" s="245">
        <f>E176+F176</f>
        <v>1810493.4000000001</v>
      </c>
      <c r="E176" s="245">
        <f t="shared" ref="E176:F176" si="47">E178</f>
        <v>1471405.1</v>
      </c>
      <c r="F176" s="245">
        <f t="shared" si="47"/>
        <v>339088.3</v>
      </c>
      <c r="G176" s="245">
        <v>1810493.4000000001</v>
      </c>
      <c r="H176" s="245">
        <v>1471405.1</v>
      </c>
      <c r="I176" s="245">
        <v>339088.3</v>
      </c>
    </row>
    <row r="177" spans="1:9" ht="20.25" hidden="1" customHeight="1">
      <c r="A177" s="252"/>
      <c r="B177" s="248"/>
      <c r="C177" s="253" t="s">
        <v>175</v>
      </c>
      <c r="D177" s="254"/>
      <c r="E177" s="254"/>
      <c r="F177" s="254"/>
      <c r="G177" s="254"/>
      <c r="H177" s="254"/>
      <c r="I177" s="254"/>
    </row>
    <row r="178" spans="1:9" ht="20.25" hidden="1" customHeight="1">
      <c r="A178" s="252"/>
      <c r="B178" s="248"/>
      <c r="C178" s="255" t="s">
        <v>194</v>
      </c>
      <c r="D178" s="256">
        <f>E178+F178</f>
        <v>1810493.4000000001</v>
      </c>
      <c r="E178" s="256">
        <f t="shared" ref="E178:F178" si="48">E180</f>
        <v>1471405.1</v>
      </c>
      <c r="F178" s="256">
        <f t="shared" si="48"/>
        <v>339088.3</v>
      </c>
      <c r="G178" s="256">
        <v>1810493.4000000001</v>
      </c>
      <c r="H178" s="256">
        <v>1471405.1</v>
      </c>
      <c r="I178" s="256">
        <v>339088.3</v>
      </c>
    </row>
    <row r="179" spans="1:9" ht="20.25" hidden="1" customHeight="1">
      <c r="A179" s="252"/>
      <c r="B179" s="248"/>
      <c r="C179" s="253" t="s">
        <v>177</v>
      </c>
      <c r="D179" s="254"/>
      <c r="E179" s="254"/>
      <c r="F179" s="254"/>
      <c r="G179" s="254"/>
      <c r="H179" s="254"/>
      <c r="I179" s="254"/>
    </row>
    <row r="180" spans="1:9" ht="20.25" hidden="1" customHeight="1">
      <c r="A180" s="252"/>
      <c r="B180" s="248"/>
      <c r="C180" s="253" t="s">
        <v>180</v>
      </c>
      <c r="D180" s="257">
        <f>E180+F180</f>
        <v>1810493.4000000001</v>
      </c>
      <c r="E180" s="257">
        <f>E181+E182</f>
        <v>1471405.1</v>
      </c>
      <c r="F180" s="257">
        <f>F181+F182</f>
        <v>339088.3</v>
      </c>
      <c r="G180" s="257">
        <v>1810493.4000000001</v>
      </c>
      <c r="H180" s="257">
        <v>1471405.1</v>
      </c>
      <c r="I180" s="257">
        <v>339088.3</v>
      </c>
    </row>
    <row r="181" spans="1:9" ht="20.25" hidden="1" customHeight="1">
      <c r="A181" s="252"/>
      <c r="B181" s="248"/>
      <c r="C181" s="258" t="s">
        <v>200</v>
      </c>
      <c r="D181" s="257">
        <f>E181+F181</f>
        <v>1113864.6000000001</v>
      </c>
      <c r="E181" s="257">
        <v>890881.10000000009</v>
      </c>
      <c r="F181" s="257">
        <v>222983.5</v>
      </c>
      <c r="G181" s="257">
        <v>1113864.6000000001</v>
      </c>
      <c r="H181" s="257">
        <v>890881.10000000009</v>
      </c>
      <c r="I181" s="257">
        <v>222983.5</v>
      </c>
    </row>
    <row r="182" spans="1:9" ht="20.25" hidden="1" customHeight="1">
      <c r="A182" s="252"/>
      <c r="B182" s="248"/>
      <c r="C182" s="258" t="s">
        <v>181</v>
      </c>
      <c r="D182" s="257">
        <f>E182+F182</f>
        <v>696628.8</v>
      </c>
      <c r="E182" s="257">
        <v>580524</v>
      </c>
      <c r="F182" s="257">
        <v>116104.8</v>
      </c>
      <c r="G182" s="257">
        <v>696628.8</v>
      </c>
      <c r="H182" s="257">
        <v>580524</v>
      </c>
      <c r="I182" s="257">
        <v>116104.8</v>
      </c>
    </row>
    <row r="183" spans="1:9" ht="20.25" hidden="1" customHeight="1">
      <c r="A183" s="250">
        <v>1167</v>
      </c>
      <c r="B183" s="248"/>
      <c r="C183" s="251" t="s">
        <v>226</v>
      </c>
      <c r="D183" s="245">
        <f>E183+F183</f>
        <v>3753081.5</v>
      </c>
      <c r="E183" s="245">
        <f>+E185+E191+E198</f>
        <v>3404844</v>
      </c>
      <c r="F183" s="245">
        <f>+F185+F191+F198</f>
        <v>348237.5</v>
      </c>
      <c r="G183" s="245">
        <v>3753081.5</v>
      </c>
      <c r="H183" s="245">
        <v>3404844</v>
      </c>
      <c r="I183" s="245">
        <v>348237.5</v>
      </c>
    </row>
    <row r="184" spans="1:9" ht="20.25" hidden="1" customHeight="1">
      <c r="A184" s="252"/>
      <c r="B184" s="248"/>
      <c r="C184" s="253" t="s">
        <v>113</v>
      </c>
      <c r="D184" s="254"/>
      <c r="E184" s="254"/>
      <c r="F184" s="254"/>
      <c r="G184" s="254"/>
      <c r="H184" s="254"/>
      <c r="I184" s="254"/>
    </row>
    <row r="185" spans="1:9" ht="58.5" hidden="1" customHeight="1">
      <c r="A185" s="252"/>
      <c r="B185" s="250">
        <v>11005</v>
      </c>
      <c r="C185" s="251" t="s">
        <v>227</v>
      </c>
      <c r="D185" s="259">
        <f>E185+F185</f>
        <v>280701.59999999998</v>
      </c>
      <c r="E185" s="259">
        <f>+E189</f>
        <v>233918</v>
      </c>
      <c r="F185" s="259">
        <f>+F189</f>
        <v>46783.6</v>
      </c>
      <c r="G185" s="259">
        <v>280701.59999999998</v>
      </c>
      <c r="H185" s="259">
        <v>233918</v>
      </c>
      <c r="I185" s="259">
        <v>46783.6</v>
      </c>
    </row>
    <row r="186" spans="1:9" ht="20.25" hidden="1" customHeight="1">
      <c r="A186" s="252"/>
      <c r="B186" s="248"/>
      <c r="C186" s="253" t="s">
        <v>175</v>
      </c>
      <c r="D186" s="254"/>
      <c r="E186" s="254"/>
      <c r="F186" s="254"/>
      <c r="G186" s="254"/>
      <c r="H186" s="254"/>
      <c r="I186" s="254"/>
    </row>
    <row r="187" spans="1:9" ht="20.25" hidden="1" customHeight="1">
      <c r="A187" s="252"/>
      <c r="B187" s="248"/>
      <c r="C187" s="255" t="s">
        <v>194</v>
      </c>
      <c r="D187" s="256">
        <f>E187+F187</f>
        <v>280701.59999999998</v>
      </c>
      <c r="E187" s="256">
        <f>E185</f>
        <v>233918</v>
      </c>
      <c r="F187" s="256">
        <f>F185</f>
        <v>46783.6</v>
      </c>
      <c r="G187" s="256">
        <v>280701.59999999998</v>
      </c>
      <c r="H187" s="256">
        <v>233918</v>
      </c>
      <c r="I187" s="256">
        <v>46783.6</v>
      </c>
    </row>
    <row r="188" spans="1:9" ht="20.25" hidden="1" customHeight="1">
      <c r="A188" s="252"/>
      <c r="B188" s="248"/>
      <c r="C188" s="253" t="s">
        <v>177</v>
      </c>
      <c r="D188" s="254"/>
      <c r="E188" s="254"/>
      <c r="F188" s="254"/>
      <c r="G188" s="254"/>
      <c r="H188" s="254"/>
      <c r="I188" s="254"/>
    </row>
    <row r="189" spans="1:9" ht="20.25" hidden="1" customHeight="1">
      <c r="A189" s="252"/>
      <c r="B189" s="248"/>
      <c r="C189" s="253" t="s">
        <v>83</v>
      </c>
      <c r="D189" s="257">
        <f t="shared" ref="D189" si="49">E189+F189</f>
        <v>280701.59999999998</v>
      </c>
      <c r="E189" s="257">
        <f>E190</f>
        <v>233918</v>
      </c>
      <c r="F189" s="257">
        <f>F190</f>
        <v>46783.6</v>
      </c>
      <c r="G189" s="257">
        <v>280701.59999999998</v>
      </c>
      <c r="H189" s="257">
        <v>233918</v>
      </c>
      <c r="I189" s="257">
        <v>46783.6</v>
      </c>
    </row>
    <row r="190" spans="1:9" ht="20.25" hidden="1" customHeight="1">
      <c r="A190" s="252"/>
      <c r="B190" s="248"/>
      <c r="C190" s="253" t="s">
        <v>178</v>
      </c>
      <c r="D190" s="257">
        <f>E190+F190</f>
        <v>280701.59999999998</v>
      </c>
      <c r="E190" s="257">
        <v>233918</v>
      </c>
      <c r="F190" s="257">
        <v>46783.6</v>
      </c>
      <c r="G190" s="257">
        <v>280701.59999999998</v>
      </c>
      <c r="H190" s="257">
        <v>233918</v>
      </c>
      <c r="I190" s="257">
        <v>46783.6</v>
      </c>
    </row>
    <row r="191" spans="1:9" ht="58.5" hidden="1" customHeight="1">
      <c r="A191" s="252"/>
      <c r="B191" s="250">
        <v>32005</v>
      </c>
      <c r="C191" s="251" t="s">
        <v>228</v>
      </c>
      <c r="D191" s="259">
        <f>E191+F191</f>
        <v>3314029.8</v>
      </c>
      <c r="E191" s="259">
        <f>+E195</f>
        <v>3044245.9</v>
      </c>
      <c r="F191" s="259">
        <f>+F195</f>
        <v>269783.90000000002</v>
      </c>
      <c r="G191" s="259">
        <v>3314029.8</v>
      </c>
      <c r="H191" s="259">
        <v>3044245.9</v>
      </c>
      <c r="I191" s="259">
        <v>269783.90000000002</v>
      </c>
    </row>
    <row r="192" spans="1:9" ht="20.25" hidden="1" customHeight="1">
      <c r="A192" s="252"/>
      <c r="B192" s="248"/>
      <c r="C192" s="253" t="s">
        <v>175</v>
      </c>
      <c r="D192" s="254"/>
      <c r="E192" s="254"/>
      <c r="F192" s="254"/>
      <c r="G192" s="254"/>
      <c r="H192" s="254"/>
      <c r="I192" s="254"/>
    </row>
    <row r="193" spans="1:9" ht="20.25" hidden="1" customHeight="1">
      <c r="A193" s="252"/>
      <c r="B193" s="248"/>
      <c r="C193" s="255" t="s">
        <v>194</v>
      </c>
      <c r="D193" s="256">
        <f>E193+F193</f>
        <v>3314029.8</v>
      </c>
      <c r="E193" s="256">
        <f>E191</f>
        <v>3044245.9</v>
      </c>
      <c r="F193" s="256">
        <f>F191</f>
        <v>269783.90000000002</v>
      </c>
      <c r="G193" s="256">
        <v>3314029.8</v>
      </c>
      <c r="H193" s="256">
        <v>3044245.9</v>
      </c>
      <c r="I193" s="256">
        <v>269783.90000000002</v>
      </c>
    </row>
    <row r="194" spans="1:9" ht="20.25" hidden="1" customHeight="1">
      <c r="A194" s="252"/>
      <c r="B194" s="248"/>
      <c r="C194" s="253" t="s">
        <v>177</v>
      </c>
      <c r="D194" s="254"/>
      <c r="E194" s="254"/>
      <c r="F194" s="254"/>
      <c r="G194" s="254"/>
      <c r="H194" s="254"/>
      <c r="I194" s="254"/>
    </row>
    <row r="195" spans="1:9" ht="20.25" hidden="1" customHeight="1">
      <c r="A195" s="252"/>
      <c r="B195" s="248"/>
      <c r="C195" s="253" t="s">
        <v>180</v>
      </c>
      <c r="D195" s="257">
        <f t="shared" ref="D195" si="50">E195+F195</f>
        <v>3314029.8</v>
      </c>
      <c r="E195" s="257">
        <f>E196+E197</f>
        <v>3044245.9</v>
      </c>
      <c r="F195" s="257">
        <f>F196+F197</f>
        <v>269783.90000000002</v>
      </c>
      <c r="G195" s="257">
        <v>3314029.8</v>
      </c>
      <c r="H195" s="257">
        <v>3044245.9</v>
      </c>
      <c r="I195" s="257">
        <v>269783.90000000002</v>
      </c>
    </row>
    <row r="196" spans="1:9" ht="20.25" hidden="1" customHeight="1">
      <c r="A196" s="252"/>
      <c r="B196" s="248"/>
      <c r="C196" s="258" t="s">
        <v>216</v>
      </c>
      <c r="D196" s="257">
        <f>E196+F196</f>
        <v>1850725.7999999998</v>
      </c>
      <c r="E196" s="257">
        <v>1580941.9</v>
      </c>
      <c r="F196" s="257">
        <v>269783.90000000002</v>
      </c>
      <c r="G196" s="257">
        <v>1850725.7999999998</v>
      </c>
      <c r="H196" s="257">
        <v>1580941.9</v>
      </c>
      <c r="I196" s="257">
        <v>269783.90000000002</v>
      </c>
    </row>
    <row r="197" spans="1:9" ht="20.25" hidden="1" customHeight="1">
      <c r="A197" s="252"/>
      <c r="B197" s="248"/>
      <c r="C197" s="258" t="s">
        <v>217</v>
      </c>
      <c r="D197" s="257">
        <f>E197+F197</f>
        <v>1463304</v>
      </c>
      <c r="E197" s="257">
        <v>1463304</v>
      </c>
      <c r="F197" s="257">
        <v>0</v>
      </c>
      <c r="G197" s="257">
        <v>1463304</v>
      </c>
      <c r="H197" s="257">
        <v>1463304</v>
      </c>
      <c r="I197" s="257">
        <v>0</v>
      </c>
    </row>
    <row r="198" spans="1:9" ht="53.25" hidden="1" customHeight="1">
      <c r="A198" s="252"/>
      <c r="B198" s="250">
        <v>11006</v>
      </c>
      <c r="C198" s="260" t="s">
        <v>229</v>
      </c>
      <c r="D198" s="259">
        <f>E198+F198</f>
        <v>158350.1</v>
      </c>
      <c r="E198" s="259">
        <f>+E202</f>
        <v>126680.1</v>
      </c>
      <c r="F198" s="259">
        <f>+F202</f>
        <v>31670</v>
      </c>
      <c r="G198" s="259">
        <v>158350.1</v>
      </c>
      <c r="H198" s="259">
        <v>126680.1</v>
      </c>
      <c r="I198" s="259">
        <v>31670</v>
      </c>
    </row>
    <row r="199" spans="1:9" ht="20.25" hidden="1" customHeight="1">
      <c r="A199" s="252"/>
      <c r="B199" s="248"/>
      <c r="C199" s="253" t="s">
        <v>175</v>
      </c>
      <c r="D199" s="254"/>
      <c r="E199" s="254"/>
      <c r="F199" s="254"/>
      <c r="G199" s="254"/>
      <c r="H199" s="254"/>
      <c r="I199" s="254"/>
    </row>
    <row r="200" spans="1:9" ht="20.25" hidden="1" customHeight="1">
      <c r="A200" s="252"/>
      <c r="B200" s="248"/>
      <c r="C200" s="255" t="s">
        <v>194</v>
      </c>
      <c r="D200" s="256">
        <f>E200+F200</f>
        <v>158350.1</v>
      </c>
      <c r="E200" s="256">
        <f>E198</f>
        <v>126680.1</v>
      </c>
      <c r="F200" s="256">
        <f>F198</f>
        <v>31670</v>
      </c>
      <c r="G200" s="256">
        <v>158350.1</v>
      </c>
      <c r="H200" s="256">
        <v>126680.1</v>
      </c>
      <c r="I200" s="256">
        <v>31670</v>
      </c>
    </row>
    <row r="201" spans="1:9" ht="20.25" hidden="1" customHeight="1">
      <c r="A201" s="252"/>
      <c r="B201" s="248"/>
      <c r="C201" s="253" t="s">
        <v>177</v>
      </c>
      <c r="D201" s="254"/>
      <c r="E201" s="254"/>
      <c r="F201" s="254"/>
      <c r="G201" s="254"/>
      <c r="H201" s="254"/>
      <c r="I201" s="254"/>
    </row>
    <row r="202" spans="1:9" ht="20.25" hidden="1" customHeight="1">
      <c r="A202" s="252"/>
      <c r="B202" s="248"/>
      <c r="C202" s="253" t="s">
        <v>83</v>
      </c>
      <c r="D202" s="257">
        <f t="shared" ref="D202" si="51">E202+F202</f>
        <v>158350.1</v>
      </c>
      <c r="E202" s="257">
        <f>E203</f>
        <v>126680.1</v>
      </c>
      <c r="F202" s="257">
        <f>F203</f>
        <v>31670</v>
      </c>
      <c r="G202" s="257">
        <v>158350.1</v>
      </c>
      <c r="H202" s="257">
        <v>126680.1</v>
      </c>
      <c r="I202" s="257">
        <v>31670</v>
      </c>
    </row>
    <row r="203" spans="1:9" ht="20.25" hidden="1" customHeight="1">
      <c r="A203" s="252"/>
      <c r="B203" s="248"/>
      <c r="C203" s="253" t="s">
        <v>178</v>
      </c>
      <c r="D203" s="257">
        <f>E203+F203</f>
        <v>158350.1</v>
      </c>
      <c r="E203" s="257">
        <v>126680.1</v>
      </c>
      <c r="F203" s="257">
        <v>31670</v>
      </c>
      <c r="G203" s="257">
        <v>158350.1</v>
      </c>
      <c r="H203" s="257">
        <v>126680.1</v>
      </c>
      <c r="I203" s="257">
        <v>31670</v>
      </c>
    </row>
    <row r="204" spans="1:9" ht="20.25" hidden="1" customHeight="1">
      <c r="A204" s="250">
        <v>1212</v>
      </c>
      <c r="B204" s="248"/>
      <c r="C204" s="251" t="s">
        <v>230</v>
      </c>
      <c r="D204" s="245">
        <f>E204+F204</f>
        <v>378356.9</v>
      </c>
      <c r="E204" s="245">
        <f>E206</f>
        <v>325184</v>
      </c>
      <c r="F204" s="245">
        <f>F206</f>
        <v>53172.9</v>
      </c>
      <c r="G204" s="245">
        <v>378356.9</v>
      </c>
      <c r="H204" s="245">
        <v>325184</v>
      </c>
      <c r="I204" s="245">
        <v>53172.9</v>
      </c>
    </row>
    <row r="205" spans="1:9" ht="20.25" hidden="1" customHeight="1">
      <c r="A205" s="252"/>
      <c r="B205" s="248"/>
      <c r="C205" s="253" t="s">
        <v>113</v>
      </c>
      <c r="D205" s="254"/>
      <c r="E205" s="254"/>
      <c r="F205" s="254"/>
      <c r="G205" s="254"/>
      <c r="H205" s="254"/>
      <c r="I205" s="254"/>
    </row>
    <row r="206" spans="1:9" ht="39.75" hidden="1" customHeight="1">
      <c r="A206" s="252"/>
      <c r="B206" s="250">
        <v>11001</v>
      </c>
      <c r="C206" s="249" t="s">
        <v>231</v>
      </c>
      <c r="D206" s="245">
        <f>E206+F206</f>
        <v>378356.9</v>
      </c>
      <c r="E206" s="245">
        <f t="shared" ref="E206:F206" si="52">E208</f>
        <v>325184</v>
      </c>
      <c r="F206" s="245">
        <f t="shared" si="52"/>
        <v>53172.9</v>
      </c>
      <c r="G206" s="245">
        <v>378356.9</v>
      </c>
      <c r="H206" s="245">
        <v>325184</v>
      </c>
      <c r="I206" s="245">
        <v>53172.9</v>
      </c>
    </row>
    <row r="207" spans="1:9" ht="20.25" hidden="1" customHeight="1">
      <c r="A207" s="252"/>
      <c r="B207" s="248"/>
      <c r="C207" s="253" t="s">
        <v>175</v>
      </c>
      <c r="D207" s="254"/>
      <c r="E207" s="254"/>
      <c r="F207" s="254"/>
      <c r="G207" s="254"/>
      <c r="H207" s="254"/>
      <c r="I207" s="254"/>
    </row>
    <row r="208" spans="1:9" ht="20.25" hidden="1" customHeight="1">
      <c r="A208" s="252"/>
      <c r="B208" s="248"/>
      <c r="C208" s="255" t="s">
        <v>194</v>
      </c>
      <c r="D208" s="256">
        <f>E208+F208</f>
        <v>378356.9</v>
      </c>
      <c r="E208" s="256">
        <f t="shared" ref="E208:F208" si="53">E210</f>
        <v>325184</v>
      </c>
      <c r="F208" s="256">
        <f t="shared" si="53"/>
        <v>53172.9</v>
      </c>
      <c r="G208" s="256">
        <v>378356.9</v>
      </c>
      <c r="H208" s="256">
        <v>325184</v>
      </c>
      <c r="I208" s="256">
        <v>53172.9</v>
      </c>
    </row>
    <row r="209" spans="1:9" ht="20.25" hidden="1" customHeight="1">
      <c r="A209" s="252"/>
      <c r="B209" s="248"/>
      <c r="C209" s="253" t="s">
        <v>177</v>
      </c>
      <c r="D209" s="254"/>
      <c r="E209" s="254"/>
      <c r="F209" s="254"/>
      <c r="G209" s="254"/>
      <c r="H209" s="254"/>
      <c r="I209" s="254"/>
    </row>
    <row r="210" spans="1:9" ht="20.25" hidden="1" customHeight="1">
      <c r="A210" s="252"/>
      <c r="B210" s="248"/>
      <c r="C210" s="253" t="s">
        <v>83</v>
      </c>
      <c r="D210" s="257">
        <f>D211</f>
        <v>378356.9</v>
      </c>
      <c r="E210" s="257">
        <f t="shared" ref="E210:F210" si="54">E211</f>
        <v>325184</v>
      </c>
      <c r="F210" s="257">
        <f t="shared" si="54"/>
        <v>53172.9</v>
      </c>
      <c r="G210" s="257">
        <v>378356.9</v>
      </c>
      <c r="H210" s="257">
        <v>325184</v>
      </c>
      <c r="I210" s="257">
        <v>53172.9</v>
      </c>
    </row>
    <row r="211" spans="1:9" ht="20.25" hidden="1" customHeight="1">
      <c r="A211" s="252"/>
      <c r="B211" s="248"/>
      <c r="C211" s="253" t="s">
        <v>178</v>
      </c>
      <c r="D211" s="257">
        <f>E211+F211</f>
        <v>378356.9</v>
      </c>
      <c r="E211" s="257">
        <v>325184</v>
      </c>
      <c r="F211" s="257">
        <v>53172.9</v>
      </c>
      <c r="G211" s="257">
        <v>378356.9</v>
      </c>
      <c r="H211" s="257">
        <v>325184</v>
      </c>
      <c r="I211" s="257">
        <v>53172.9</v>
      </c>
    </row>
    <row r="212" spans="1:9" s="241" customFormat="1" ht="44.25" hidden="1" customHeight="1">
      <c r="A212" s="247"/>
      <c r="B212" s="248"/>
      <c r="C212" s="249" t="s">
        <v>232</v>
      </c>
      <c r="D212" s="245">
        <f>E212+F212</f>
        <v>1169172.7000000002</v>
      </c>
      <c r="E212" s="245">
        <f t="shared" ref="E212:F212" si="55">E213</f>
        <v>911828.20000000007</v>
      </c>
      <c r="F212" s="245">
        <f t="shared" si="55"/>
        <v>257344.5</v>
      </c>
      <c r="G212" s="245">
        <v>1169172.7000000002</v>
      </c>
      <c r="H212" s="245">
        <v>911828.20000000007</v>
      </c>
      <c r="I212" s="245">
        <v>257344.5</v>
      </c>
    </row>
    <row r="213" spans="1:9" ht="47.25" hidden="1" customHeight="1">
      <c r="A213" s="250">
        <v>1053</v>
      </c>
      <c r="B213" s="248"/>
      <c r="C213" s="251" t="s">
        <v>233</v>
      </c>
      <c r="D213" s="245">
        <f>E213+F213</f>
        <v>1169172.7000000002</v>
      </c>
      <c r="E213" s="245">
        <f>E215+E221+E245+E251+E257+E263+E269+E275+E238</f>
        <v>911828.20000000007</v>
      </c>
      <c r="F213" s="245">
        <f>F215+F221+F245+F251+F257+F263+F269+F275+F238</f>
        <v>257344.5</v>
      </c>
      <c r="G213" s="245">
        <v>1169172.7000000002</v>
      </c>
      <c r="H213" s="245">
        <v>911828.20000000007</v>
      </c>
      <c r="I213" s="245">
        <v>257344.5</v>
      </c>
    </row>
    <row r="214" spans="1:9" ht="20.25" hidden="1" customHeight="1">
      <c r="A214" s="252"/>
      <c r="B214" s="248"/>
      <c r="C214" s="253" t="s">
        <v>113</v>
      </c>
      <c r="D214" s="254"/>
      <c r="E214" s="254"/>
      <c r="F214" s="254"/>
      <c r="G214" s="254"/>
      <c r="H214" s="254"/>
      <c r="I214" s="254"/>
    </row>
    <row r="215" spans="1:9" ht="48" hidden="1" customHeight="1">
      <c r="A215" s="252"/>
      <c r="B215" s="250">
        <v>11002</v>
      </c>
      <c r="C215" s="251" t="s">
        <v>234</v>
      </c>
      <c r="D215" s="245">
        <f>E215+F215</f>
        <v>16651.900000000001</v>
      </c>
      <c r="E215" s="245">
        <f>E219</f>
        <v>16651.900000000001</v>
      </c>
      <c r="F215" s="245">
        <f>F219</f>
        <v>0</v>
      </c>
      <c r="G215" s="245">
        <v>16651.900000000001</v>
      </c>
      <c r="H215" s="245">
        <v>16651.900000000001</v>
      </c>
      <c r="I215" s="245">
        <v>0</v>
      </c>
    </row>
    <row r="216" spans="1:9" ht="20.25" hidden="1" customHeight="1">
      <c r="A216" s="252"/>
      <c r="B216" s="248"/>
      <c r="C216" s="253" t="s">
        <v>175</v>
      </c>
      <c r="D216" s="254"/>
      <c r="E216" s="254"/>
      <c r="F216" s="254"/>
      <c r="G216" s="254"/>
      <c r="H216" s="254"/>
      <c r="I216" s="254"/>
    </row>
    <row r="217" spans="1:9" ht="20.25" hidden="1" customHeight="1">
      <c r="A217" s="252"/>
      <c r="B217" s="248"/>
      <c r="C217" s="255" t="s">
        <v>235</v>
      </c>
      <c r="D217" s="256">
        <f>E217+F217</f>
        <v>16651.900000000001</v>
      </c>
      <c r="E217" s="256">
        <f>E215</f>
        <v>16651.900000000001</v>
      </c>
      <c r="F217" s="256">
        <f>F215</f>
        <v>0</v>
      </c>
      <c r="G217" s="256">
        <v>16651.900000000001</v>
      </c>
      <c r="H217" s="256">
        <v>16651.900000000001</v>
      </c>
      <c r="I217" s="256">
        <v>0</v>
      </c>
    </row>
    <row r="218" spans="1:9" ht="20.25" hidden="1" customHeight="1">
      <c r="A218" s="252"/>
      <c r="B218" s="248"/>
      <c r="C218" s="253" t="s">
        <v>177</v>
      </c>
      <c r="D218" s="254"/>
      <c r="E218" s="254"/>
      <c r="F218" s="254"/>
      <c r="G218" s="254"/>
      <c r="H218" s="254"/>
      <c r="I218" s="254"/>
    </row>
    <row r="219" spans="1:9" ht="20.25" hidden="1" customHeight="1">
      <c r="A219" s="252"/>
      <c r="B219" s="248"/>
      <c r="C219" s="253" t="s">
        <v>83</v>
      </c>
      <c r="D219" s="257">
        <f>E219+F219</f>
        <v>16651.900000000001</v>
      </c>
      <c r="E219" s="257">
        <f>E220</f>
        <v>16651.900000000001</v>
      </c>
      <c r="F219" s="257">
        <f>F220</f>
        <v>0</v>
      </c>
      <c r="G219" s="257">
        <v>16651.900000000001</v>
      </c>
      <c r="H219" s="257">
        <v>16651.900000000001</v>
      </c>
      <c r="I219" s="257">
        <v>0</v>
      </c>
    </row>
    <row r="220" spans="1:9" ht="20.25" hidden="1" customHeight="1">
      <c r="A220" s="252"/>
      <c r="B220" s="248"/>
      <c r="C220" s="253" t="s">
        <v>178</v>
      </c>
      <c r="D220" s="257">
        <f>E220+F220</f>
        <v>16651.900000000001</v>
      </c>
      <c r="E220" s="257">
        <v>16651.900000000001</v>
      </c>
      <c r="F220" s="257">
        <v>0</v>
      </c>
      <c r="G220" s="257">
        <v>16651.900000000001</v>
      </c>
      <c r="H220" s="257">
        <v>16651.900000000001</v>
      </c>
      <c r="I220" s="257">
        <v>0</v>
      </c>
    </row>
    <row r="221" spans="1:9" ht="45.75" hidden="1" customHeight="1">
      <c r="A221" s="252"/>
      <c r="B221" s="248">
        <v>11004</v>
      </c>
      <c r="C221" s="249" t="s">
        <v>236</v>
      </c>
      <c r="D221" s="245">
        <f>E221+F221</f>
        <v>302249</v>
      </c>
      <c r="E221" s="245">
        <f>E225</f>
        <v>101154</v>
      </c>
      <c r="F221" s="245">
        <f>F225</f>
        <v>201095</v>
      </c>
      <c r="G221" s="245">
        <v>302249</v>
      </c>
      <c r="H221" s="245">
        <v>101154</v>
      </c>
      <c r="I221" s="245">
        <v>201095</v>
      </c>
    </row>
    <row r="222" spans="1:9" ht="20.25" hidden="1" customHeight="1">
      <c r="A222" s="252"/>
      <c r="B222" s="248"/>
      <c r="C222" s="253" t="s">
        <v>175</v>
      </c>
      <c r="D222" s="254"/>
      <c r="E222" s="254"/>
      <c r="F222" s="254"/>
      <c r="G222" s="254"/>
      <c r="H222" s="254"/>
      <c r="I222" s="254"/>
    </row>
    <row r="223" spans="1:9" ht="20.25" hidden="1" customHeight="1">
      <c r="A223" s="252"/>
      <c r="B223" s="248"/>
      <c r="C223" s="255" t="s">
        <v>235</v>
      </c>
      <c r="D223" s="256">
        <f>E223+F223</f>
        <v>302249</v>
      </c>
      <c r="E223" s="256">
        <f>E221</f>
        <v>101154</v>
      </c>
      <c r="F223" s="256">
        <f>F221</f>
        <v>201095</v>
      </c>
      <c r="G223" s="256">
        <v>302249</v>
      </c>
      <c r="H223" s="256">
        <v>101154</v>
      </c>
      <c r="I223" s="256">
        <v>201095</v>
      </c>
    </row>
    <row r="224" spans="1:9" ht="20.25" hidden="1" customHeight="1">
      <c r="A224" s="252"/>
      <c r="B224" s="250"/>
      <c r="C224" s="253" t="s">
        <v>177</v>
      </c>
      <c r="D224" s="254"/>
      <c r="E224" s="254"/>
      <c r="F224" s="254"/>
      <c r="G224" s="254"/>
      <c r="H224" s="254"/>
      <c r="I224" s="254"/>
    </row>
    <row r="225" spans="1:9" ht="20.25" hidden="1" customHeight="1">
      <c r="A225" s="252"/>
      <c r="B225" s="248"/>
      <c r="C225" s="253" t="s">
        <v>83</v>
      </c>
      <c r="D225" s="257">
        <f t="shared" ref="D225" si="56">E225+F225</f>
        <v>302249</v>
      </c>
      <c r="E225" s="257">
        <f>SUM(E226:E237)</f>
        <v>101154</v>
      </c>
      <c r="F225" s="257">
        <f>SUM(F226:F237)</f>
        <v>201095</v>
      </c>
      <c r="G225" s="257">
        <v>302249</v>
      </c>
      <c r="H225" s="257">
        <v>101154</v>
      </c>
      <c r="I225" s="257">
        <v>201095</v>
      </c>
    </row>
    <row r="226" spans="1:9" ht="20.25" hidden="1" customHeight="1">
      <c r="A226" s="252"/>
      <c r="B226" s="248"/>
      <c r="C226" s="258" t="s">
        <v>237</v>
      </c>
      <c r="D226" s="257">
        <f>E226+F226</f>
        <v>77979</v>
      </c>
      <c r="E226" s="257">
        <v>77979</v>
      </c>
      <c r="F226" s="257">
        <v>0</v>
      </c>
      <c r="G226" s="257">
        <v>77979</v>
      </c>
      <c r="H226" s="257">
        <v>77979</v>
      </c>
      <c r="I226" s="257">
        <v>0</v>
      </c>
    </row>
    <row r="227" spans="1:9" ht="20.25" hidden="1" customHeight="1">
      <c r="A227" s="252"/>
      <c r="B227" s="248"/>
      <c r="C227" s="258" t="s">
        <v>238</v>
      </c>
      <c r="D227" s="257">
        <f t="shared" ref="D227:D238" si="57">E227+F227</f>
        <v>720</v>
      </c>
      <c r="E227" s="257">
        <v>600</v>
      </c>
      <c r="F227" s="257">
        <v>120</v>
      </c>
      <c r="G227" s="257">
        <v>720</v>
      </c>
      <c r="H227" s="257">
        <v>600</v>
      </c>
      <c r="I227" s="257">
        <v>120</v>
      </c>
    </row>
    <row r="228" spans="1:9" ht="20.25" hidden="1" customHeight="1">
      <c r="A228" s="252"/>
      <c r="B228" s="248"/>
      <c r="C228" s="258" t="s">
        <v>239</v>
      </c>
      <c r="D228" s="257">
        <f t="shared" si="57"/>
        <v>4650</v>
      </c>
      <c r="E228" s="257">
        <v>4650</v>
      </c>
      <c r="F228" s="257">
        <v>0</v>
      </c>
      <c r="G228" s="257">
        <v>4650</v>
      </c>
      <c r="H228" s="257">
        <v>4650</v>
      </c>
      <c r="I228" s="257">
        <v>0</v>
      </c>
    </row>
    <row r="229" spans="1:9" ht="20.25" hidden="1" customHeight="1">
      <c r="A229" s="252"/>
      <c r="B229" s="248"/>
      <c r="C229" s="258" t="s">
        <v>240</v>
      </c>
      <c r="D229" s="257">
        <f t="shared" si="57"/>
        <v>300</v>
      </c>
      <c r="E229" s="257">
        <v>300</v>
      </c>
      <c r="F229" s="257">
        <v>0</v>
      </c>
      <c r="G229" s="257">
        <v>300</v>
      </c>
      <c r="H229" s="257">
        <v>300</v>
      </c>
      <c r="I229" s="257">
        <v>0</v>
      </c>
    </row>
    <row r="230" spans="1:9" ht="20.25" hidden="1" customHeight="1">
      <c r="A230" s="252"/>
      <c r="B230" s="250"/>
      <c r="C230" s="261" t="s">
        <v>241</v>
      </c>
      <c r="D230" s="257">
        <f t="shared" si="57"/>
        <v>12000</v>
      </c>
      <c r="E230" s="257">
        <v>12000</v>
      </c>
      <c r="F230" s="257">
        <v>0</v>
      </c>
      <c r="G230" s="257">
        <v>12000</v>
      </c>
      <c r="H230" s="257">
        <v>12000</v>
      </c>
      <c r="I230" s="257">
        <v>0</v>
      </c>
    </row>
    <row r="231" spans="1:9" ht="20.25" hidden="1" customHeight="1">
      <c r="A231" s="252"/>
      <c r="B231" s="248"/>
      <c r="C231" s="258" t="s">
        <v>242</v>
      </c>
      <c r="D231" s="257">
        <f t="shared" si="57"/>
        <v>2250</v>
      </c>
      <c r="E231" s="257">
        <v>1875</v>
      </c>
      <c r="F231" s="257">
        <v>375</v>
      </c>
      <c r="G231" s="257">
        <v>2250</v>
      </c>
      <c r="H231" s="257">
        <v>1875</v>
      </c>
      <c r="I231" s="257">
        <v>375</v>
      </c>
    </row>
    <row r="232" spans="1:9" ht="20.25" hidden="1" customHeight="1">
      <c r="A232" s="252"/>
      <c r="B232" s="248"/>
      <c r="C232" s="258" t="s">
        <v>197</v>
      </c>
      <c r="D232" s="257">
        <f t="shared" si="57"/>
        <v>300</v>
      </c>
      <c r="E232" s="257">
        <v>250</v>
      </c>
      <c r="F232" s="257">
        <v>50</v>
      </c>
      <c r="G232" s="257">
        <v>300</v>
      </c>
      <c r="H232" s="257">
        <v>250</v>
      </c>
      <c r="I232" s="257">
        <v>50</v>
      </c>
    </row>
    <row r="233" spans="1:9" ht="20.25" hidden="1" customHeight="1">
      <c r="A233" s="252"/>
      <c r="B233" s="248"/>
      <c r="C233" s="258" t="s">
        <v>198</v>
      </c>
      <c r="D233" s="257">
        <f t="shared" si="57"/>
        <v>3000</v>
      </c>
      <c r="E233" s="257">
        <v>2500</v>
      </c>
      <c r="F233" s="257">
        <v>500</v>
      </c>
      <c r="G233" s="257">
        <v>3000</v>
      </c>
      <c r="H233" s="257">
        <v>2500</v>
      </c>
      <c r="I233" s="257">
        <v>500</v>
      </c>
    </row>
    <row r="234" spans="1:9" ht="20.25" hidden="1" customHeight="1">
      <c r="A234" s="252"/>
      <c r="B234" s="248"/>
      <c r="C234" s="258" t="s">
        <v>243</v>
      </c>
      <c r="D234" s="257">
        <f t="shared" si="57"/>
        <v>0</v>
      </c>
      <c r="E234" s="257">
        <v>0</v>
      </c>
      <c r="F234" s="257">
        <v>0</v>
      </c>
      <c r="G234" s="257">
        <v>0</v>
      </c>
      <c r="H234" s="257">
        <v>0</v>
      </c>
      <c r="I234" s="257">
        <v>0</v>
      </c>
    </row>
    <row r="235" spans="1:9" ht="20.25" hidden="1" customHeight="1">
      <c r="A235" s="252"/>
      <c r="B235" s="250"/>
      <c r="C235" s="258" t="s">
        <v>244</v>
      </c>
      <c r="D235" s="257">
        <f t="shared" si="57"/>
        <v>300</v>
      </c>
      <c r="E235" s="257">
        <v>250</v>
      </c>
      <c r="F235" s="257">
        <v>50</v>
      </c>
      <c r="G235" s="257">
        <v>300</v>
      </c>
      <c r="H235" s="257">
        <v>250</v>
      </c>
      <c r="I235" s="257">
        <v>50</v>
      </c>
    </row>
    <row r="236" spans="1:9" ht="20.25" hidden="1" customHeight="1">
      <c r="A236" s="252"/>
      <c r="B236" s="248"/>
      <c r="C236" s="258" t="s">
        <v>245</v>
      </c>
      <c r="D236" s="257">
        <f t="shared" si="57"/>
        <v>200000</v>
      </c>
      <c r="E236" s="257">
        <v>0</v>
      </c>
      <c r="F236" s="257">
        <v>200000</v>
      </c>
      <c r="G236" s="257">
        <v>200000</v>
      </c>
      <c r="H236" s="257">
        <v>0</v>
      </c>
      <c r="I236" s="257">
        <v>200000</v>
      </c>
    </row>
    <row r="237" spans="1:9" ht="20.25" hidden="1" customHeight="1">
      <c r="A237" s="252"/>
      <c r="B237" s="248"/>
      <c r="C237" s="258" t="s">
        <v>246</v>
      </c>
      <c r="D237" s="257">
        <f t="shared" si="57"/>
        <v>750</v>
      </c>
      <c r="E237" s="257">
        <v>750</v>
      </c>
      <c r="F237" s="257">
        <v>0</v>
      </c>
      <c r="G237" s="257">
        <v>750</v>
      </c>
      <c r="H237" s="257">
        <v>750</v>
      </c>
      <c r="I237" s="257">
        <v>0</v>
      </c>
    </row>
    <row r="238" spans="1:9" ht="66.75" hidden="1" customHeight="1">
      <c r="A238" s="252"/>
      <c r="B238" s="250">
        <v>11005</v>
      </c>
      <c r="C238" s="249" t="s">
        <v>247</v>
      </c>
      <c r="D238" s="245">
        <f t="shared" si="57"/>
        <v>123107.69999999998</v>
      </c>
      <c r="E238" s="245">
        <f>E242</f>
        <v>108585.99999999999</v>
      </c>
      <c r="F238" s="245">
        <f>F242</f>
        <v>14521.7</v>
      </c>
      <c r="G238" s="245">
        <v>123107.69999999998</v>
      </c>
      <c r="H238" s="245">
        <v>108585.99999999999</v>
      </c>
      <c r="I238" s="245">
        <v>14521.7</v>
      </c>
    </row>
    <row r="239" spans="1:9" ht="20.25" hidden="1" customHeight="1">
      <c r="A239" s="252"/>
      <c r="B239" s="248"/>
      <c r="C239" s="253" t="s">
        <v>175</v>
      </c>
      <c r="D239" s="254"/>
      <c r="E239" s="254"/>
      <c r="F239" s="254"/>
      <c r="G239" s="254"/>
      <c r="H239" s="254"/>
      <c r="I239" s="254"/>
    </row>
    <row r="240" spans="1:9" ht="20.25" hidden="1" customHeight="1">
      <c r="A240" s="252"/>
      <c r="B240" s="248"/>
      <c r="C240" s="255" t="s">
        <v>235</v>
      </c>
      <c r="D240" s="256">
        <f>E240+F240</f>
        <v>123107.69999999998</v>
      </c>
      <c r="E240" s="256">
        <f>E238</f>
        <v>108585.99999999999</v>
      </c>
      <c r="F240" s="256">
        <f>F238</f>
        <v>14521.7</v>
      </c>
      <c r="G240" s="256">
        <v>123107.69999999998</v>
      </c>
      <c r="H240" s="256">
        <v>108585.99999999999</v>
      </c>
      <c r="I240" s="256">
        <v>14521.7</v>
      </c>
    </row>
    <row r="241" spans="1:9" ht="20.25" hidden="1" customHeight="1">
      <c r="A241" s="252"/>
      <c r="B241" s="248"/>
      <c r="C241" s="253" t="s">
        <v>177</v>
      </c>
      <c r="D241" s="254"/>
      <c r="E241" s="254"/>
      <c r="F241" s="254"/>
      <c r="G241" s="254"/>
      <c r="H241" s="254"/>
      <c r="I241" s="254"/>
    </row>
    <row r="242" spans="1:9" ht="20.25" hidden="1" customHeight="1">
      <c r="A242" s="252"/>
      <c r="B242" s="248"/>
      <c r="C242" s="253" t="s">
        <v>83</v>
      </c>
      <c r="D242" s="257">
        <f>E242+F242</f>
        <v>123107.69999999998</v>
      </c>
      <c r="E242" s="257">
        <f>E243+E244</f>
        <v>108585.99999999999</v>
      </c>
      <c r="F242" s="257">
        <f>F243+F244</f>
        <v>14521.7</v>
      </c>
      <c r="G242" s="257">
        <v>123107.69999999998</v>
      </c>
      <c r="H242" s="257">
        <v>108585.99999999999</v>
      </c>
      <c r="I242" s="257">
        <v>14521.7</v>
      </c>
    </row>
    <row r="243" spans="1:9" ht="20.25" hidden="1" customHeight="1">
      <c r="A243" s="252"/>
      <c r="B243" s="248"/>
      <c r="C243" s="258" t="s">
        <v>237</v>
      </c>
      <c r="D243" s="257">
        <f>E243+F243</f>
        <v>20083.400000000001</v>
      </c>
      <c r="E243" s="257">
        <v>14058.300000000001</v>
      </c>
      <c r="F243" s="257">
        <v>6025.1</v>
      </c>
      <c r="G243" s="257">
        <v>20083.400000000001</v>
      </c>
      <c r="H243" s="257">
        <v>14058.300000000001</v>
      </c>
      <c r="I243" s="257">
        <v>6025.1</v>
      </c>
    </row>
    <row r="244" spans="1:9" ht="20.25" hidden="1" customHeight="1">
      <c r="A244" s="252"/>
      <c r="B244" s="248"/>
      <c r="C244" s="253" t="s">
        <v>178</v>
      </c>
      <c r="D244" s="257">
        <f>E244+F244</f>
        <v>103024.29999999999</v>
      </c>
      <c r="E244" s="257">
        <v>94527.699999999983</v>
      </c>
      <c r="F244" s="257">
        <v>8496.6</v>
      </c>
      <c r="G244" s="257">
        <v>103024.29999999999</v>
      </c>
      <c r="H244" s="257">
        <v>94527.699999999983</v>
      </c>
      <c r="I244" s="257">
        <v>8496.6</v>
      </c>
    </row>
    <row r="245" spans="1:9" ht="55.5" hidden="1" customHeight="1">
      <c r="A245" s="252"/>
      <c r="B245" s="248">
        <v>11006</v>
      </c>
      <c r="C245" s="251" t="s">
        <v>248</v>
      </c>
      <c r="D245" s="245">
        <f>E245+F245</f>
        <v>398666.20000000007</v>
      </c>
      <c r="E245" s="245">
        <f>E249</f>
        <v>362423.80000000005</v>
      </c>
      <c r="F245" s="245">
        <f>F249</f>
        <v>36242.400000000001</v>
      </c>
      <c r="G245" s="245">
        <v>398666.20000000007</v>
      </c>
      <c r="H245" s="245">
        <v>362423.80000000005</v>
      </c>
      <c r="I245" s="245">
        <v>36242.400000000001</v>
      </c>
    </row>
    <row r="246" spans="1:9" ht="20.25" hidden="1" customHeight="1">
      <c r="A246" s="252"/>
      <c r="B246" s="248"/>
      <c r="C246" s="253" t="s">
        <v>175</v>
      </c>
      <c r="D246" s="254"/>
      <c r="E246" s="254"/>
      <c r="F246" s="254"/>
      <c r="G246" s="254"/>
      <c r="H246" s="254"/>
      <c r="I246" s="254"/>
    </row>
    <row r="247" spans="1:9" ht="20.25" hidden="1" customHeight="1">
      <c r="A247" s="252"/>
      <c r="B247" s="248"/>
      <c r="C247" s="255" t="s">
        <v>235</v>
      </c>
      <c r="D247" s="256">
        <f>E247+F247</f>
        <v>398666.20000000007</v>
      </c>
      <c r="E247" s="256">
        <f>E245</f>
        <v>362423.80000000005</v>
      </c>
      <c r="F247" s="256">
        <f>F245</f>
        <v>36242.400000000001</v>
      </c>
      <c r="G247" s="256">
        <v>398666.20000000007</v>
      </c>
      <c r="H247" s="256">
        <v>362423.80000000005</v>
      </c>
      <c r="I247" s="256">
        <v>36242.400000000001</v>
      </c>
    </row>
    <row r="248" spans="1:9" ht="20.25" hidden="1" customHeight="1">
      <c r="A248" s="252"/>
      <c r="B248" s="250"/>
      <c r="C248" s="253" t="s">
        <v>177</v>
      </c>
      <c r="D248" s="254"/>
      <c r="E248" s="254"/>
      <c r="F248" s="254"/>
      <c r="G248" s="254"/>
      <c r="H248" s="254"/>
      <c r="I248" s="254"/>
    </row>
    <row r="249" spans="1:9" ht="20.25" hidden="1" customHeight="1">
      <c r="A249" s="252"/>
      <c r="B249" s="248"/>
      <c r="C249" s="253" t="s">
        <v>83</v>
      </c>
      <c r="D249" s="257">
        <f>E249+F249</f>
        <v>398666.20000000007</v>
      </c>
      <c r="E249" s="257">
        <f>E250</f>
        <v>362423.80000000005</v>
      </c>
      <c r="F249" s="257">
        <f>F250</f>
        <v>36242.400000000001</v>
      </c>
      <c r="G249" s="257">
        <v>398666.20000000007</v>
      </c>
      <c r="H249" s="257">
        <v>362423.80000000005</v>
      </c>
      <c r="I249" s="257">
        <v>36242.400000000001</v>
      </c>
    </row>
    <row r="250" spans="1:9" ht="38.25" hidden="1" customHeight="1">
      <c r="A250" s="252"/>
      <c r="B250" s="248"/>
      <c r="C250" s="258" t="s">
        <v>249</v>
      </c>
      <c r="D250" s="257">
        <f>E250+F250</f>
        <v>398666.20000000007</v>
      </c>
      <c r="E250" s="257">
        <v>362423.80000000005</v>
      </c>
      <c r="F250" s="257">
        <v>36242.400000000001</v>
      </c>
      <c r="G250" s="257">
        <v>398666.20000000007</v>
      </c>
      <c r="H250" s="257">
        <v>362423.80000000005</v>
      </c>
      <c r="I250" s="257">
        <v>36242.400000000001</v>
      </c>
    </row>
    <row r="251" spans="1:9" ht="47.25" hidden="1" customHeight="1">
      <c r="A251" s="252"/>
      <c r="B251" s="248">
        <v>11007</v>
      </c>
      <c r="C251" s="249" t="s">
        <v>250</v>
      </c>
      <c r="D251" s="245">
        <f>E251+F251</f>
        <v>45058.1</v>
      </c>
      <c r="E251" s="245">
        <f>E255</f>
        <v>44078.6</v>
      </c>
      <c r="F251" s="245">
        <f>F255</f>
        <v>979.5</v>
      </c>
      <c r="G251" s="245">
        <v>45058.1</v>
      </c>
      <c r="H251" s="245">
        <v>44078.6</v>
      </c>
      <c r="I251" s="245">
        <v>979.5</v>
      </c>
    </row>
    <row r="252" spans="1:9" ht="20.25" hidden="1" customHeight="1">
      <c r="A252" s="252"/>
      <c r="B252" s="248"/>
      <c r="C252" s="253" t="s">
        <v>175</v>
      </c>
      <c r="D252" s="254"/>
      <c r="E252" s="254"/>
      <c r="F252" s="254"/>
      <c r="G252" s="254"/>
      <c r="H252" s="254"/>
      <c r="I252" s="254"/>
    </row>
    <row r="253" spans="1:9" ht="20.25" hidden="1" customHeight="1">
      <c r="A253" s="252"/>
      <c r="B253" s="248"/>
      <c r="C253" s="255" t="s">
        <v>235</v>
      </c>
      <c r="D253" s="256">
        <f>E253+F253</f>
        <v>45058.1</v>
      </c>
      <c r="E253" s="256">
        <f>E251</f>
        <v>44078.6</v>
      </c>
      <c r="F253" s="256">
        <f>F251</f>
        <v>979.5</v>
      </c>
      <c r="G253" s="256">
        <v>45058.1</v>
      </c>
      <c r="H253" s="256">
        <v>44078.6</v>
      </c>
      <c r="I253" s="256">
        <v>979.5</v>
      </c>
    </row>
    <row r="254" spans="1:9" ht="20.25" hidden="1" customHeight="1">
      <c r="A254" s="252"/>
      <c r="B254" s="250"/>
      <c r="C254" s="253" t="s">
        <v>177</v>
      </c>
      <c r="D254" s="254"/>
      <c r="E254" s="254"/>
      <c r="F254" s="254"/>
      <c r="G254" s="254"/>
      <c r="H254" s="254"/>
      <c r="I254" s="254"/>
    </row>
    <row r="255" spans="1:9" ht="20.25" hidden="1" customHeight="1">
      <c r="A255" s="252"/>
      <c r="B255" s="248"/>
      <c r="C255" s="253" t="s">
        <v>83</v>
      </c>
      <c r="D255" s="257">
        <f>E255+F255</f>
        <v>45058.1</v>
      </c>
      <c r="E255" s="257">
        <f>E256</f>
        <v>44078.6</v>
      </c>
      <c r="F255" s="257">
        <f>F256</f>
        <v>979.5</v>
      </c>
      <c r="G255" s="257">
        <v>45058.1</v>
      </c>
      <c r="H255" s="257">
        <v>44078.6</v>
      </c>
      <c r="I255" s="257">
        <v>979.5</v>
      </c>
    </row>
    <row r="256" spans="1:9" ht="35.25" hidden="1" customHeight="1">
      <c r="A256" s="252"/>
      <c r="B256" s="248"/>
      <c r="C256" s="258" t="s">
        <v>251</v>
      </c>
      <c r="D256" s="257">
        <f>E256+F256</f>
        <v>45058.1</v>
      </c>
      <c r="E256" s="257">
        <v>44078.6</v>
      </c>
      <c r="F256" s="257">
        <v>979.5</v>
      </c>
      <c r="G256" s="257">
        <v>45058.1</v>
      </c>
      <c r="H256" s="257">
        <v>44078.6</v>
      </c>
      <c r="I256" s="257">
        <v>979.5</v>
      </c>
    </row>
    <row r="257" spans="1:9" ht="50.25" hidden="1" customHeight="1">
      <c r="A257" s="252"/>
      <c r="B257" s="248">
        <v>11008</v>
      </c>
      <c r="C257" s="249" t="s">
        <v>252</v>
      </c>
      <c r="D257" s="245">
        <f>E257+F257</f>
        <v>225121.1</v>
      </c>
      <c r="E257" s="245">
        <f>E261</f>
        <v>222182.5</v>
      </c>
      <c r="F257" s="245">
        <f>F261</f>
        <v>2938.6</v>
      </c>
      <c r="G257" s="245">
        <v>225121.1</v>
      </c>
      <c r="H257" s="245">
        <v>222182.5</v>
      </c>
      <c r="I257" s="245">
        <v>2938.6</v>
      </c>
    </row>
    <row r="258" spans="1:9" ht="20.25" hidden="1" customHeight="1">
      <c r="A258" s="252"/>
      <c r="B258" s="248"/>
      <c r="C258" s="253" t="s">
        <v>175</v>
      </c>
      <c r="D258" s="254"/>
      <c r="E258" s="254"/>
      <c r="F258" s="254"/>
      <c r="G258" s="254"/>
      <c r="H258" s="254"/>
      <c r="I258" s="254"/>
    </row>
    <row r="259" spans="1:9" ht="20.25" hidden="1" customHeight="1">
      <c r="A259" s="252"/>
      <c r="B259" s="248"/>
      <c r="C259" s="255" t="s">
        <v>235</v>
      </c>
      <c r="D259" s="256">
        <f>E259+F259</f>
        <v>225121.1</v>
      </c>
      <c r="E259" s="256">
        <f>E257</f>
        <v>222182.5</v>
      </c>
      <c r="F259" s="256">
        <f>F257</f>
        <v>2938.6</v>
      </c>
      <c r="G259" s="256">
        <v>225121.1</v>
      </c>
      <c r="H259" s="256">
        <v>222182.5</v>
      </c>
      <c r="I259" s="256">
        <v>2938.6</v>
      </c>
    </row>
    <row r="260" spans="1:9" ht="20.25" hidden="1" customHeight="1">
      <c r="A260" s="252"/>
      <c r="B260" s="250"/>
      <c r="C260" s="253" t="s">
        <v>177</v>
      </c>
      <c r="D260" s="254"/>
      <c r="E260" s="254"/>
      <c r="F260" s="254"/>
      <c r="G260" s="254"/>
      <c r="H260" s="254"/>
      <c r="I260" s="254"/>
    </row>
    <row r="261" spans="1:9" ht="20.25" hidden="1" customHeight="1">
      <c r="A261" s="252"/>
      <c r="B261" s="248"/>
      <c r="C261" s="253" t="s">
        <v>83</v>
      </c>
      <c r="D261" s="257">
        <f>E261+F261</f>
        <v>225121.1</v>
      </c>
      <c r="E261" s="257">
        <f>E262</f>
        <v>222182.5</v>
      </c>
      <c r="F261" s="257">
        <f>F262</f>
        <v>2938.6</v>
      </c>
      <c r="G261" s="257">
        <v>225121.1</v>
      </c>
      <c r="H261" s="257">
        <v>222182.5</v>
      </c>
      <c r="I261" s="257">
        <v>2938.6</v>
      </c>
    </row>
    <row r="262" spans="1:9" ht="32.25" hidden="1" customHeight="1">
      <c r="A262" s="252"/>
      <c r="B262" s="248"/>
      <c r="C262" s="258" t="s">
        <v>253</v>
      </c>
      <c r="D262" s="257">
        <f>E262+F262</f>
        <v>225121.1</v>
      </c>
      <c r="E262" s="257">
        <v>222182.5</v>
      </c>
      <c r="F262" s="257">
        <v>2938.6</v>
      </c>
      <c r="G262" s="257">
        <v>225121.1</v>
      </c>
      <c r="H262" s="257">
        <v>222182.5</v>
      </c>
      <c r="I262" s="257">
        <v>2938.6</v>
      </c>
    </row>
    <row r="263" spans="1:9" ht="47.25" hidden="1" customHeight="1">
      <c r="A263" s="252"/>
      <c r="B263" s="248">
        <v>11009</v>
      </c>
      <c r="C263" s="249" t="s">
        <v>254</v>
      </c>
      <c r="D263" s="245">
        <f>E263+F263</f>
        <v>46515.299999999996</v>
      </c>
      <c r="E263" s="245">
        <f>E267</f>
        <v>45780.7</v>
      </c>
      <c r="F263" s="245">
        <f>F267</f>
        <v>734.6</v>
      </c>
      <c r="G263" s="245">
        <v>46515.299999999996</v>
      </c>
      <c r="H263" s="245">
        <v>45780.7</v>
      </c>
      <c r="I263" s="245">
        <v>734.6</v>
      </c>
    </row>
    <row r="264" spans="1:9" ht="20.25" hidden="1" customHeight="1">
      <c r="A264" s="252"/>
      <c r="B264" s="248"/>
      <c r="C264" s="253" t="s">
        <v>175</v>
      </c>
      <c r="D264" s="254"/>
      <c r="E264" s="254"/>
      <c r="F264" s="254"/>
      <c r="G264" s="254"/>
      <c r="H264" s="254"/>
      <c r="I264" s="254"/>
    </row>
    <row r="265" spans="1:9" ht="20.25" hidden="1" customHeight="1">
      <c r="A265" s="252"/>
      <c r="B265" s="248"/>
      <c r="C265" s="255" t="s">
        <v>235</v>
      </c>
      <c r="D265" s="256">
        <f>E265+F265</f>
        <v>46515.299999999996</v>
      </c>
      <c r="E265" s="256">
        <f>E263</f>
        <v>45780.7</v>
      </c>
      <c r="F265" s="256">
        <f>F263</f>
        <v>734.6</v>
      </c>
      <c r="G265" s="256">
        <v>46515.299999999996</v>
      </c>
      <c r="H265" s="256">
        <v>45780.7</v>
      </c>
      <c r="I265" s="256">
        <v>734.6</v>
      </c>
    </row>
    <row r="266" spans="1:9" ht="20.25" hidden="1" customHeight="1">
      <c r="A266" s="252"/>
      <c r="B266" s="248"/>
      <c r="C266" s="253" t="s">
        <v>177</v>
      </c>
      <c r="D266" s="254"/>
      <c r="E266" s="254"/>
      <c r="F266" s="254"/>
      <c r="G266" s="254"/>
      <c r="H266" s="254"/>
      <c r="I266" s="254"/>
    </row>
    <row r="267" spans="1:9" ht="20.25" hidden="1" customHeight="1">
      <c r="A267" s="252"/>
      <c r="B267" s="248"/>
      <c r="C267" s="253" t="s">
        <v>83</v>
      </c>
      <c r="D267" s="257">
        <f>E267+F267</f>
        <v>46515.299999999996</v>
      </c>
      <c r="E267" s="257">
        <f>E268</f>
        <v>45780.7</v>
      </c>
      <c r="F267" s="257">
        <f>F268</f>
        <v>734.6</v>
      </c>
      <c r="G267" s="257">
        <v>46515.299999999996</v>
      </c>
      <c r="H267" s="257">
        <v>45780.7</v>
      </c>
      <c r="I267" s="257">
        <v>734.6</v>
      </c>
    </row>
    <row r="268" spans="1:9" ht="34.5" hidden="1" customHeight="1">
      <c r="A268" s="252"/>
      <c r="B268" s="248"/>
      <c r="C268" s="258" t="s">
        <v>255</v>
      </c>
      <c r="D268" s="257">
        <f>E268+F268</f>
        <v>46515.299999999996</v>
      </c>
      <c r="E268" s="257">
        <v>45780.7</v>
      </c>
      <c r="F268" s="257">
        <v>734.6</v>
      </c>
      <c r="G268" s="257">
        <v>46515.299999999996</v>
      </c>
      <c r="H268" s="257">
        <v>45780.7</v>
      </c>
      <c r="I268" s="257">
        <v>734.6</v>
      </c>
    </row>
    <row r="269" spans="1:9" ht="61.5" hidden="1" customHeight="1">
      <c r="A269" s="252"/>
      <c r="B269" s="250">
        <v>11010</v>
      </c>
      <c r="C269" s="249" t="s">
        <v>256</v>
      </c>
      <c r="D269" s="245">
        <f>E269+F269</f>
        <v>3918.1000000000004</v>
      </c>
      <c r="E269" s="245">
        <f>E273</f>
        <v>3428.3</v>
      </c>
      <c r="F269" s="245">
        <f>F273</f>
        <v>489.8</v>
      </c>
      <c r="G269" s="245">
        <v>3918.1000000000004</v>
      </c>
      <c r="H269" s="245">
        <v>3428.3</v>
      </c>
      <c r="I269" s="245">
        <v>489.8</v>
      </c>
    </row>
    <row r="270" spans="1:9" ht="20.25" hidden="1" customHeight="1">
      <c r="A270" s="252"/>
      <c r="B270" s="248"/>
      <c r="C270" s="253" t="s">
        <v>175</v>
      </c>
      <c r="D270" s="254"/>
      <c r="E270" s="254"/>
      <c r="F270" s="254"/>
      <c r="G270" s="254"/>
      <c r="H270" s="254"/>
      <c r="I270" s="254"/>
    </row>
    <row r="271" spans="1:9" ht="20.25" hidden="1" customHeight="1">
      <c r="A271" s="252"/>
      <c r="B271" s="248"/>
      <c r="C271" s="255" t="s">
        <v>235</v>
      </c>
      <c r="D271" s="256">
        <f>E271+F271</f>
        <v>3918.1000000000004</v>
      </c>
      <c r="E271" s="256">
        <f>E269</f>
        <v>3428.3</v>
      </c>
      <c r="F271" s="256">
        <f>F269</f>
        <v>489.8</v>
      </c>
      <c r="G271" s="256">
        <v>3918.1000000000004</v>
      </c>
      <c r="H271" s="256">
        <v>3428.3</v>
      </c>
      <c r="I271" s="256">
        <v>489.8</v>
      </c>
    </row>
    <row r="272" spans="1:9" ht="20.25" hidden="1" customHeight="1">
      <c r="A272" s="252"/>
      <c r="B272" s="248"/>
      <c r="C272" s="253" t="s">
        <v>177</v>
      </c>
      <c r="D272" s="254"/>
      <c r="E272" s="254"/>
      <c r="F272" s="254"/>
      <c r="G272" s="254"/>
      <c r="H272" s="254"/>
      <c r="I272" s="254"/>
    </row>
    <row r="273" spans="1:9" ht="20.25" hidden="1" customHeight="1">
      <c r="A273" s="252"/>
      <c r="B273" s="248"/>
      <c r="C273" s="253" t="s">
        <v>83</v>
      </c>
      <c r="D273" s="257">
        <f>E273+F273</f>
        <v>3918.1000000000004</v>
      </c>
      <c r="E273" s="257">
        <f>E274</f>
        <v>3428.3</v>
      </c>
      <c r="F273" s="257">
        <f>F274</f>
        <v>489.8</v>
      </c>
      <c r="G273" s="257">
        <v>3918.1000000000004</v>
      </c>
      <c r="H273" s="257">
        <v>3428.3</v>
      </c>
      <c r="I273" s="257">
        <v>489.8</v>
      </c>
    </row>
    <row r="274" spans="1:9" ht="41.25" hidden="1" customHeight="1">
      <c r="A274" s="252"/>
      <c r="B274" s="248"/>
      <c r="C274" s="258" t="s">
        <v>249</v>
      </c>
      <c r="D274" s="257">
        <f>E274+F274</f>
        <v>3918.1000000000004</v>
      </c>
      <c r="E274" s="257">
        <v>3428.3</v>
      </c>
      <c r="F274" s="257">
        <v>489.8</v>
      </c>
      <c r="G274" s="257">
        <v>3918.1000000000004</v>
      </c>
      <c r="H274" s="257">
        <v>3428.3</v>
      </c>
      <c r="I274" s="257">
        <v>489.8</v>
      </c>
    </row>
    <row r="275" spans="1:9" ht="49.5" hidden="1" customHeight="1">
      <c r="A275" s="252"/>
      <c r="B275" s="250">
        <v>11011</v>
      </c>
      <c r="C275" s="249" t="s">
        <v>257</v>
      </c>
      <c r="D275" s="245">
        <f>E275+F275</f>
        <v>7885.2999999999993</v>
      </c>
      <c r="E275" s="245">
        <f>E279</f>
        <v>7542.4</v>
      </c>
      <c r="F275" s="245">
        <f>F279</f>
        <v>342.9</v>
      </c>
      <c r="G275" s="245">
        <v>7885.2999999999993</v>
      </c>
      <c r="H275" s="245">
        <v>7542.4</v>
      </c>
      <c r="I275" s="245">
        <v>342.9</v>
      </c>
    </row>
    <row r="276" spans="1:9" ht="20.25" hidden="1" customHeight="1">
      <c r="A276" s="252"/>
      <c r="B276" s="248"/>
      <c r="C276" s="253" t="s">
        <v>175</v>
      </c>
      <c r="D276" s="254"/>
      <c r="E276" s="254"/>
      <c r="F276" s="254"/>
      <c r="G276" s="254"/>
      <c r="H276" s="254"/>
      <c r="I276" s="254"/>
    </row>
    <row r="277" spans="1:9" ht="20.25" hidden="1" customHeight="1">
      <c r="A277" s="252"/>
      <c r="B277" s="248"/>
      <c r="C277" s="255" t="s">
        <v>235</v>
      </c>
      <c r="D277" s="256">
        <f>E277+F277</f>
        <v>7885.2999999999993</v>
      </c>
      <c r="E277" s="256">
        <f>E275</f>
        <v>7542.4</v>
      </c>
      <c r="F277" s="256">
        <f>F275</f>
        <v>342.9</v>
      </c>
      <c r="G277" s="256">
        <v>7885.2999999999993</v>
      </c>
      <c r="H277" s="256">
        <v>7542.4</v>
      </c>
      <c r="I277" s="256">
        <v>342.9</v>
      </c>
    </row>
    <row r="278" spans="1:9" ht="20.25" hidden="1" customHeight="1">
      <c r="A278" s="252"/>
      <c r="B278" s="248"/>
      <c r="C278" s="253" t="s">
        <v>177</v>
      </c>
      <c r="D278" s="254"/>
      <c r="E278" s="254"/>
      <c r="F278" s="254"/>
      <c r="G278" s="254"/>
      <c r="H278" s="254"/>
      <c r="I278" s="254"/>
    </row>
    <row r="279" spans="1:9" ht="20.25" hidden="1" customHeight="1">
      <c r="A279" s="252"/>
      <c r="B279" s="248"/>
      <c r="C279" s="253" t="s">
        <v>83</v>
      </c>
      <c r="D279" s="257">
        <f>E279+F279</f>
        <v>7885.2999999999993</v>
      </c>
      <c r="E279" s="257">
        <f>E280</f>
        <v>7542.4</v>
      </c>
      <c r="F279" s="257">
        <f>F280</f>
        <v>342.9</v>
      </c>
      <c r="G279" s="257">
        <v>7885.2999999999993</v>
      </c>
      <c r="H279" s="257">
        <v>7542.4</v>
      </c>
      <c r="I279" s="257">
        <v>342.9</v>
      </c>
    </row>
    <row r="280" spans="1:9" ht="35.25" hidden="1" customHeight="1">
      <c r="A280" s="252"/>
      <c r="B280" s="248"/>
      <c r="C280" s="258" t="s">
        <v>249</v>
      </c>
      <c r="D280" s="257">
        <f>E280+F280</f>
        <v>7885.2999999999993</v>
      </c>
      <c r="E280" s="257">
        <v>7542.4</v>
      </c>
      <c r="F280" s="257">
        <v>342.9</v>
      </c>
      <c r="G280" s="257">
        <v>7885.2999999999993</v>
      </c>
      <c r="H280" s="257">
        <v>7542.4</v>
      </c>
      <c r="I280" s="257">
        <v>342.9</v>
      </c>
    </row>
    <row r="281" spans="1:9" s="241" customFormat="1" ht="43.5" hidden="1" customHeight="1">
      <c r="A281" s="247"/>
      <c r="B281" s="248"/>
      <c r="C281" s="249" t="s">
        <v>258</v>
      </c>
      <c r="D281" s="245">
        <f>E281+F281</f>
        <v>2944085.3000000003</v>
      </c>
      <c r="E281" s="245">
        <f>E282+E335+E327</f>
        <v>2279400.8000000003</v>
      </c>
      <c r="F281" s="245">
        <f>F282+F335+F327</f>
        <v>664684.5</v>
      </c>
      <c r="G281" s="245">
        <v>2944085.3000000003</v>
      </c>
      <c r="H281" s="245">
        <v>2279400.8000000003</v>
      </c>
      <c r="I281" s="245">
        <v>664684.5</v>
      </c>
    </row>
    <row r="282" spans="1:9" ht="20.25" hidden="1" customHeight="1">
      <c r="A282" s="250">
        <v>1086</v>
      </c>
      <c r="B282" s="248"/>
      <c r="C282" s="251" t="s">
        <v>259</v>
      </c>
      <c r="D282" s="245">
        <f>E282+F282</f>
        <v>1586458.0000000002</v>
      </c>
      <c r="E282" s="245">
        <f>E284+E291+E297+E303+E315+E321</f>
        <v>1284932.2000000002</v>
      </c>
      <c r="F282" s="245">
        <f>F284+F291+F297+F303+F315+F321</f>
        <v>301525.80000000005</v>
      </c>
      <c r="G282" s="245">
        <v>1586458.0000000002</v>
      </c>
      <c r="H282" s="245">
        <v>1284932.2000000002</v>
      </c>
      <c r="I282" s="245">
        <v>301525.80000000005</v>
      </c>
    </row>
    <row r="283" spans="1:9" ht="20.25" hidden="1" customHeight="1">
      <c r="A283" s="252"/>
      <c r="B283" s="248"/>
      <c r="C283" s="253" t="s">
        <v>113</v>
      </c>
      <c r="D283" s="254"/>
      <c r="E283" s="254"/>
      <c r="F283" s="254"/>
      <c r="G283" s="254"/>
      <c r="H283" s="254"/>
      <c r="I283" s="254"/>
    </row>
    <row r="284" spans="1:9" ht="60.75" hidden="1" customHeight="1">
      <c r="A284" s="252"/>
      <c r="B284" s="250">
        <v>11002</v>
      </c>
      <c r="C284" s="249" t="s">
        <v>260</v>
      </c>
      <c r="D284" s="245">
        <f t="shared" ref="D284" si="58">E284+F284</f>
        <v>373315.9</v>
      </c>
      <c r="E284" s="245">
        <f t="shared" ref="E284:F284" si="59">E286</f>
        <v>276499.3</v>
      </c>
      <c r="F284" s="245">
        <f t="shared" si="59"/>
        <v>96816.6</v>
      </c>
      <c r="G284" s="245">
        <v>373315.9</v>
      </c>
      <c r="H284" s="245">
        <v>276499.3</v>
      </c>
      <c r="I284" s="245">
        <v>96816.6</v>
      </c>
    </row>
    <row r="285" spans="1:9" ht="20.25" hidden="1" customHeight="1">
      <c r="A285" s="252"/>
      <c r="B285" s="248"/>
      <c r="C285" s="253" t="s">
        <v>175</v>
      </c>
      <c r="D285" s="254"/>
      <c r="E285" s="254"/>
      <c r="F285" s="254"/>
      <c r="G285" s="254"/>
      <c r="H285" s="254"/>
      <c r="I285" s="254"/>
    </row>
    <row r="286" spans="1:9" ht="20.25" hidden="1" customHeight="1">
      <c r="A286" s="252"/>
      <c r="B286" s="248"/>
      <c r="C286" s="255" t="s">
        <v>261</v>
      </c>
      <c r="D286" s="256">
        <f>E286+F286</f>
        <v>373315.9</v>
      </c>
      <c r="E286" s="256">
        <f t="shared" ref="E286:F286" si="60">E288</f>
        <v>276499.3</v>
      </c>
      <c r="F286" s="256">
        <f t="shared" si="60"/>
        <v>96816.6</v>
      </c>
      <c r="G286" s="256">
        <v>373315.9</v>
      </c>
      <c r="H286" s="256">
        <v>276499.3</v>
      </c>
      <c r="I286" s="256">
        <v>96816.6</v>
      </c>
    </row>
    <row r="287" spans="1:9" ht="20.25" hidden="1" customHeight="1">
      <c r="A287" s="252"/>
      <c r="B287" s="248"/>
      <c r="C287" s="253" t="s">
        <v>177</v>
      </c>
      <c r="D287" s="254"/>
      <c r="E287" s="254"/>
      <c r="F287" s="254"/>
      <c r="G287" s="254"/>
      <c r="H287" s="254"/>
      <c r="I287" s="254"/>
    </row>
    <row r="288" spans="1:9" ht="20.25" hidden="1" customHeight="1">
      <c r="A288" s="252"/>
      <c r="B288" s="248"/>
      <c r="C288" s="253" t="s">
        <v>83</v>
      </c>
      <c r="D288" s="257">
        <f>+E288+F288</f>
        <v>373315.9</v>
      </c>
      <c r="E288" s="257">
        <f>SUM(E289:E290)</f>
        <v>276499.3</v>
      </c>
      <c r="F288" s="257">
        <f>SUM(F289:F290)</f>
        <v>96816.6</v>
      </c>
      <c r="G288" s="257">
        <v>373315.9</v>
      </c>
      <c r="H288" s="257">
        <v>276499.3</v>
      </c>
      <c r="I288" s="257">
        <v>96816.6</v>
      </c>
    </row>
    <row r="289" spans="1:9" ht="20.25" hidden="1" customHeight="1">
      <c r="A289" s="252"/>
      <c r="B289" s="248"/>
      <c r="C289" s="253" t="s">
        <v>262</v>
      </c>
      <c r="D289" s="257">
        <f>E289+F289</f>
        <v>25729.500000000004</v>
      </c>
      <c r="E289" s="257">
        <v>18957.300000000003</v>
      </c>
      <c r="F289" s="257">
        <v>6772.2000000000007</v>
      </c>
      <c r="G289" s="257">
        <v>25729.500000000004</v>
      </c>
      <c r="H289" s="257">
        <v>18957.300000000003</v>
      </c>
      <c r="I289" s="257">
        <v>6772.2000000000007</v>
      </c>
    </row>
    <row r="290" spans="1:9" ht="20.25" hidden="1" customHeight="1">
      <c r="A290" s="252"/>
      <c r="B290" s="248"/>
      <c r="C290" s="253" t="s">
        <v>263</v>
      </c>
      <c r="D290" s="257">
        <f>E290+F290</f>
        <v>347586.4</v>
      </c>
      <c r="E290" s="257">
        <v>257542</v>
      </c>
      <c r="F290" s="257">
        <v>90044.400000000009</v>
      </c>
      <c r="G290" s="257">
        <v>347586.4</v>
      </c>
      <c r="H290" s="257">
        <v>257542</v>
      </c>
      <c r="I290" s="257">
        <v>90044.400000000009</v>
      </c>
    </row>
    <row r="291" spans="1:9" ht="54" hidden="1" customHeight="1">
      <c r="A291" s="252"/>
      <c r="B291" s="250">
        <v>11003</v>
      </c>
      <c r="C291" s="249" t="s">
        <v>264</v>
      </c>
      <c r="D291" s="245">
        <f>E291+F291</f>
        <v>80967</v>
      </c>
      <c r="E291" s="245">
        <f>E295</f>
        <v>80967</v>
      </c>
      <c r="F291" s="245">
        <f>F295</f>
        <v>0</v>
      </c>
      <c r="G291" s="245">
        <v>80967</v>
      </c>
      <c r="H291" s="245">
        <v>80967</v>
      </c>
      <c r="I291" s="245">
        <v>0</v>
      </c>
    </row>
    <row r="292" spans="1:9" ht="20.25" hidden="1" customHeight="1">
      <c r="A292" s="252"/>
      <c r="B292" s="248"/>
      <c r="C292" s="253" t="s">
        <v>175</v>
      </c>
      <c r="D292" s="254"/>
      <c r="E292" s="254"/>
      <c r="F292" s="254"/>
      <c r="G292" s="254"/>
      <c r="H292" s="254"/>
      <c r="I292" s="254"/>
    </row>
    <row r="293" spans="1:9" ht="20.25" hidden="1" customHeight="1">
      <c r="A293" s="252"/>
      <c r="B293" s="248"/>
      <c r="C293" s="255" t="s">
        <v>261</v>
      </c>
      <c r="D293" s="256">
        <f>E293+F293</f>
        <v>80967</v>
      </c>
      <c r="E293" s="256">
        <f>E291</f>
        <v>80967</v>
      </c>
      <c r="F293" s="256">
        <f>F291</f>
        <v>0</v>
      </c>
      <c r="G293" s="256">
        <v>80967</v>
      </c>
      <c r="H293" s="256">
        <v>80967</v>
      </c>
      <c r="I293" s="256">
        <v>0</v>
      </c>
    </row>
    <row r="294" spans="1:9" ht="20.25" hidden="1" customHeight="1">
      <c r="A294" s="252"/>
      <c r="B294" s="248"/>
      <c r="C294" s="253" t="s">
        <v>177</v>
      </c>
      <c r="D294" s="254"/>
      <c r="E294" s="254"/>
      <c r="F294" s="254"/>
      <c r="G294" s="254"/>
      <c r="H294" s="254"/>
      <c r="I294" s="254"/>
    </row>
    <row r="295" spans="1:9" ht="20.25" hidden="1" customHeight="1">
      <c r="A295" s="252"/>
      <c r="B295" s="248"/>
      <c r="C295" s="253" t="s">
        <v>83</v>
      </c>
      <c r="D295" s="257">
        <f t="shared" ref="D295:D297" si="61">E295+F295</f>
        <v>80967</v>
      </c>
      <c r="E295" s="257">
        <f>+E296</f>
        <v>80967</v>
      </c>
      <c r="F295" s="257">
        <f>+F296</f>
        <v>0</v>
      </c>
      <c r="G295" s="257">
        <v>80967</v>
      </c>
      <c r="H295" s="257">
        <v>80967</v>
      </c>
      <c r="I295" s="257">
        <v>0</v>
      </c>
    </row>
    <row r="296" spans="1:9" ht="20.25" hidden="1" customHeight="1">
      <c r="A296" s="252"/>
      <c r="B296" s="248"/>
      <c r="C296" s="253" t="s">
        <v>178</v>
      </c>
      <c r="D296" s="257">
        <f t="shared" si="61"/>
        <v>80967</v>
      </c>
      <c r="E296" s="257">
        <v>80967</v>
      </c>
      <c r="F296" s="257">
        <v>0</v>
      </c>
      <c r="G296" s="257">
        <v>80967</v>
      </c>
      <c r="H296" s="257">
        <v>80967</v>
      </c>
      <c r="I296" s="257">
        <v>0</v>
      </c>
    </row>
    <row r="297" spans="1:9" ht="67.5" hidden="1" customHeight="1">
      <c r="A297" s="252"/>
      <c r="B297" s="250">
        <v>12002</v>
      </c>
      <c r="C297" s="249" t="s">
        <v>260</v>
      </c>
      <c r="D297" s="245">
        <f t="shared" si="61"/>
        <v>59557.5</v>
      </c>
      <c r="E297" s="245">
        <f t="shared" ref="E297:F297" si="62">E299</f>
        <v>47646</v>
      </c>
      <c r="F297" s="245">
        <f t="shared" si="62"/>
        <v>11911.5</v>
      </c>
      <c r="G297" s="245">
        <v>59557.5</v>
      </c>
      <c r="H297" s="245">
        <v>47646</v>
      </c>
      <c r="I297" s="245">
        <v>11911.5</v>
      </c>
    </row>
    <row r="298" spans="1:9" ht="20.25" hidden="1" customHeight="1">
      <c r="A298" s="252"/>
      <c r="B298" s="248"/>
      <c r="C298" s="253" t="s">
        <v>175</v>
      </c>
      <c r="D298" s="254"/>
      <c r="E298" s="254"/>
      <c r="F298" s="254"/>
      <c r="G298" s="254"/>
      <c r="H298" s="254"/>
      <c r="I298" s="254"/>
    </row>
    <row r="299" spans="1:9" ht="20.25" hidden="1" customHeight="1">
      <c r="A299" s="252"/>
      <c r="B299" s="248"/>
      <c r="C299" s="255" t="s">
        <v>261</v>
      </c>
      <c r="D299" s="256">
        <f>E299+F299</f>
        <v>59557.5</v>
      </c>
      <c r="E299" s="256">
        <f t="shared" ref="E299:F299" si="63">E301</f>
        <v>47646</v>
      </c>
      <c r="F299" s="256">
        <f t="shared" si="63"/>
        <v>11911.5</v>
      </c>
      <c r="G299" s="256">
        <v>59557.5</v>
      </c>
      <c r="H299" s="256">
        <v>47646</v>
      </c>
      <c r="I299" s="256">
        <v>11911.5</v>
      </c>
    </row>
    <row r="300" spans="1:9" ht="20.25" hidden="1" customHeight="1">
      <c r="A300" s="252"/>
      <c r="B300" s="248"/>
      <c r="C300" s="253" t="s">
        <v>177</v>
      </c>
      <c r="D300" s="254"/>
      <c r="E300" s="254"/>
      <c r="F300" s="254"/>
      <c r="G300" s="254"/>
      <c r="H300" s="254"/>
      <c r="I300" s="254"/>
    </row>
    <row r="301" spans="1:9" ht="20.25" hidden="1" customHeight="1">
      <c r="A301" s="252"/>
      <c r="B301" s="248"/>
      <c r="C301" s="253" t="s">
        <v>180</v>
      </c>
      <c r="D301" s="257">
        <f>D302</f>
        <v>59557.5</v>
      </c>
      <c r="E301" s="257">
        <f t="shared" ref="E301:F301" si="64">E302</f>
        <v>47646</v>
      </c>
      <c r="F301" s="257">
        <f t="shared" si="64"/>
        <v>11911.5</v>
      </c>
      <c r="G301" s="257">
        <v>59557.5</v>
      </c>
      <c r="H301" s="257">
        <v>47646</v>
      </c>
      <c r="I301" s="257">
        <v>11911.5</v>
      </c>
    </row>
    <row r="302" spans="1:9" ht="20.25" hidden="1" customHeight="1">
      <c r="A302" s="252"/>
      <c r="B302" s="248"/>
      <c r="C302" s="258" t="s">
        <v>217</v>
      </c>
      <c r="D302" s="257">
        <f>E302+F302</f>
        <v>59557.5</v>
      </c>
      <c r="E302" s="257">
        <v>47646</v>
      </c>
      <c r="F302" s="257">
        <v>11911.5</v>
      </c>
      <c r="G302" s="257">
        <v>59557.5</v>
      </c>
      <c r="H302" s="257">
        <v>47646</v>
      </c>
      <c r="I302" s="257">
        <v>11911.5</v>
      </c>
    </row>
    <row r="303" spans="1:9" ht="50.25" hidden="1" customHeight="1">
      <c r="A303" s="252"/>
      <c r="B303" s="250">
        <v>11004</v>
      </c>
      <c r="C303" s="249" t="s">
        <v>265</v>
      </c>
      <c r="D303" s="245">
        <f t="shared" ref="D303" si="65">E303+F303</f>
        <v>254951.8</v>
      </c>
      <c r="E303" s="245">
        <f t="shared" ref="E303:F303" si="66">E305</f>
        <v>198433.5</v>
      </c>
      <c r="F303" s="245">
        <f t="shared" si="66"/>
        <v>56518.3</v>
      </c>
      <c r="G303" s="245">
        <v>254951.8</v>
      </c>
      <c r="H303" s="245">
        <v>198433.5</v>
      </c>
      <c r="I303" s="245">
        <v>56518.3</v>
      </c>
    </row>
    <row r="304" spans="1:9" ht="20.25" hidden="1" customHeight="1">
      <c r="A304" s="252"/>
      <c r="B304" s="248"/>
      <c r="C304" s="253" t="s">
        <v>175</v>
      </c>
      <c r="D304" s="254"/>
      <c r="E304" s="254"/>
      <c r="F304" s="254"/>
      <c r="G304" s="254"/>
      <c r="H304" s="254"/>
      <c r="I304" s="254"/>
    </row>
    <row r="305" spans="1:9" ht="20.25" hidden="1" customHeight="1">
      <c r="A305" s="252"/>
      <c r="B305" s="248"/>
      <c r="C305" s="255" t="s">
        <v>261</v>
      </c>
      <c r="D305" s="256">
        <f>E305+F305</f>
        <v>254951.8</v>
      </c>
      <c r="E305" s="256">
        <f t="shared" ref="E305:F305" si="67">E307</f>
        <v>198433.5</v>
      </c>
      <c r="F305" s="256">
        <f t="shared" si="67"/>
        <v>56518.3</v>
      </c>
      <c r="G305" s="256">
        <v>254951.8</v>
      </c>
      <c r="H305" s="256">
        <v>198433.5</v>
      </c>
      <c r="I305" s="256">
        <v>56518.3</v>
      </c>
    </row>
    <row r="306" spans="1:9" ht="20.25" hidden="1" customHeight="1">
      <c r="A306" s="252"/>
      <c r="B306" s="248"/>
      <c r="C306" s="253" t="s">
        <v>177</v>
      </c>
      <c r="D306" s="254"/>
      <c r="E306" s="254"/>
      <c r="F306" s="254"/>
      <c r="G306" s="254"/>
      <c r="H306" s="254"/>
      <c r="I306" s="254"/>
    </row>
    <row r="307" spans="1:9" ht="20.25" hidden="1" customHeight="1">
      <c r="A307" s="252"/>
      <c r="B307" s="248"/>
      <c r="C307" s="253" t="s">
        <v>83</v>
      </c>
      <c r="D307" s="257">
        <f>E307+F307</f>
        <v>254951.8</v>
      </c>
      <c r="E307" s="257">
        <f>SUM(E308:E314)</f>
        <v>198433.5</v>
      </c>
      <c r="F307" s="257">
        <f>SUM(F308:F314)</f>
        <v>56518.3</v>
      </c>
      <c r="G307" s="257">
        <v>254951.8</v>
      </c>
      <c r="H307" s="257">
        <v>198433.5</v>
      </c>
      <c r="I307" s="257">
        <v>56518.3</v>
      </c>
    </row>
    <row r="308" spans="1:9" ht="20.25" hidden="1" customHeight="1">
      <c r="A308" s="252"/>
      <c r="B308" s="248"/>
      <c r="C308" s="253" t="s">
        <v>266</v>
      </c>
      <c r="D308" s="257">
        <f t="shared" ref="D308:D315" si="68">E308+F308</f>
        <v>910</v>
      </c>
      <c r="E308" s="257">
        <v>700</v>
      </c>
      <c r="F308" s="257">
        <v>210</v>
      </c>
      <c r="G308" s="257">
        <v>910</v>
      </c>
      <c r="H308" s="257">
        <v>700</v>
      </c>
      <c r="I308" s="257">
        <v>210</v>
      </c>
    </row>
    <row r="309" spans="1:9" ht="20.25" hidden="1" customHeight="1">
      <c r="A309" s="252"/>
      <c r="B309" s="248"/>
      <c r="C309" s="253" t="s">
        <v>185</v>
      </c>
      <c r="D309" s="257">
        <f t="shared" si="68"/>
        <v>3000</v>
      </c>
      <c r="E309" s="257">
        <v>3000</v>
      </c>
      <c r="F309" s="257">
        <v>0</v>
      </c>
      <c r="G309" s="257">
        <v>3000</v>
      </c>
      <c r="H309" s="257">
        <v>3000</v>
      </c>
      <c r="I309" s="257">
        <v>0</v>
      </c>
    </row>
    <row r="310" spans="1:9" ht="20.25" hidden="1" customHeight="1">
      <c r="A310" s="252"/>
      <c r="B310" s="248"/>
      <c r="C310" s="253" t="s">
        <v>267</v>
      </c>
      <c r="D310" s="257">
        <f t="shared" si="68"/>
        <v>1365</v>
      </c>
      <c r="E310" s="257">
        <v>1050</v>
      </c>
      <c r="F310" s="257">
        <v>315</v>
      </c>
      <c r="G310" s="257">
        <v>1365</v>
      </c>
      <c r="H310" s="257">
        <v>1050</v>
      </c>
      <c r="I310" s="257">
        <v>315</v>
      </c>
    </row>
    <row r="311" spans="1:9" ht="20.25" hidden="1" customHeight="1">
      <c r="A311" s="252"/>
      <c r="B311" s="248"/>
      <c r="C311" s="253" t="s">
        <v>196</v>
      </c>
      <c r="D311" s="257">
        <f>E311+F311</f>
        <v>201.6</v>
      </c>
      <c r="E311" s="257">
        <v>168</v>
      </c>
      <c r="F311" s="257">
        <v>33.6</v>
      </c>
      <c r="G311" s="257">
        <v>201.6</v>
      </c>
      <c r="H311" s="257">
        <v>168</v>
      </c>
      <c r="I311" s="257">
        <v>33.6</v>
      </c>
    </row>
    <row r="312" spans="1:9" ht="20.25" hidden="1" customHeight="1">
      <c r="A312" s="252"/>
      <c r="B312" s="248"/>
      <c r="C312" s="253" t="s">
        <v>268</v>
      </c>
      <c r="D312" s="257">
        <f t="shared" si="68"/>
        <v>220697.8</v>
      </c>
      <c r="E312" s="257">
        <v>169767.5</v>
      </c>
      <c r="F312" s="257">
        <v>50930.3</v>
      </c>
      <c r="G312" s="257">
        <v>220697.8</v>
      </c>
      <c r="H312" s="257">
        <v>169767.5</v>
      </c>
      <c r="I312" s="257">
        <v>50930.3</v>
      </c>
    </row>
    <row r="313" spans="1:9" ht="20.25" hidden="1" customHeight="1">
      <c r="A313" s="252"/>
      <c r="B313" s="248"/>
      <c r="C313" s="253" t="s">
        <v>269</v>
      </c>
      <c r="D313" s="257">
        <f t="shared" si="68"/>
        <v>600</v>
      </c>
      <c r="E313" s="257">
        <v>500</v>
      </c>
      <c r="F313" s="257">
        <v>100</v>
      </c>
      <c r="G313" s="257">
        <v>600</v>
      </c>
      <c r="H313" s="257">
        <v>500</v>
      </c>
      <c r="I313" s="257">
        <v>100</v>
      </c>
    </row>
    <row r="314" spans="1:9" ht="20.25" hidden="1" customHeight="1">
      <c r="A314" s="252"/>
      <c r="B314" s="248"/>
      <c r="C314" s="253" t="s">
        <v>178</v>
      </c>
      <c r="D314" s="257">
        <f t="shared" si="68"/>
        <v>28177.4</v>
      </c>
      <c r="E314" s="257">
        <v>23248</v>
      </c>
      <c r="F314" s="257">
        <v>4929.3999999999996</v>
      </c>
      <c r="G314" s="257">
        <v>28177.4</v>
      </c>
      <c r="H314" s="257">
        <v>23248</v>
      </c>
      <c r="I314" s="257">
        <v>4929.3999999999996</v>
      </c>
    </row>
    <row r="315" spans="1:9" ht="57" hidden="1" customHeight="1">
      <c r="A315" s="252"/>
      <c r="B315" s="250">
        <v>12003</v>
      </c>
      <c r="C315" s="249" t="s">
        <v>270</v>
      </c>
      <c r="D315" s="245">
        <f t="shared" si="68"/>
        <v>449200.10000000003</v>
      </c>
      <c r="E315" s="245">
        <f t="shared" ref="E315:F315" si="69">E317</f>
        <v>374333.4</v>
      </c>
      <c r="F315" s="245">
        <f t="shared" si="69"/>
        <v>74866.7</v>
      </c>
      <c r="G315" s="245">
        <v>449200.10000000003</v>
      </c>
      <c r="H315" s="245">
        <v>374333.4</v>
      </c>
      <c r="I315" s="245">
        <v>74866.7</v>
      </c>
    </row>
    <row r="316" spans="1:9" ht="20.25" hidden="1" customHeight="1">
      <c r="A316" s="252"/>
      <c r="B316" s="248"/>
      <c r="C316" s="253" t="s">
        <v>175</v>
      </c>
      <c r="D316" s="254"/>
      <c r="E316" s="254"/>
      <c r="F316" s="254"/>
      <c r="G316" s="254"/>
      <c r="H316" s="254"/>
      <c r="I316" s="254"/>
    </row>
    <row r="317" spans="1:9" ht="20.25" hidden="1" customHeight="1">
      <c r="A317" s="252"/>
      <c r="B317" s="248"/>
      <c r="C317" s="255" t="s">
        <v>261</v>
      </c>
      <c r="D317" s="256">
        <f>E317+F317</f>
        <v>449200.10000000003</v>
      </c>
      <c r="E317" s="256">
        <f t="shared" ref="E317:F317" si="70">E319</f>
        <v>374333.4</v>
      </c>
      <c r="F317" s="256">
        <f t="shared" si="70"/>
        <v>74866.7</v>
      </c>
      <c r="G317" s="256">
        <v>449200.10000000003</v>
      </c>
      <c r="H317" s="256">
        <v>374333.4</v>
      </c>
      <c r="I317" s="256">
        <v>74866.7</v>
      </c>
    </row>
    <row r="318" spans="1:9" ht="20.25" hidden="1" customHeight="1">
      <c r="A318" s="252"/>
      <c r="B318" s="248"/>
      <c r="C318" s="253" t="s">
        <v>177</v>
      </c>
      <c r="D318" s="254"/>
      <c r="E318" s="254"/>
      <c r="F318" s="254"/>
      <c r="G318" s="254"/>
      <c r="H318" s="254"/>
      <c r="I318" s="254"/>
    </row>
    <row r="319" spans="1:9" ht="20.25" hidden="1" customHeight="1">
      <c r="A319" s="252"/>
      <c r="B319" s="248"/>
      <c r="C319" s="253" t="s">
        <v>83</v>
      </c>
      <c r="D319" s="257">
        <f>D320</f>
        <v>449200.10000000003</v>
      </c>
      <c r="E319" s="257">
        <f t="shared" ref="E319:F319" si="71">E320</f>
        <v>374333.4</v>
      </c>
      <c r="F319" s="257">
        <f t="shared" si="71"/>
        <v>74866.7</v>
      </c>
      <c r="G319" s="257">
        <v>449200.10000000003</v>
      </c>
      <c r="H319" s="257">
        <v>374333.4</v>
      </c>
      <c r="I319" s="257">
        <v>74866.7</v>
      </c>
    </row>
    <row r="320" spans="1:9" ht="20.25" hidden="1" customHeight="1">
      <c r="A320" s="252"/>
      <c r="B320" s="248"/>
      <c r="C320" s="253" t="s">
        <v>101</v>
      </c>
      <c r="D320" s="257">
        <f>E320+F320</f>
        <v>449200.10000000003</v>
      </c>
      <c r="E320" s="257">
        <v>374333.4</v>
      </c>
      <c r="F320" s="257">
        <v>74866.7</v>
      </c>
      <c r="G320" s="257">
        <v>449200.10000000003</v>
      </c>
      <c r="H320" s="257">
        <v>374333.4</v>
      </c>
      <c r="I320" s="257">
        <v>74866.7</v>
      </c>
    </row>
    <row r="321" spans="1:9" ht="69.75" hidden="1" customHeight="1">
      <c r="A321" s="252"/>
      <c r="B321" s="250">
        <v>32001</v>
      </c>
      <c r="C321" s="249" t="s">
        <v>271</v>
      </c>
      <c r="D321" s="245">
        <f t="shared" ref="D321" si="72">E321+F321</f>
        <v>368465.7</v>
      </c>
      <c r="E321" s="245">
        <f t="shared" ref="E321:F321" si="73">E323</f>
        <v>307053</v>
      </c>
      <c r="F321" s="245">
        <f t="shared" si="73"/>
        <v>61412.700000000004</v>
      </c>
      <c r="G321" s="245">
        <v>368465.7</v>
      </c>
      <c r="H321" s="245">
        <v>307053</v>
      </c>
      <c r="I321" s="245">
        <v>61412.700000000004</v>
      </c>
    </row>
    <row r="322" spans="1:9" ht="20.25" hidden="1" customHeight="1">
      <c r="A322" s="252"/>
      <c r="B322" s="248"/>
      <c r="C322" s="253" t="s">
        <v>175</v>
      </c>
      <c r="D322" s="254"/>
      <c r="E322" s="254"/>
      <c r="F322" s="254"/>
      <c r="G322" s="254"/>
      <c r="H322" s="254"/>
      <c r="I322" s="254"/>
    </row>
    <row r="323" spans="1:9" ht="20.25" hidden="1" customHeight="1">
      <c r="A323" s="252"/>
      <c r="B323" s="248"/>
      <c r="C323" s="255" t="s">
        <v>261</v>
      </c>
      <c r="D323" s="256">
        <f>E323+F323</f>
        <v>368465.7</v>
      </c>
      <c r="E323" s="256">
        <f t="shared" ref="E323:F323" si="74">E325</f>
        <v>307053</v>
      </c>
      <c r="F323" s="256">
        <f t="shared" si="74"/>
        <v>61412.700000000004</v>
      </c>
      <c r="G323" s="256">
        <v>368465.7</v>
      </c>
      <c r="H323" s="256">
        <v>307053</v>
      </c>
      <c r="I323" s="256">
        <v>61412.700000000004</v>
      </c>
    </row>
    <row r="324" spans="1:9" ht="20.25" hidden="1" customHeight="1">
      <c r="A324" s="252"/>
      <c r="B324" s="248"/>
      <c r="C324" s="253" t="s">
        <v>177</v>
      </c>
      <c r="D324" s="254"/>
      <c r="E324" s="254"/>
      <c r="F324" s="254"/>
      <c r="G324" s="254"/>
      <c r="H324" s="254"/>
      <c r="I324" s="254"/>
    </row>
    <row r="325" spans="1:9" ht="20.25" hidden="1" customHeight="1">
      <c r="A325" s="252"/>
      <c r="B325" s="248"/>
      <c r="C325" s="253" t="s">
        <v>180</v>
      </c>
      <c r="D325" s="257">
        <f>D326</f>
        <v>368465.7</v>
      </c>
      <c r="E325" s="257">
        <f t="shared" ref="E325:F325" si="75">E326</f>
        <v>307053</v>
      </c>
      <c r="F325" s="257">
        <f t="shared" si="75"/>
        <v>61412.700000000004</v>
      </c>
      <c r="G325" s="257">
        <v>368465.7</v>
      </c>
      <c r="H325" s="257">
        <v>307053</v>
      </c>
      <c r="I325" s="257">
        <v>61412.700000000004</v>
      </c>
    </row>
    <row r="326" spans="1:9" ht="20.25" hidden="1" customHeight="1">
      <c r="A326" s="252"/>
      <c r="B326" s="248"/>
      <c r="C326" s="258" t="s">
        <v>217</v>
      </c>
      <c r="D326" s="257">
        <f>E326+F326</f>
        <v>368465.7</v>
      </c>
      <c r="E326" s="257">
        <v>307053</v>
      </c>
      <c r="F326" s="257">
        <v>61412.700000000004</v>
      </c>
      <c r="G326" s="257">
        <v>368465.7</v>
      </c>
      <c r="H326" s="257">
        <v>307053</v>
      </c>
      <c r="I326" s="257">
        <v>61412.700000000004</v>
      </c>
    </row>
    <row r="327" spans="1:9" ht="20.25" hidden="1" customHeight="1">
      <c r="A327" s="250">
        <v>1022</v>
      </c>
      <c r="B327" s="248"/>
      <c r="C327" s="251" t="s">
        <v>272</v>
      </c>
      <c r="D327" s="245">
        <f>E327+F327</f>
        <v>500000</v>
      </c>
      <c r="E327" s="245">
        <f>+E329</f>
        <v>250000</v>
      </c>
      <c r="F327" s="245">
        <f>+F329</f>
        <v>250000</v>
      </c>
      <c r="G327" s="245">
        <v>500000</v>
      </c>
      <c r="H327" s="245">
        <v>250000</v>
      </c>
      <c r="I327" s="245">
        <v>250000</v>
      </c>
    </row>
    <row r="328" spans="1:9" ht="20.25" hidden="1" customHeight="1">
      <c r="A328" s="252"/>
      <c r="B328" s="248"/>
      <c r="C328" s="253" t="s">
        <v>113</v>
      </c>
      <c r="D328" s="254"/>
      <c r="E328" s="254"/>
      <c r="F328" s="254"/>
      <c r="G328" s="254"/>
      <c r="H328" s="254"/>
      <c r="I328" s="254"/>
    </row>
    <row r="329" spans="1:9" ht="69.75" hidden="1" customHeight="1">
      <c r="A329" s="252"/>
      <c r="B329" s="250">
        <v>12005</v>
      </c>
      <c r="C329" s="249" t="s">
        <v>273</v>
      </c>
      <c r="D329" s="245">
        <f t="shared" ref="D329" si="76">E329+F329</f>
        <v>500000</v>
      </c>
      <c r="E329" s="245">
        <f>E333</f>
        <v>250000</v>
      </c>
      <c r="F329" s="245">
        <f>F333</f>
        <v>250000</v>
      </c>
      <c r="G329" s="245">
        <v>500000</v>
      </c>
      <c r="H329" s="245">
        <v>250000</v>
      </c>
      <c r="I329" s="245">
        <v>250000</v>
      </c>
    </row>
    <row r="330" spans="1:9" ht="20.25" hidden="1" customHeight="1">
      <c r="A330" s="252"/>
      <c r="B330" s="248"/>
      <c r="C330" s="253" t="s">
        <v>175</v>
      </c>
      <c r="D330" s="254"/>
      <c r="E330" s="254"/>
      <c r="F330" s="254"/>
      <c r="G330" s="254"/>
      <c r="H330" s="254"/>
      <c r="I330" s="254"/>
    </row>
    <row r="331" spans="1:9" ht="20.25" hidden="1" customHeight="1">
      <c r="A331" s="252"/>
      <c r="B331" s="248"/>
      <c r="C331" s="255" t="s">
        <v>261</v>
      </c>
      <c r="D331" s="256">
        <f>E331+F331</f>
        <v>500000</v>
      </c>
      <c r="E331" s="256">
        <f>E329</f>
        <v>250000</v>
      </c>
      <c r="F331" s="256">
        <f>F329</f>
        <v>250000</v>
      </c>
      <c r="G331" s="256">
        <v>500000</v>
      </c>
      <c r="H331" s="256">
        <v>250000</v>
      </c>
      <c r="I331" s="256">
        <v>250000</v>
      </c>
    </row>
    <row r="332" spans="1:9" ht="20.25" hidden="1" customHeight="1">
      <c r="A332" s="252"/>
      <c r="B332" s="248"/>
      <c r="C332" s="253" t="s">
        <v>177</v>
      </c>
      <c r="D332" s="254"/>
      <c r="E332" s="254"/>
      <c r="F332" s="254"/>
      <c r="G332" s="254"/>
      <c r="H332" s="254"/>
      <c r="I332" s="254"/>
    </row>
    <row r="333" spans="1:9" ht="20.25" hidden="1" customHeight="1">
      <c r="A333" s="252"/>
      <c r="B333" s="248"/>
      <c r="C333" s="253" t="s">
        <v>83</v>
      </c>
      <c r="D333" s="257">
        <f>E333+F333</f>
        <v>500000</v>
      </c>
      <c r="E333" s="257">
        <f t="shared" ref="E333:F333" si="77">E334</f>
        <v>250000</v>
      </c>
      <c r="F333" s="257">
        <f t="shared" si="77"/>
        <v>250000</v>
      </c>
      <c r="G333" s="257">
        <v>500000</v>
      </c>
      <c r="H333" s="257">
        <v>250000</v>
      </c>
      <c r="I333" s="257">
        <v>250000</v>
      </c>
    </row>
    <row r="334" spans="1:9" ht="20.25" hidden="1" customHeight="1">
      <c r="A334" s="252"/>
      <c r="B334" s="248"/>
      <c r="C334" s="253" t="s">
        <v>274</v>
      </c>
      <c r="D334" s="257">
        <f>E334+F334</f>
        <v>500000</v>
      </c>
      <c r="E334" s="257">
        <v>250000</v>
      </c>
      <c r="F334" s="257">
        <v>250000</v>
      </c>
      <c r="G334" s="257">
        <v>500000</v>
      </c>
      <c r="H334" s="257">
        <v>250000</v>
      </c>
      <c r="I334" s="257">
        <v>250000</v>
      </c>
    </row>
    <row r="335" spans="1:9" ht="20.25" hidden="1" customHeight="1">
      <c r="A335" s="250">
        <v>1134</v>
      </c>
      <c r="B335" s="248"/>
      <c r="C335" s="251" t="s">
        <v>275</v>
      </c>
      <c r="D335" s="245">
        <f>E335+F335</f>
        <v>857627.3</v>
      </c>
      <c r="E335" s="245">
        <f>E337+E343+E350+E356</f>
        <v>744468.6</v>
      </c>
      <c r="F335" s="245">
        <f>F337+F343+F350+F356</f>
        <v>113158.70000000001</v>
      </c>
      <c r="G335" s="245">
        <v>857627.3</v>
      </c>
      <c r="H335" s="245">
        <v>744468.6</v>
      </c>
      <c r="I335" s="245">
        <v>113158.70000000001</v>
      </c>
    </row>
    <row r="336" spans="1:9" ht="20.25" hidden="1" customHeight="1">
      <c r="A336" s="252"/>
      <c r="B336" s="248"/>
      <c r="C336" s="253" t="s">
        <v>113</v>
      </c>
      <c r="D336" s="254"/>
      <c r="E336" s="254"/>
      <c r="F336" s="254"/>
      <c r="G336" s="254"/>
      <c r="H336" s="254"/>
      <c r="I336" s="254"/>
    </row>
    <row r="337" spans="1:9" ht="51.75" hidden="1" customHeight="1">
      <c r="A337" s="252"/>
      <c r="B337" s="250">
        <v>12001</v>
      </c>
      <c r="C337" s="249" t="s">
        <v>276</v>
      </c>
      <c r="D337" s="245">
        <f t="shared" ref="D337" si="78">E337+F337</f>
        <v>21440.399999999998</v>
      </c>
      <c r="E337" s="245">
        <f>E341</f>
        <v>17867.099999999999</v>
      </c>
      <c r="F337" s="245">
        <f>F341</f>
        <v>3573.2999999999997</v>
      </c>
      <c r="G337" s="245">
        <v>21440.399999999998</v>
      </c>
      <c r="H337" s="245">
        <v>17867.099999999999</v>
      </c>
      <c r="I337" s="245">
        <v>3573.2999999999997</v>
      </c>
    </row>
    <row r="338" spans="1:9" ht="20.25" hidden="1" customHeight="1">
      <c r="A338" s="252"/>
      <c r="B338" s="248"/>
      <c r="C338" s="253" t="s">
        <v>175</v>
      </c>
      <c r="D338" s="254"/>
      <c r="E338" s="254"/>
      <c r="F338" s="254"/>
      <c r="G338" s="254"/>
      <c r="H338" s="254"/>
      <c r="I338" s="254"/>
    </row>
    <row r="339" spans="1:9" ht="20.25" hidden="1" customHeight="1">
      <c r="A339" s="252"/>
      <c r="B339" s="248"/>
      <c r="C339" s="255" t="s">
        <v>261</v>
      </c>
      <c r="D339" s="256">
        <f>E339+F339</f>
        <v>21440.399999999998</v>
      </c>
      <c r="E339" s="256">
        <f>E337</f>
        <v>17867.099999999999</v>
      </c>
      <c r="F339" s="256">
        <f>F337</f>
        <v>3573.2999999999997</v>
      </c>
      <c r="G339" s="256">
        <v>21440.399999999998</v>
      </c>
      <c r="H339" s="256">
        <v>17867.099999999999</v>
      </c>
      <c r="I339" s="256">
        <v>3573.2999999999997</v>
      </c>
    </row>
    <row r="340" spans="1:9" ht="20.25" hidden="1" customHeight="1">
      <c r="A340" s="252"/>
      <c r="B340" s="248"/>
      <c r="C340" s="253" t="s">
        <v>177</v>
      </c>
      <c r="D340" s="254"/>
      <c r="E340" s="254"/>
      <c r="F340" s="254"/>
      <c r="G340" s="254"/>
      <c r="H340" s="254"/>
      <c r="I340" s="254"/>
    </row>
    <row r="341" spans="1:9" ht="20.25" hidden="1" customHeight="1">
      <c r="A341" s="252"/>
      <c r="B341" s="248"/>
      <c r="C341" s="253" t="s">
        <v>83</v>
      </c>
      <c r="D341" s="257">
        <f>E341+F341</f>
        <v>21440.399999999998</v>
      </c>
      <c r="E341" s="257">
        <f t="shared" ref="E341:F341" si="79">E342</f>
        <v>17867.099999999999</v>
      </c>
      <c r="F341" s="257">
        <f t="shared" si="79"/>
        <v>3573.2999999999997</v>
      </c>
      <c r="G341" s="257">
        <v>21440.399999999998</v>
      </c>
      <c r="H341" s="257">
        <v>17867.099999999999</v>
      </c>
      <c r="I341" s="257">
        <v>3573.2999999999997</v>
      </c>
    </row>
    <row r="342" spans="1:9" ht="20.25" hidden="1" customHeight="1">
      <c r="A342" s="252"/>
      <c r="B342" s="248"/>
      <c r="C342" s="253" t="s">
        <v>178</v>
      </c>
      <c r="D342" s="257">
        <f>E342+F342</f>
        <v>21440.399999999998</v>
      </c>
      <c r="E342" s="257">
        <v>17867.099999999999</v>
      </c>
      <c r="F342" s="257">
        <v>3573.2999999999997</v>
      </c>
      <c r="G342" s="257">
        <v>21440.399999999998</v>
      </c>
      <c r="H342" s="257">
        <v>17867.099999999999</v>
      </c>
      <c r="I342" s="257">
        <v>3573.2999999999997</v>
      </c>
    </row>
    <row r="343" spans="1:9" ht="64.5" hidden="1" customHeight="1">
      <c r="A343" s="252"/>
      <c r="B343" s="250">
        <v>12002</v>
      </c>
      <c r="C343" s="249" t="s">
        <v>277</v>
      </c>
      <c r="D343" s="245">
        <f>E343+F343</f>
        <v>375212</v>
      </c>
      <c r="E343" s="245">
        <f>E347</f>
        <v>357345</v>
      </c>
      <c r="F343" s="245">
        <f>F347</f>
        <v>17867</v>
      </c>
      <c r="G343" s="245">
        <v>375212</v>
      </c>
      <c r="H343" s="245">
        <v>357345</v>
      </c>
      <c r="I343" s="245">
        <v>17867</v>
      </c>
    </row>
    <row r="344" spans="1:9" ht="20.25" hidden="1" customHeight="1">
      <c r="A344" s="252"/>
      <c r="B344" s="248"/>
      <c r="C344" s="253" t="s">
        <v>175</v>
      </c>
      <c r="D344" s="254"/>
      <c r="E344" s="254"/>
      <c r="F344" s="254"/>
      <c r="G344" s="254"/>
      <c r="H344" s="254"/>
      <c r="I344" s="254"/>
    </row>
    <row r="345" spans="1:9" ht="20.25" hidden="1" customHeight="1">
      <c r="A345" s="252"/>
      <c r="B345" s="248"/>
      <c r="C345" s="255" t="s">
        <v>261</v>
      </c>
      <c r="D345" s="256">
        <f>E345+F345</f>
        <v>375212</v>
      </c>
      <c r="E345" s="256">
        <f>E343</f>
        <v>357345</v>
      </c>
      <c r="F345" s="256">
        <f>F343</f>
        <v>17867</v>
      </c>
      <c r="G345" s="256">
        <v>375212</v>
      </c>
      <c r="H345" s="256">
        <v>357345</v>
      </c>
      <c r="I345" s="256">
        <v>17867</v>
      </c>
    </row>
    <row r="346" spans="1:9" ht="20.25" hidden="1" customHeight="1">
      <c r="A346" s="252"/>
      <c r="B346" s="248"/>
      <c r="C346" s="253" t="s">
        <v>177</v>
      </c>
      <c r="D346" s="254"/>
      <c r="E346" s="254"/>
      <c r="F346" s="254"/>
      <c r="G346" s="254"/>
      <c r="H346" s="254"/>
      <c r="I346" s="254"/>
    </row>
    <row r="347" spans="1:9" ht="20.25" hidden="1" customHeight="1">
      <c r="A347" s="252"/>
      <c r="B347" s="248"/>
      <c r="C347" s="253" t="s">
        <v>83</v>
      </c>
      <c r="D347" s="257">
        <f>E347+F347</f>
        <v>375212</v>
      </c>
      <c r="E347" s="257">
        <f>E349+E348</f>
        <v>357345</v>
      </c>
      <c r="F347" s="257">
        <f>F349+F348</f>
        <v>17867</v>
      </c>
      <c r="G347" s="257">
        <v>375212</v>
      </c>
      <c r="H347" s="257">
        <v>357345</v>
      </c>
      <c r="I347" s="257">
        <v>17867</v>
      </c>
    </row>
    <row r="348" spans="1:9" ht="20.25" hidden="1" customHeight="1">
      <c r="A348" s="252"/>
      <c r="B348" s="248"/>
      <c r="C348" s="253" t="s">
        <v>101</v>
      </c>
      <c r="D348" s="257">
        <f>E348+F348</f>
        <v>282345</v>
      </c>
      <c r="E348" s="257">
        <v>282345</v>
      </c>
      <c r="F348" s="257">
        <v>0</v>
      </c>
      <c r="G348" s="257">
        <v>282345</v>
      </c>
      <c r="H348" s="257">
        <v>282345</v>
      </c>
      <c r="I348" s="257">
        <v>0</v>
      </c>
    </row>
    <row r="349" spans="1:9" ht="20.25" hidden="1" customHeight="1">
      <c r="A349" s="252"/>
      <c r="B349" s="248"/>
      <c r="C349" s="253" t="s">
        <v>178</v>
      </c>
      <c r="D349" s="257">
        <f>E349+F349</f>
        <v>92867</v>
      </c>
      <c r="E349" s="257">
        <v>75000</v>
      </c>
      <c r="F349" s="257">
        <v>17867</v>
      </c>
      <c r="G349" s="257">
        <v>92867</v>
      </c>
      <c r="H349" s="257">
        <v>75000</v>
      </c>
      <c r="I349" s="257">
        <v>17867</v>
      </c>
    </row>
    <row r="350" spans="1:9" ht="54" hidden="1" customHeight="1">
      <c r="A350" s="252"/>
      <c r="B350" s="250">
        <v>12004</v>
      </c>
      <c r="C350" s="249" t="s">
        <v>278</v>
      </c>
      <c r="D350" s="245">
        <f>E350+F350</f>
        <v>303743.09999999998</v>
      </c>
      <c r="E350" s="245">
        <f>E354</f>
        <v>250141.5</v>
      </c>
      <c r="F350" s="245">
        <f>F354</f>
        <v>53601.600000000006</v>
      </c>
      <c r="G350" s="245">
        <v>303743.09999999998</v>
      </c>
      <c r="H350" s="245">
        <v>250141.5</v>
      </c>
      <c r="I350" s="245">
        <v>53601.600000000006</v>
      </c>
    </row>
    <row r="351" spans="1:9" ht="20.25" hidden="1" customHeight="1">
      <c r="A351" s="252"/>
      <c r="B351" s="248"/>
      <c r="C351" s="253" t="s">
        <v>175</v>
      </c>
      <c r="D351" s="254"/>
      <c r="E351" s="254"/>
      <c r="F351" s="254"/>
      <c r="G351" s="254"/>
      <c r="H351" s="254"/>
      <c r="I351" s="254"/>
    </row>
    <row r="352" spans="1:9" ht="20.25" hidden="1" customHeight="1">
      <c r="A352" s="252"/>
      <c r="B352" s="248"/>
      <c r="C352" s="255" t="s">
        <v>261</v>
      </c>
      <c r="D352" s="256">
        <f>E352+F352</f>
        <v>303743.09999999998</v>
      </c>
      <c r="E352" s="256">
        <f>E350</f>
        <v>250141.5</v>
      </c>
      <c r="F352" s="256">
        <f>F350</f>
        <v>53601.600000000006</v>
      </c>
      <c r="G352" s="256">
        <v>303743.09999999998</v>
      </c>
      <c r="H352" s="256">
        <v>250141.5</v>
      </c>
      <c r="I352" s="256">
        <v>53601.600000000006</v>
      </c>
    </row>
    <row r="353" spans="1:9" ht="20.25" hidden="1" customHeight="1">
      <c r="A353" s="252"/>
      <c r="B353" s="248"/>
      <c r="C353" s="253" t="s">
        <v>177</v>
      </c>
      <c r="D353" s="254"/>
      <c r="E353" s="254"/>
      <c r="F353" s="254"/>
      <c r="G353" s="254"/>
      <c r="H353" s="254"/>
      <c r="I353" s="254"/>
    </row>
    <row r="354" spans="1:9" ht="20.25" hidden="1" customHeight="1">
      <c r="A354" s="252"/>
      <c r="B354" s="248"/>
      <c r="C354" s="253" t="s">
        <v>180</v>
      </c>
      <c r="D354" s="257">
        <f>E354+F354</f>
        <v>303743.09999999998</v>
      </c>
      <c r="E354" s="257">
        <f t="shared" ref="E354:F354" si="80">E355</f>
        <v>250141.5</v>
      </c>
      <c r="F354" s="257">
        <f t="shared" si="80"/>
        <v>53601.600000000006</v>
      </c>
      <c r="G354" s="257">
        <v>303743.09999999998</v>
      </c>
      <c r="H354" s="257">
        <v>250141.5</v>
      </c>
      <c r="I354" s="257">
        <v>53601.600000000006</v>
      </c>
    </row>
    <row r="355" spans="1:9" ht="20.25" hidden="1" customHeight="1">
      <c r="A355" s="252"/>
      <c r="B355" s="248"/>
      <c r="C355" s="258" t="s">
        <v>279</v>
      </c>
      <c r="D355" s="257">
        <f>E355+F355</f>
        <v>303743.09999999998</v>
      </c>
      <c r="E355" s="257">
        <v>250141.5</v>
      </c>
      <c r="F355" s="257">
        <v>53601.600000000006</v>
      </c>
      <c r="G355" s="257">
        <v>303743.09999999998</v>
      </c>
      <c r="H355" s="257">
        <v>250141.5</v>
      </c>
      <c r="I355" s="257">
        <v>53601.600000000006</v>
      </c>
    </row>
    <row r="356" spans="1:9" ht="63" hidden="1" customHeight="1">
      <c r="A356" s="252"/>
      <c r="B356" s="250">
        <v>12005</v>
      </c>
      <c r="C356" s="249" t="s">
        <v>280</v>
      </c>
      <c r="D356" s="245">
        <f>E356+F356</f>
        <v>157231.79999999999</v>
      </c>
      <c r="E356" s="245">
        <f>E360</f>
        <v>119115</v>
      </c>
      <c r="F356" s="245">
        <f>F360</f>
        <v>38116.800000000003</v>
      </c>
      <c r="G356" s="245">
        <v>157231.79999999999</v>
      </c>
      <c r="H356" s="245">
        <v>119115</v>
      </c>
      <c r="I356" s="245">
        <v>38116.800000000003</v>
      </c>
    </row>
    <row r="357" spans="1:9" ht="20.25" hidden="1" customHeight="1">
      <c r="A357" s="252"/>
      <c r="B357" s="248"/>
      <c r="C357" s="253" t="s">
        <v>175</v>
      </c>
      <c r="D357" s="254"/>
      <c r="E357" s="254"/>
      <c r="F357" s="254"/>
      <c r="G357" s="254"/>
      <c r="H357" s="254"/>
      <c r="I357" s="254"/>
    </row>
    <row r="358" spans="1:9" ht="20.25" hidden="1" customHeight="1">
      <c r="A358" s="252"/>
      <c r="B358" s="248"/>
      <c r="C358" s="255" t="s">
        <v>261</v>
      </c>
      <c r="D358" s="256">
        <f>E358+F358</f>
        <v>157231.79999999999</v>
      </c>
      <c r="E358" s="256">
        <f>E356</f>
        <v>119115</v>
      </c>
      <c r="F358" s="256">
        <f>F356</f>
        <v>38116.800000000003</v>
      </c>
      <c r="G358" s="256">
        <v>157231.79999999999</v>
      </c>
      <c r="H358" s="256">
        <v>119115</v>
      </c>
      <c r="I358" s="256">
        <v>38116.800000000003</v>
      </c>
    </row>
    <row r="359" spans="1:9" ht="20.25" hidden="1" customHeight="1">
      <c r="A359" s="252"/>
      <c r="B359" s="248"/>
      <c r="C359" s="253" t="s">
        <v>177</v>
      </c>
      <c r="D359" s="254"/>
      <c r="E359" s="254"/>
      <c r="F359" s="254"/>
      <c r="G359" s="254"/>
      <c r="H359" s="254"/>
      <c r="I359" s="254"/>
    </row>
    <row r="360" spans="1:9" ht="20.25" hidden="1" customHeight="1">
      <c r="A360" s="252"/>
      <c r="B360" s="248"/>
      <c r="C360" s="253" t="s">
        <v>180</v>
      </c>
      <c r="D360" s="257">
        <f>E360+F360</f>
        <v>157231.79999999999</v>
      </c>
      <c r="E360" s="257">
        <f t="shared" ref="E360:F360" si="81">E361</f>
        <v>119115</v>
      </c>
      <c r="F360" s="257">
        <f t="shared" si="81"/>
        <v>38116.800000000003</v>
      </c>
      <c r="G360" s="257">
        <v>157231.79999999999</v>
      </c>
      <c r="H360" s="257">
        <v>119115</v>
      </c>
      <c r="I360" s="257">
        <v>38116.800000000003</v>
      </c>
    </row>
    <row r="361" spans="1:9" ht="20.25" hidden="1" customHeight="1">
      <c r="A361" s="252"/>
      <c r="B361" s="248"/>
      <c r="C361" s="258" t="s">
        <v>200</v>
      </c>
      <c r="D361" s="257">
        <f>E361+F361</f>
        <v>157231.79999999999</v>
      </c>
      <c r="E361" s="257">
        <v>119115</v>
      </c>
      <c r="F361" s="257">
        <v>38116.800000000003</v>
      </c>
      <c r="G361" s="257">
        <v>157231.79999999999</v>
      </c>
      <c r="H361" s="257">
        <v>119115</v>
      </c>
      <c r="I361" s="257">
        <v>38116.800000000003</v>
      </c>
    </row>
    <row r="362" spans="1:9" s="241" customFormat="1" ht="42" customHeight="1">
      <c r="A362" s="247"/>
      <c r="B362" s="248"/>
      <c r="C362" s="249" t="s">
        <v>281</v>
      </c>
      <c r="D362" s="245">
        <f>D363</f>
        <v>270000</v>
      </c>
      <c r="E362" s="245">
        <f t="shared" ref="E362:F362" si="82">E363</f>
        <v>270000</v>
      </c>
      <c r="F362" s="245">
        <f t="shared" si="82"/>
        <v>0</v>
      </c>
      <c r="G362" s="245">
        <v>270000</v>
      </c>
      <c r="H362" s="245">
        <v>270000</v>
      </c>
      <c r="I362" s="245">
        <v>0</v>
      </c>
    </row>
    <row r="363" spans="1:9" ht="40.5" customHeight="1">
      <c r="A363" s="250">
        <v>1155</v>
      </c>
      <c r="B363" s="248"/>
      <c r="C363" s="251" t="s">
        <v>112</v>
      </c>
      <c r="D363" s="245">
        <f>D365</f>
        <v>270000</v>
      </c>
      <c r="E363" s="245">
        <f>E365</f>
        <v>270000</v>
      </c>
      <c r="F363" s="245">
        <f>F365</f>
        <v>0</v>
      </c>
      <c r="G363" s="245">
        <v>270000</v>
      </c>
      <c r="H363" s="245">
        <v>270000</v>
      </c>
      <c r="I363" s="245">
        <v>0</v>
      </c>
    </row>
    <row r="364" spans="1:9" ht="20.25" customHeight="1">
      <c r="A364" s="252"/>
      <c r="B364" s="248"/>
      <c r="C364" s="253" t="s">
        <v>113</v>
      </c>
      <c r="D364" s="254"/>
      <c r="E364" s="254"/>
      <c r="F364" s="254"/>
      <c r="G364" s="254"/>
      <c r="H364" s="254"/>
      <c r="I364" s="254"/>
    </row>
    <row r="365" spans="1:9" ht="63" customHeight="1">
      <c r="A365" s="252"/>
      <c r="B365" s="250">
        <v>12003</v>
      </c>
      <c r="C365" s="262" t="s">
        <v>145</v>
      </c>
      <c r="D365" s="245">
        <f>E365+F365</f>
        <v>270000</v>
      </c>
      <c r="E365" s="245">
        <f>+E369</f>
        <v>270000</v>
      </c>
      <c r="F365" s="245">
        <f>+F369</f>
        <v>0</v>
      </c>
      <c r="G365" s="245">
        <v>270000</v>
      </c>
      <c r="H365" s="245">
        <v>270000</v>
      </c>
      <c r="I365" s="245">
        <v>0</v>
      </c>
    </row>
    <row r="366" spans="1:9" ht="20.25" customHeight="1">
      <c r="A366" s="252"/>
      <c r="B366" s="248"/>
      <c r="C366" s="253" t="s">
        <v>175</v>
      </c>
      <c r="D366" s="254"/>
      <c r="E366" s="254"/>
      <c r="F366" s="254"/>
      <c r="G366" s="254"/>
      <c r="H366" s="254"/>
      <c r="I366" s="254"/>
    </row>
    <row r="367" spans="1:9" ht="26.25" customHeight="1">
      <c r="A367" s="252"/>
      <c r="B367" s="248"/>
      <c r="C367" s="255" t="s">
        <v>162</v>
      </c>
      <c r="D367" s="256">
        <f>E367+F367</f>
        <v>270000</v>
      </c>
      <c r="E367" s="256">
        <f>E365</f>
        <v>270000</v>
      </c>
      <c r="F367" s="256">
        <f>F365</f>
        <v>0</v>
      </c>
      <c r="G367" s="256">
        <v>270000</v>
      </c>
      <c r="H367" s="256">
        <v>270000</v>
      </c>
      <c r="I367" s="256">
        <v>0</v>
      </c>
    </row>
    <row r="368" spans="1:9" ht="39.75" customHeight="1">
      <c r="A368" s="252"/>
      <c r="B368" s="248"/>
      <c r="C368" s="253" t="s">
        <v>177</v>
      </c>
      <c r="D368" s="254"/>
      <c r="E368" s="254"/>
      <c r="F368" s="254"/>
      <c r="G368" s="254"/>
      <c r="H368" s="254"/>
      <c r="I368" s="254"/>
    </row>
    <row r="369" spans="1:10" ht="18" customHeight="1">
      <c r="A369" s="252"/>
      <c r="B369" s="248"/>
      <c r="C369" s="253" t="s">
        <v>83</v>
      </c>
      <c r="D369" s="257">
        <f>E369+F369</f>
        <v>270000</v>
      </c>
      <c r="E369" s="257">
        <f>+E370</f>
        <v>270000</v>
      </c>
      <c r="F369" s="257">
        <f>+F370</f>
        <v>0</v>
      </c>
      <c r="G369" s="257">
        <v>270000</v>
      </c>
      <c r="H369" s="257">
        <v>270000</v>
      </c>
      <c r="I369" s="257">
        <v>0</v>
      </c>
    </row>
    <row r="370" spans="1:10" ht="36.75" customHeight="1">
      <c r="A370" s="252"/>
      <c r="B370" s="248"/>
      <c r="C370" s="258" t="s">
        <v>249</v>
      </c>
      <c r="D370" s="257">
        <f>E370+F370</f>
        <v>270000</v>
      </c>
      <c r="E370" s="257">
        <f>'N 4'!D29</f>
        <v>270000</v>
      </c>
      <c r="F370" s="257">
        <v>0</v>
      </c>
      <c r="G370" s="257">
        <v>270000</v>
      </c>
      <c r="H370" s="257">
        <v>270000</v>
      </c>
      <c r="I370" s="257">
        <v>0</v>
      </c>
    </row>
    <row r="371" spans="1:10">
      <c r="J371" s="235"/>
    </row>
    <row r="372" spans="1:10">
      <c r="J372" s="235"/>
    </row>
    <row r="373" spans="1:10">
      <c r="J373" s="235"/>
    </row>
  </sheetData>
  <mergeCells count="15">
    <mergeCell ref="A8:A10"/>
    <mergeCell ref="B8:B10"/>
    <mergeCell ref="A6:A7"/>
    <mergeCell ref="B6:B7"/>
    <mergeCell ref="A3:I3"/>
    <mergeCell ref="H4:I4"/>
    <mergeCell ref="A5:B5"/>
    <mergeCell ref="C5:C7"/>
    <mergeCell ref="D5:F5"/>
    <mergeCell ref="G5:I5"/>
    <mergeCell ref="F1:I1"/>
    <mergeCell ref="D6:D7"/>
    <mergeCell ref="E6:F6"/>
    <mergeCell ref="G6:G7"/>
    <mergeCell ref="H6:I6"/>
  </mergeCells>
  <printOptions horizontalCentered="1"/>
  <pageMargins left="0" right="0" top="0" bottom="0.35433070866141736" header="0" footer="0"/>
  <pageSetup scale="75" firstPageNumber="1034" orientation="landscape" useFirstPageNumber="1" horizontalDpi="4294967294" verticalDpi="4294967294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N  1</vt:lpstr>
      <vt:lpstr>N  2</vt:lpstr>
      <vt:lpstr>N 3</vt:lpstr>
      <vt:lpstr>N 4</vt:lpstr>
      <vt:lpstr>N 5</vt:lpstr>
      <vt:lpstr> N 6_9</vt:lpstr>
      <vt:lpstr> N 7_9.1</vt:lpstr>
      <vt:lpstr>N8 poak</vt:lpstr>
      <vt:lpstr>N 9 դրամաշնորհ</vt:lpstr>
      <vt:lpstr>'N 4'!Print_Area</vt:lpstr>
      <vt:lpstr>'N 5'!Print_Area</vt:lpstr>
      <vt:lpstr>'N 9 դրամաշնորհ'!Print_Area</vt:lpstr>
      <vt:lpstr>'N 9 դրամաշնորհ'!Print_Titles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2020-09-02T10:29:25Z</dcterms:modified>
</cp:coreProperties>
</file>