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745" windowWidth="14805" windowHeight="5370" tabRatio="889" firstSheet="3" activeTab="3"/>
  </bookViews>
  <sheets>
    <sheet name="Aragatsotn" sheetId="3" state="hidden" r:id="rId1"/>
    <sheet name="Aragac crag" sheetId="16" state="hidden" r:id="rId2"/>
    <sheet name="Ararat crag" sheetId="17" state="hidden" r:id="rId3"/>
    <sheet name="Aragatsotn cra" sheetId="42" r:id="rId4"/>
    <sheet name="Armavir cra" sheetId="31" r:id="rId5"/>
    <sheet name="Gexarq crag" sheetId="19" r:id="rId6"/>
    <sheet name="Lori cra" sheetId="33" r:id="rId7"/>
    <sheet name="Shirak cra" sheetId="35" r:id="rId8"/>
    <sheet name="Syunik cra" sheetId="44" r:id="rId9"/>
    <sheet name="Tavush cra" sheetId="38" r:id="rId10"/>
    <sheet name="Gnum " sheetId="28" r:id="rId11"/>
    <sheet name="130Aragatsotn" sheetId="43" r:id="rId12"/>
    <sheet name="130Armavir" sheetId="7" r:id="rId13"/>
    <sheet name="Armavir crag" sheetId="18" state="hidden" r:id="rId14"/>
    <sheet name="130Gegharqunik" sheetId="8" r:id="rId15"/>
    <sheet name="130Lori" sheetId="40" r:id="rId16"/>
    <sheet name="130Shirak" sheetId="11" r:id="rId17"/>
    <sheet name="130Syunik" sheetId="45" r:id="rId18"/>
    <sheet name="130Tavush" sheetId="14" r:id="rId19"/>
    <sheet name="365Lori" sheetId="9" r:id="rId20"/>
    <sheet name="365Shirak" sheetId="39" r:id="rId21"/>
    <sheet name="Gexarquniq" sheetId="27" state="hidden" r:id="rId22"/>
    <sheet name="Gexarq cra" sheetId="32" state="hidden" r:id="rId23"/>
    <sheet name="Lori crag" sheetId="20" state="hidden" r:id="rId24"/>
    <sheet name="Kotayq crag" sheetId="21" state="hidden" r:id="rId25"/>
    <sheet name="Shirak crag" sheetId="22" state="hidden" r:id="rId26"/>
    <sheet name="Syunik crag" sheetId="23" state="hidden" r:id="rId27"/>
    <sheet name="Vayoc dzor crag" sheetId="24" state="hidden" r:id="rId28"/>
    <sheet name="ԸՆԴԱՄԵՆԸ" sheetId="26" state="hidden" r:id="rId29"/>
    <sheet name="Tavush crag" sheetId="25" state="hidden" r:id="rId30"/>
    <sheet name="Gnum" sheetId="15" state="hidden" r:id="rId31"/>
    <sheet name="498Gegharqunik" sheetId="41" r:id="rId32"/>
  </sheets>
  <calcPr calcId="145621"/>
</workbook>
</file>

<file path=xl/calcChain.xml><?xml version="1.0" encoding="utf-8"?>
<calcChain xmlns="http://schemas.openxmlformats.org/spreadsheetml/2006/main">
  <c r="G85" i="19" l="1"/>
  <c r="F85" i="19"/>
  <c r="G36" i="19"/>
  <c r="F36" i="19"/>
  <c r="D13" i="8"/>
  <c r="C13" i="8"/>
  <c r="C8" i="8" s="1"/>
  <c r="C20" i="8"/>
  <c r="D20" i="8"/>
  <c r="D8" i="8" s="1"/>
  <c r="D24" i="8"/>
  <c r="C24" i="8"/>
  <c r="D10" i="8"/>
  <c r="C10" i="8"/>
  <c r="E37" i="28"/>
  <c r="G65" i="44"/>
  <c r="C66" i="44" s="1"/>
  <c r="F65" i="44"/>
  <c r="G52" i="44"/>
  <c r="C53" i="44" s="1"/>
  <c r="F52" i="44"/>
  <c r="G16" i="44"/>
  <c r="F16" i="44"/>
  <c r="G29" i="44"/>
  <c r="F29" i="44"/>
  <c r="C11" i="45"/>
  <c r="C9" i="45" s="1"/>
  <c r="D17" i="45"/>
  <c r="C17" i="45"/>
  <c r="D11" i="45"/>
  <c r="D9" i="45" s="1"/>
  <c r="G20" i="42"/>
  <c r="F20" i="42"/>
  <c r="D16" i="43"/>
  <c r="G33" i="42" s="1"/>
  <c r="C16" i="43"/>
  <c r="C14" i="43" s="1"/>
  <c r="C9" i="43" s="1"/>
  <c r="F33" i="42"/>
  <c r="D11" i="43"/>
  <c r="C11" i="43"/>
  <c r="G72" i="19"/>
  <c r="C73" i="19" s="1"/>
  <c r="F72" i="19"/>
  <c r="C86" i="19"/>
  <c r="G58" i="19"/>
  <c r="C59" i="19" s="1"/>
  <c r="F58" i="19"/>
  <c r="G18" i="19"/>
  <c r="F18" i="19"/>
  <c r="E18" i="28"/>
  <c r="D11" i="41"/>
  <c r="D9" i="41" s="1"/>
  <c r="C11" i="41"/>
  <c r="C9" i="41"/>
  <c r="E17" i="28"/>
  <c r="E16" i="28" s="1"/>
  <c r="G35" i="33"/>
  <c r="F35" i="33"/>
  <c r="G17" i="33"/>
  <c r="F17" i="33"/>
  <c r="D11" i="40"/>
  <c r="D9" i="40" s="1"/>
  <c r="E31" i="28"/>
  <c r="C11" i="40"/>
  <c r="C9" i="40" s="1"/>
  <c r="D14" i="40"/>
  <c r="C14" i="40"/>
  <c r="D11" i="14"/>
  <c r="C11" i="14"/>
  <c r="E32" i="28"/>
  <c r="E15" i="28"/>
  <c r="G38" i="35"/>
  <c r="C39" i="35"/>
  <c r="F38" i="35"/>
  <c r="D11" i="39"/>
  <c r="D9" i="39" s="1"/>
  <c r="C11" i="39"/>
  <c r="C9" i="39" s="1"/>
  <c r="G16" i="35"/>
  <c r="F16" i="35"/>
  <c r="E13" i="28"/>
  <c r="D11" i="11"/>
  <c r="D9" i="11" s="1"/>
  <c r="C11" i="11"/>
  <c r="C9" i="11" s="1"/>
  <c r="D17" i="11"/>
  <c r="C17" i="11"/>
  <c r="E34" i="28"/>
  <c r="E12" i="28"/>
  <c r="E11" i="28" s="1"/>
  <c r="G41" i="38"/>
  <c r="F41" i="38"/>
  <c r="C42" i="38"/>
  <c r="G17" i="38"/>
  <c r="F17" i="38"/>
  <c r="D9" i="14"/>
  <c r="C9" i="14"/>
  <c r="G70" i="33"/>
  <c r="F70" i="33"/>
  <c r="G57" i="33"/>
  <c r="C58" i="33"/>
  <c r="F57" i="33"/>
  <c r="C71" i="33"/>
  <c r="D11" i="9"/>
  <c r="D9" i="9" s="1"/>
  <c r="C11" i="9"/>
  <c r="C9" i="9" s="1"/>
  <c r="E30" i="28"/>
  <c r="E29" i="28" s="1"/>
  <c r="G39" i="31"/>
  <c r="C42" i="31" s="1"/>
  <c r="F39" i="31"/>
  <c r="G17" i="31"/>
  <c r="F17" i="31"/>
  <c r="I83" i="32"/>
  <c r="J83" i="32"/>
  <c r="K83" i="32"/>
  <c r="H83" i="32"/>
  <c r="I57" i="32"/>
  <c r="J57" i="32"/>
  <c r="K57" i="32"/>
  <c r="H57" i="32"/>
  <c r="D69" i="27"/>
  <c r="E69" i="27"/>
  <c r="F69" i="27"/>
  <c r="C69" i="27"/>
  <c r="D52" i="27"/>
  <c r="E52" i="27"/>
  <c r="F52" i="27"/>
  <c r="C52" i="27"/>
  <c r="I205" i="32"/>
  <c r="J205" i="32"/>
  <c r="K205" i="32"/>
  <c r="I180" i="32"/>
  <c r="J180" i="32"/>
  <c r="K180" i="32"/>
  <c r="C181" i="32" s="1"/>
  <c r="C21" i="27"/>
  <c r="C22" i="27"/>
  <c r="C23" i="27"/>
  <c r="C24" i="27"/>
  <c r="C25" i="27"/>
  <c r="C26" i="27"/>
  <c r="C27" i="27"/>
  <c r="C28" i="27"/>
  <c r="H102" i="32" s="1"/>
  <c r="C29" i="27"/>
  <c r="C30" i="27"/>
  <c r="C31" i="27"/>
  <c r="C32" i="27"/>
  <c r="C33" i="27"/>
  <c r="H31" i="32" s="1"/>
  <c r="C34" i="27"/>
  <c r="C35" i="27"/>
  <c r="C36" i="27"/>
  <c r="C38" i="27"/>
  <c r="C39" i="27"/>
  <c r="H180" i="32" s="1"/>
  <c r="C40" i="27"/>
  <c r="C42" i="27"/>
  <c r="C43" i="27"/>
  <c r="C44" i="27"/>
  <c r="C45" i="27"/>
  <c r="C46" i="27"/>
  <c r="H129" i="32" s="1"/>
  <c r="C47" i="27"/>
  <c r="C20" i="27"/>
  <c r="H116" i="32" s="1"/>
  <c r="C17" i="27"/>
  <c r="C14" i="27"/>
  <c r="C15" i="27"/>
  <c r="C16" i="27"/>
  <c r="H192" i="32" s="1"/>
  <c r="C13" i="27"/>
  <c r="C12" i="27"/>
  <c r="H18" i="32" s="1"/>
  <c r="C11" i="27"/>
  <c r="H153" i="32" s="1"/>
  <c r="H205" i="32"/>
  <c r="I218" i="32"/>
  <c r="J218" i="32"/>
  <c r="K218" i="32"/>
  <c r="C219" i="32" s="1"/>
  <c r="H218" i="32"/>
  <c r="I192" i="32"/>
  <c r="J192" i="32"/>
  <c r="K192" i="32"/>
  <c r="I166" i="32"/>
  <c r="J166" i="32"/>
  <c r="K166" i="32"/>
  <c r="C167" i="32" s="1"/>
  <c r="H166" i="32"/>
  <c r="I153" i="32"/>
  <c r="J153" i="32"/>
  <c r="K153" i="32"/>
  <c r="C154" i="32" s="1"/>
  <c r="I129" i="32"/>
  <c r="J129" i="32"/>
  <c r="K129" i="32"/>
  <c r="I116" i="32"/>
  <c r="J116" i="32"/>
  <c r="K116" i="32"/>
  <c r="I102" i="32"/>
  <c r="J102" i="32"/>
  <c r="K102" i="32"/>
  <c r="I70" i="32"/>
  <c r="J70" i="32"/>
  <c r="K70" i="32"/>
  <c r="H70" i="32"/>
  <c r="D48" i="27"/>
  <c r="E48" i="27"/>
  <c r="F48" i="27"/>
  <c r="C48" i="27"/>
  <c r="D18" i="27"/>
  <c r="E18" i="27"/>
  <c r="F18" i="27"/>
  <c r="I44" i="32"/>
  <c r="J44" i="32"/>
  <c r="K44" i="32"/>
  <c r="H44" i="32"/>
  <c r="I31" i="32"/>
  <c r="J31" i="32"/>
  <c r="K31" i="32"/>
  <c r="I18" i="32"/>
  <c r="J18" i="32"/>
  <c r="K18" i="32"/>
  <c r="F9" i="27"/>
  <c r="F7" i="27" s="1"/>
  <c r="F65" i="27"/>
  <c r="E65" i="27"/>
  <c r="D65" i="27"/>
  <c r="C65" i="27"/>
  <c r="E9" i="27"/>
  <c r="E7" i="27" s="1"/>
  <c r="D9" i="27"/>
  <c r="D7" i="27"/>
  <c r="C10" i="7"/>
  <c r="C8" i="7"/>
  <c r="D10" i="7"/>
  <c r="D8" i="7" s="1"/>
  <c r="C206" i="32"/>
  <c r="C193" i="32"/>
  <c r="E33" i="28"/>
  <c r="F19" i="3"/>
  <c r="C19" i="3"/>
  <c r="C8" i="3" s="1"/>
  <c r="D19" i="3"/>
  <c r="D13" i="3"/>
  <c r="E13" i="3"/>
  <c r="F13" i="3"/>
  <c r="C13" i="3"/>
  <c r="C10" i="3"/>
  <c r="E10" i="3"/>
  <c r="F10" i="3"/>
  <c r="F8" i="3" s="1"/>
  <c r="G10" i="26" s="1"/>
  <c r="H63" i="16"/>
  <c r="I63" i="16"/>
  <c r="I91" i="16"/>
  <c r="I19" i="16"/>
  <c r="I79" i="16"/>
  <c r="C80" i="16" s="1"/>
  <c r="H79" i="16"/>
  <c r="I13" i="23"/>
  <c r="G13" i="23"/>
  <c r="H13" i="25"/>
  <c r="I13" i="25"/>
  <c r="G13" i="25"/>
  <c r="H18" i="18"/>
  <c r="I18" i="18"/>
  <c r="G18" i="18"/>
  <c r="E14" i="15"/>
  <c r="H28" i="24"/>
  <c r="I28" i="24"/>
  <c r="G28" i="24"/>
  <c r="H53" i="24"/>
  <c r="I53" i="24"/>
  <c r="G53" i="24"/>
  <c r="I164" i="22"/>
  <c r="C165" i="22" s="1"/>
  <c r="G164" i="22"/>
  <c r="H164" i="22"/>
  <c r="H61" i="22"/>
  <c r="I61" i="22"/>
  <c r="G61" i="22"/>
  <c r="H52" i="16"/>
  <c r="I52" i="16"/>
  <c r="C53" i="16" s="1"/>
  <c r="G52" i="16"/>
  <c r="G122" i="18"/>
  <c r="H95" i="18"/>
  <c r="I95" i="18"/>
  <c r="G95" i="18"/>
  <c r="I83" i="18"/>
  <c r="G83" i="18"/>
  <c r="I70" i="18"/>
  <c r="C71" i="18" s="1"/>
  <c r="G70" i="18"/>
  <c r="H58" i="18"/>
  <c r="I58" i="18"/>
  <c r="G58" i="18"/>
  <c r="I36" i="18"/>
  <c r="G36" i="18"/>
  <c r="H105" i="23"/>
  <c r="I105" i="23"/>
  <c r="G105" i="23"/>
  <c r="I14" i="24"/>
  <c r="G14" i="24"/>
  <c r="H118" i="16"/>
  <c r="I118" i="16"/>
  <c r="C119" i="16"/>
  <c r="G118" i="16"/>
  <c r="H105" i="16"/>
  <c r="I105" i="16"/>
  <c r="G105" i="16"/>
  <c r="H91" i="16"/>
  <c r="G91" i="16"/>
  <c r="G79" i="16"/>
  <c r="G63" i="16"/>
  <c r="I35" i="16"/>
  <c r="G35" i="16"/>
  <c r="G19" i="16"/>
  <c r="E19" i="3"/>
  <c r="E8" i="3"/>
  <c r="F10" i="26" s="1"/>
  <c r="F11" i="26" s="1"/>
  <c r="E13" i="15"/>
  <c r="D10" i="3"/>
  <c r="D8" i="3"/>
  <c r="E10" i="26" s="1"/>
  <c r="E11" i="26" s="1"/>
  <c r="E12" i="26" s="1"/>
  <c r="I108" i="25"/>
  <c r="C109" i="25" s="1"/>
  <c r="G108" i="25"/>
  <c r="I95" i="25"/>
  <c r="G95" i="25"/>
  <c r="H19" i="16"/>
  <c r="H35" i="16"/>
  <c r="I82" i="25"/>
  <c r="G82" i="25"/>
  <c r="H69" i="25"/>
  <c r="I69" i="25"/>
  <c r="C70" i="25" s="1"/>
  <c r="G69" i="25"/>
  <c r="H45" i="25"/>
  <c r="I45" i="25"/>
  <c r="G45" i="25"/>
  <c r="I31" i="25"/>
  <c r="G31" i="25"/>
  <c r="H175" i="25"/>
  <c r="I175" i="25"/>
  <c r="G175" i="25"/>
  <c r="H180" i="20"/>
  <c r="I180" i="20"/>
  <c r="G180" i="20"/>
  <c r="H120" i="21"/>
  <c r="I120" i="21"/>
  <c r="G120" i="21"/>
  <c r="H130" i="24"/>
  <c r="G130" i="24"/>
  <c r="I130" i="24"/>
  <c r="H162" i="25"/>
  <c r="I162" i="25"/>
  <c r="G162" i="25"/>
  <c r="H149" i="25"/>
  <c r="I149" i="25"/>
  <c r="G149" i="25"/>
  <c r="I136" i="25"/>
  <c r="G136" i="25"/>
  <c r="H121" i="25"/>
  <c r="I121" i="25"/>
  <c r="G121" i="25"/>
  <c r="H118" i="24"/>
  <c r="I118" i="24"/>
  <c r="C119" i="24"/>
  <c r="G118" i="24"/>
  <c r="I92" i="24"/>
  <c r="C93" i="24" s="1"/>
  <c r="G92" i="24"/>
  <c r="I79" i="24"/>
  <c r="G79" i="24"/>
  <c r="I66" i="24"/>
  <c r="C67" i="24" s="1"/>
  <c r="G66" i="24"/>
  <c r="H80" i="23"/>
  <c r="I80" i="23"/>
  <c r="C81" i="23"/>
  <c r="G80" i="23"/>
  <c r="I63" i="23"/>
  <c r="G63" i="23"/>
  <c r="I37" i="23"/>
  <c r="C38" i="23" s="1"/>
  <c r="G37" i="23"/>
  <c r="I16" i="22"/>
  <c r="G16" i="22"/>
  <c r="I17" i="21"/>
  <c r="G17" i="21"/>
  <c r="H137" i="22"/>
  <c r="I137" i="22"/>
  <c r="G137" i="22"/>
  <c r="I124" i="22"/>
  <c r="G124" i="22"/>
  <c r="H111" i="22"/>
  <c r="I111" i="22"/>
  <c r="G111" i="22"/>
  <c r="I97" i="22"/>
  <c r="C98" i="22" s="1"/>
  <c r="G97" i="22"/>
  <c r="H75" i="22"/>
  <c r="I75" i="22"/>
  <c r="G75" i="22"/>
  <c r="I47" i="22"/>
  <c r="G47" i="22"/>
  <c r="H29" i="22"/>
  <c r="I29" i="22"/>
  <c r="G29" i="22"/>
  <c r="H108" i="21"/>
  <c r="I108" i="21"/>
  <c r="C109" i="21"/>
  <c r="G108" i="21"/>
  <c r="I80" i="21"/>
  <c r="I67" i="21"/>
  <c r="G67" i="21"/>
  <c r="H54" i="21"/>
  <c r="I54" i="21"/>
  <c r="C55" i="21" s="1"/>
  <c r="G54" i="21"/>
  <c r="I37" i="21"/>
  <c r="G37" i="21"/>
  <c r="H167" i="20"/>
  <c r="I167" i="20"/>
  <c r="G167" i="20"/>
  <c r="H153" i="20"/>
  <c r="I153" i="20"/>
  <c r="G153" i="20"/>
  <c r="G142" i="20"/>
  <c r="I129" i="20"/>
  <c r="C130" i="20" s="1"/>
  <c r="G129" i="20"/>
  <c r="I116" i="20"/>
  <c r="G116" i="20"/>
  <c r="I103" i="20"/>
  <c r="G103" i="20"/>
  <c r="H90" i="20"/>
  <c r="I90" i="20"/>
  <c r="C91" i="20" s="1"/>
  <c r="G90" i="20"/>
  <c r="I70" i="20"/>
  <c r="G70" i="20"/>
  <c r="I57" i="20"/>
  <c r="G57" i="20"/>
  <c r="I44" i="20"/>
  <c r="G44" i="20"/>
  <c r="H29" i="20"/>
  <c r="I29" i="20"/>
  <c r="I17" i="20"/>
  <c r="G17" i="20"/>
  <c r="G29" i="20"/>
  <c r="I125" i="17"/>
  <c r="C126" i="17" s="1"/>
  <c r="G125" i="17"/>
  <c r="I122" i="18"/>
  <c r="C123" i="18"/>
  <c r="H109" i="18"/>
  <c r="I109" i="18"/>
  <c r="C110" i="18" s="1"/>
  <c r="G109" i="18"/>
  <c r="I112" i="17"/>
  <c r="G112" i="17"/>
  <c r="I99" i="17"/>
  <c r="G99" i="17"/>
  <c r="H86" i="17"/>
  <c r="I86" i="17"/>
  <c r="G86" i="17"/>
  <c r="H64" i="17"/>
  <c r="I64" i="17"/>
  <c r="G64" i="17"/>
  <c r="I36" i="17"/>
  <c r="G18" i="17"/>
  <c r="H50" i="17"/>
  <c r="I50" i="17"/>
  <c r="G50" i="17"/>
  <c r="H18" i="17"/>
  <c r="I18" i="17"/>
  <c r="C36" i="16"/>
  <c r="G36" i="17"/>
  <c r="H70" i="20"/>
  <c r="G80" i="21"/>
  <c r="H122" i="18"/>
  <c r="H82" i="25"/>
  <c r="H79" i="24"/>
  <c r="H63" i="23"/>
  <c r="H97" i="22"/>
  <c r="E52" i="15"/>
  <c r="E48" i="15"/>
  <c r="E44" i="15"/>
  <c r="E40" i="15"/>
  <c r="H149" i="22"/>
  <c r="I149" i="22"/>
  <c r="G149" i="22"/>
  <c r="E36" i="15"/>
  <c r="E32" i="15"/>
  <c r="E28" i="15"/>
  <c r="E24" i="15"/>
  <c r="E20" i="15"/>
  <c r="E19" i="15"/>
  <c r="E18" i="15"/>
  <c r="H95" i="25"/>
  <c r="H13" i="23"/>
  <c r="H36" i="17"/>
  <c r="H14" i="24"/>
  <c r="H31" i="25"/>
  <c r="H108" i="25"/>
  <c r="H92" i="24"/>
  <c r="H16" i="22"/>
  <c r="H83" i="18"/>
  <c r="H36" i="18"/>
  <c r="H70" i="18"/>
  <c r="H136" i="25"/>
  <c r="H66" i="24"/>
  <c r="H17" i="20"/>
  <c r="H37" i="21"/>
  <c r="H99" i="17"/>
  <c r="H112" i="17"/>
  <c r="H125" i="17"/>
  <c r="H47" i="22"/>
  <c r="H124" i="22"/>
  <c r="H17" i="21"/>
  <c r="H67" i="21"/>
  <c r="H80" i="21"/>
  <c r="H37" i="23"/>
  <c r="H44" i="20"/>
  <c r="H57" i="20"/>
  <c r="H129" i="20"/>
  <c r="H116" i="20"/>
  <c r="H103" i="20"/>
  <c r="E31" i="15"/>
  <c r="E27" i="15"/>
  <c r="E23" i="15"/>
  <c r="E16" i="15"/>
  <c r="E17" i="15"/>
  <c r="E47" i="15"/>
  <c r="H104" i="24"/>
  <c r="I104" i="24"/>
  <c r="H92" i="23"/>
  <c r="I92" i="23"/>
  <c r="G92" i="23"/>
  <c r="G104" i="24"/>
  <c r="E35" i="15"/>
  <c r="E38" i="15"/>
  <c r="E43" i="15"/>
  <c r="E42" i="15"/>
  <c r="E50" i="15"/>
  <c r="E51" i="15"/>
  <c r="E46" i="15"/>
  <c r="E45" i="15"/>
  <c r="E30" i="15"/>
  <c r="E26" i="15"/>
  <c r="E25" i="15"/>
  <c r="E41" i="15"/>
  <c r="E49" i="15"/>
  <c r="E34" i="15"/>
  <c r="E33" i="15"/>
  <c r="H92" i="21"/>
  <c r="G92" i="21"/>
  <c r="I92" i="21"/>
  <c r="E22" i="15"/>
  <c r="E21" i="15"/>
  <c r="E29" i="15"/>
  <c r="E39" i="15"/>
  <c r="E37" i="15"/>
  <c r="E15" i="15"/>
  <c r="C122" i="25"/>
  <c r="C96" i="25"/>
  <c r="C83" i="25"/>
  <c r="C80" i="24"/>
  <c r="C54" i="24"/>
  <c r="C64" i="23"/>
  <c r="I50" i="23"/>
  <c r="C51" i="23" s="1"/>
  <c r="H50" i="23"/>
  <c r="G50" i="23"/>
  <c r="C138" i="22"/>
  <c r="C112" i="22"/>
  <c r="C125" i="22"/>
  <c r="C81" i="21"/>
  <c r="C68" i="21"/>
  <c r="C38" i="21"/>
  <c r="I142" i="20"/>
  <c r="C143" i="20" s="1"/>
  <c r="H142" i="20"/>
  <c r="C117" i="20"/>
  <c r="C104" i="20"/>
  <c r="C84" i="18"/>
  <c r="C59" i="18"/>
  <c r="C100" i="17"/>
  <c r="I138" i="17"/>
  <c r="C139" i="17"/>
  <c r="H138" i="17"/>
  <c r="G138" i="17"/>
  <c r="C113" i="17"/>
  <c r="C87" i="17"/>
  <c r="C106" i="16"/>
  <c r="G12" i="26" l="1"/>
  <c r="F12" i="26"/>
  <c r="E10" i="28"/>
  <c r="C9" i="27"/>
  <c r="C7" i="27" s="1"/>
  <c r="D14" i="43"/>
  <c r="D9" i="43" s="1"/>
  <c r="E12" i="15"/>
  <c r="E11" i="15" s="1"/>
  <c r="E10" i="15" s="1"/>
  <c r="C18" i="27"/>
  <c r="E36" i="28"/>
  <c r="E35" i="28" s="1"/>
</calcChain>
</file>

<file path=xl/sharedStrings.xml><?xml version="1.0" encoding="utf-8"?>
<sst xmlns="http://schemas.openxmlformats.org/spreadsheetml/2006/main" count="3346" uniqueCount="588">
  <si>
    <t>Ձորավանք համայնքի կամրջի հիմնանորոգում</t>
  </si>
  <si>
    <t>Վանաձորի Տիգրան Մեծի փողոցի ասֆալտապատում</t>
  </si>
  <si>
    <t>Վանաձորի Վարդանանց փողոցի ասֆալտապատում</t>
  </si>
  <si>
    <t>Վանաձորի Թումանյան հրապարակի ասֆալտապատում</t>
  </si>
  <si>
    <t>Վանաձորի Մայր Աստվածածին եկեղեցուն հարակից հրապարակի ասֆալտապատում</t>
  </si>
  <si>
    <t>ԱՁ18</t>
  </si>
  <si>
    <t xml:space="preserve">ՀԱՅԱՍՏԱՆԻ ՀԱՆՐԱՊԵՏՈՒԹՅԱՆ ԿԱՌԱՎԱՐՈՒԹՅԱՆ 2013 ԹՎԱԿԱՆԻ ԱՊՐԻԼԻ 11-Ի N 365-Ն ՈՐՈՇՄԱՆ N 1 ՀԱՎԵԼՎԱԾՈՒՄ ԿԱՏԱՐՎՈՂ ՓՈՓՈԽՈՒԹՅՈՒՆՆԵՐԸ </t>
  </si>
  <si>
    <t>Արծվաբերդ համայնքի ջրամատակարարման բարելավում</t>
  </si>
  <si>
    <t>Արճիս համայնքի հանդիսությունների սրահի վերանորոգում</t>
  </si>
  <si>
    <t>ՀԱՅԱՍՏԱՆԻ ՀԱՆՐԱՊԵՏՈՒԹՅԱՆ ԿԱՌԱՎԱՐՈՒԹՅԱՆ 2013 ԹՎԱԿԱՆԻ ՓԵՏՐՎԱՐԻ 7-Ի N 130-Ն ՈՐՈՇՄԱՆ N 10 ՀԱՎԵԼՎԱԾՈՒՄ ԿԱՏԱՐՎՈՂ ՓՈՓՈԽՈՒԹՅՈՒՆԸ ԵՎ ԼՐԱՑՈՒՄԸ</t>
  </si>
  <si>
    <t xml:space="preserve">Ներդրումներ՝ ՀՀ Տավուշի մարզի մշակութային  շենքերի կապիտալ վերանորոգման նպատակով </t>
  </si>
  <si>
    <t>ՀՀ Տավուշի մարզի թվով 1 մշակութային օբյեկտ</t>
  </si>
  <si>
    <t>ՀԱՅԱՍՏԱՆԻ ՀԱՆՐԱՊԵՏՈՒԹՅԱՆ ԿԱՌԱՎԱՐՈՒԹՅԱՆ 2012 ԹՎԱԿԱՆԻ ԴԵԿՏԵՄԲԵՐԻ 20-Ի N 1616-Ն ՈՐՈՇՄԱՆ N 11 ՀԱՎԵԼՎԱԾԻ N 11.58 ԱՂՅՈՒՍԱԿՈՒՄ  ԿԱՏԱՐՎՈՂ ՓՈՓՈԽՈՒԹՅՈՒՆԸ ԵՎ ԼՐԱՑՈՒՄԸ</t>
  </si>
  <si>
    <t>Գյումրի համայնքի Շիրակացի փողոցի մասնակի վերանորոգում (Ալ. Մանուկյան փողոցից մինչև Մ. Խորենացի փողոց)</t>
  </si>
  <si>
    <t>Մարալիկ-Քարաբերդ-Ձիթհանքով ճանապարհի մասնակի վերանորոգում</t>
  </si>
  <si>
    <t>Արմավիր համայնքի թիվ 1 մշակույթի տան կահույքի ձեռքբերում՝ այդ թվում</t>
  </si>
  <si>
    <t>փափուկ թատերական աթոռներ</t>
  </si>
  <si>
    <t xml:space="preserve">Արմավիրի մարզպետարանի նիստերի դահլիճի կահույքի ձեռքբերում՝ այդ թվում </t>
  </si>
  <si>
    <t>Կենտրոնական /Վարդանանց/ հրապարակի վերանորոգում</t>
  </si>
  <si>
    <t>Կենտրոնական /Վարդանանց/ հրապարակ մտնող փողոցների /Համբարձումյան, Սպանդարյան, Գայի, Չերազի, Հակոբյան/ վերանորոգում</t>
  </si>
  <si>
    <t>Շիրակացի փողոց /Օզանյան փողոցից մինչև Ալեք Մանուկյան փողոց/</t>
  </si>
  <si>
    <t xml:space="preserve">ՀԱՅԱՍՏԱՆԻ ՀԱՆՐԱՊԵՏՈՒԹՅԱՆ ԿԱՌԱՎԱՐՈՒԹՅԱՆ 2013 ԹՎԱԿԱՆԻ ԱՊՐԻԼԻ 11-Ի N 365-Ն ՈՐՈՇՄԱՆ N 2 ՀԱՎԵԼՎԱԾՈՒՄ ԿԱՏԱՐՎՈՂ ՓՈՓՈԽՈՒԹՅՈՒՆՆԵՐԸ ԵՎ ԼՐԱՑՈՒՄԸ </t>
  </si>
  <si>
    <t xml:space="preserve">Մ. Խորենացու  փողոցի  մասնակի վերանորոգում
/Շիրակացի փողոցից մինչև Սախարովի հրապարակ/
</t>
  </si>
  <si>
    <t xml:space="preserve"> Հավելված N 7</t>
  </si>
  <si>
    <t>1,12</t>
  </si>
  <si>
    <t>Ահնիձոր համայնքի հանդիսությունների սրահի կառուցում</t>
  </si>
  <si>
    <t>ԵԿ08</t>
  </si>
  <si>
    <t>1. Հիմնանորոգվող  շենքերի քանակը, միավոր</t>
  </si>
  <si>
    <t>ՀԱՅԱՍՏԱՆԻ ՀԱՆՐԱՊԵՏՈՒԹՅԱՆ ԿԱՌԱՎԱՐՈՒԹՅԱՆ 2013 ԹՎԱԿԱՆԻ ՓԵՏՐՎԱՐԻ 7-Ի N 130-Ն ՈՐՈՇՄԱՆ N 4 ՀԱՎԵԼՎԱԾՈՒՄ ԿԱՏԱՐՎՈՂ ՓՈՓՈԽՈՒԹՅՈՒՆՆԵՐԸ ԵՎ ԼՐԱՑՈՒՄՆԵՐ</t>
  </si>
  <si>
    <t>ՀԱՅԱՍՏԱՆԻ ՀԱՆՐԱՊԵՏՈՒԹՅԱՆ ԿԱՌԱՎԱՐՈՒԹՅԱՆ 2012 ԹՎԱԿԱՆԻ ԴԵԿՏԵՄԲԵՐԻ 20-Ի N 1616-Ն ՈՐՈՇՄԱՆ N 11 ՀԱՎԵԼՎԱԾԻ N 11.51  ԱՂՅՈՒՍԱԿՈՒՄ  ԿԱՏԱՐՎՈՂ ՓՈՓՈԽՈՒԹՅՈՒՆԸ ԵՎ ԼՐԱՑՈՒՄԸ</t>
  </si>
  <si>
    <t>ՀԱՅԱՍՏԱՆԻ ՀԱՆՐԱՊԵՏՈՒԹՅԱՆ ԿԱՌԱՎԱՐՈՒԹՅԱՆ 2012 ԹՎԱԿԱՆԻ ԴԵԿՏԵՄԲԵՐԻ 20-Ի N 1616-Ն ՈՐՈՇՄԱՆ N 11 ՀԱՎԵԼՎԱԾԻ N 11.55  ԱՂՅՈՒՍԱԿՈՒՄ  ԿԱՏԱՐՎՈՂ ՓՈՓՈԽՈՒԹՅՈՒՆՆԵՐԸ ԵՎ ԼՐԱՑՈՒՄՆԵՐԸ</t>
  </si>
  <si>
    <t xml:space="preserve"> Հավելված N 3</t>
  </si>
  <si>
    <t xml:space="preserve"> Հավելված N 5</t>
  </si>
  <si>
    <t xml:space="preserve"> Հավելված N 9</t>
  </si>
  <si>
    <t xml:space="preserve">ՀԱՅԱՍՏԱՆԻ ՀԱՆՐԱՊԵՏՈՒԹՅԱՆ ԿԱՌԱՎԱՐՈՒԹՅԱՆ 2013 ԹՎԱԿԱՆԻ ՄԱՅԻՍԻ 8-Ի N 498-Ն ՈՐՈՇՄԱՆ N 1 ՀԱՎԵԼՎԱԾՈՒՄ ԿԱՏԱՐՎՈՂ ՓՈՓՈԽՈՒԹՅՈՒՆՆԵՐԸ ԵՎ ԼՐԱՑՈՒՄԸ </t>
  </si>
  <si>
    <t>Գանձակ-Սարուխան ավտոճանապարհի կամրջի վերանորոգում</t>
  </si>
  <si>
    <t>Ճամբարակ համայնքի բազմաբնակարան շենքերի տանիքների վերանորոգում</t>
  </si>
  <si>
    <t>2,30</t>
  </si>
  <si>
    <t>Լճաշեն համայնքում խորքային հորի հորատում</t>
  </si>
  <si>
    <t>1,8</t>
  </si>
  <si>
    <t>Գեղհովիտ համայնքի Լեռնակերտ թաղամասի ճանապարհի կառուցում</t>
  </si>
  <si>
    <t>4,12</t>
  </si>
  <si>
    <t>4,13</t>
  </si>
  <si>
    <t>Մարզպերարանի համար գույքի ձեռքբերում՝ այդ թվում</t>
  </si>
  <si>
    <t>ԾՏ14</t>
  </si>
  <si>
    <t xml:space="preserve">Պետական անհատույց աջակցություն Փոքր Մասրիկ և Արծվանիստ համայնքներին խորքային հորերի վերանորոգման և ՕԿՋ-ի ու արտաքին ջրատարի կառուցման համար </t>
  </si>
  <si>
    <t>այդ թվում՝</t>
  </si>
  <si>
    <t>6,1</t>
  </si>
  <si>
    <t>Կարբի համայնք</t>
  </si>
  <si>
    <t>Օհանավան համայնք</t>
  </si>
  <si>
    <t>ԾՏ03</t>
  </si>
  <si>
    <t>ԾՏ04</t>
  </si>
  <si>
    <t>ՀԱՅԱՍՏԱՆԻ ՀԱՆՐԱՊԵՏՈՒԹՅԱՆ ԿԱՌԱՎԱՐՈՒԹՅԱՆ 2012 ԹՎԱԿԱՆԻ ԴԵԿՏԵՄԲԵՐԻ 20-Ի N 1616-Ն ՈՐՈՇՄԱՆ N 11 ՀԱՎԵԼՎԱԾԻ N 11.49  ԱՂՅՈՒՍԱԿՈՒՄ  ԿԱՏԱՐՎՈՂ ՓՈՓՈԽՈՒԹՅՈՒՆԸ ԵՎ ԼՐԱՑՈՒՄԸ</t>
  </si>
  <si>
    <t>ՀԱՅԱՍՏԱՆԻ ՀԱՆՐԱՊԵՏՈՒԹՅԱՆ ԿԱՌԱՎԱՐՈՒԹՅԱՆ 2012 ԹՎԱԿԱՆԻ ԴԵԿՏԵՄԲԵՐԻ 20-Ի N 1616-Ն ՈՐՈՇՄԱՆ N 11 ՀԱՎԵԼՎԱԾԻ N 11.52  ԱՂՅՈՒՍԱԿՈՒՄ  ԿԱՏԱՐՎՈՂ ՓՈՓՈԽՈՒԹՅՈՒՆՆԵՐԸ ԵՎ ԼՐԱՑՈՒՄՆԵՐԸ</t>
  </si>
  <si>
    <t xml:space="preserve">ՀԱՅԱՍՏԱՆԻ ՀԱՆՐԱՊԵՏՈՒԹՅԱՆ ԿԱՌԱՎԱՐՈՒԹՅԱՆ 2012 ԹՎԱԿԱՆԻ ԴԵԿՏԵՄԲԵՐԻ 20-Ի N 1616-Ն ՈՐՈՇՄԱՆ N 11 ՀԱՎԵԼՎԱԾԻ N 11.53  ԱՂՅՈՒՍԱԿՈՒՄ  ԿԱՏԱՐՎՈՂ  ՓՈՓՈԽՈՒԹՅՈՒՆՆԵՐԸ ԵՎ ԼՐԱՑՈՒՄԸ </t>
  </si>
  <si>
    <t xml:space="preserve"> Հավելված N 10  </t>
  </si>
  <si>
    <t xml:space="preserve"> Հավելված N 11</t>
  </si>
  <si>
    <t xml:space="preserve"> Հավելված N 12</t>
  </si>
  <si>
    <t xml:space="preserve"> Հավելված N 8</t>
  </si>
  <si>
    <t>Կապան համայնքի բազմաբնակարան շենքերի տանիքների վերանորոգում</t>
  </si>
  <si>
    <t>Մեղրի համայնքի բազմաբնակարան շենքերի տանիքների վերանորոգում</t>
  </si>
  <si>
    <t>Կապան համայնքի թիվ 13 մանկապարտեզի վերանորոգում</t>
  </si>
  <si>
    <t>ՀԱՅԱՍՏԱՆԻ ՀԱՆՐԱՊԵՏՈՒԹՅԱՆ ԿԱՌԱՎԱՐՈՒԹՅԱՆ 2013 ԹՎԱԿԱՆԻ ՓԵՏՐՎԱՐԻ 7-Ի N 130-Ն ՈՐՈՇՄԱՆ N 8 ՀԱՎԵԼՎԱԾՈՒՄ ԿԱՏԱՐՎՈՂ ՓՈՓՈԽՈՒԹՅՈՒՆՆԵՐԸ ԵՎ ԼՐԱՑՈՒՄԸ</t>
  </si>
  <si>
    <t>ԱՁ33</t>
  </si>
  <si>
    <t xml:space="preserve"> ՀՀ Սյունիքի մարզի համայնքներում բազմաբնակարան բնակելի շենքերի տանիքների, մուտքերի և վերելակների նորոգում </t>
  </si>
  <si>
    <t>ԱՁ35</t>
  </si>
  <si>
    <t>Աջակցություն ՀՀ Սյունիքի մարզի համայնքներին կրթական օբյեկտների շենքային պայմանների բարելավման համար</t>
  </si>
  <si>
    <t>ԾՏ15</t>
  </si>
  <si>
    <t>ՀԱՅԱՍՏԱՆԻ ՀԱՆՐԱՊԵՏՈՒԹՅԱՆ ԿԱՌԱՎԱՐՈՒԹՅԱՆ 2012 ԹՎԱԿԱՆԻ ԴԵԿՏԵՄԲԵՐԻ 20-Ի N 1616-Ն ՈՐՈՇՄԱՆ N 11 ՀԱՎԵԼՎԱԾԻ N 11.56  ԱՂՅՈՒՍԱԿՈՒՄ  ԿԱՏԱՐՎՈՂՓՈՓՈԽՈՒԹՅՈՒՆՆԵՐԸ ԵՎ ԼՐԱՑՈՒՄԸ</t>
  </si>
  <si>
    <t>ՀԱՅԱՍՏԱՆԻ ՀԱՆՐԱՊԵՏՈՒԹՅԱՆ ԿԱՌԱՎԱՐՈՒԹՅԱՆ 2013 ԹՎԱԿԱՆԻ ՓԵՏՐՎԱՐԻ 7-Ի N 130-Ն ՈՐՈՇՄԱՆ N 1 ՀԱՎԵԼՎԱԾՈՒՄ ԿԱՏԱՐՎՈՂ ՓՈՓՈԽՈՒԹՅՈՒՆՆԵՐԸ ԵՎ ԼՐԱՑՈՒՄԸ</t>
  </si>
  <si>
    <t xml:space="preserve">Ընթացիկ սուբվենցիաներ համայնքներին </t>
  </si>
  <si>
    <t>Կարկտահարված Կարբի և Օհանավան համայնքների  հողի հարկի  վճարում</t>
  </si>
  <si>
    <t>Արծվանիստ համայնքի ՕԿՋ-ի և արտաքին ջրատարի կառուցման համաֆինանսավորման նպատակով Արծվանիստ համայնքին աջակցության ցուցաբերում</t>
  </si>
  <si>
    <t>Փոքր Մասրիկ համայնքի խորքային հորերի վերանորոգման նպատակով Փոքր Մասրիկ համայնքին աջակցության ցուցաբերում</t>
  </si>
  <si>
    <t xml:space="preserve"> Տեսագրիչ սարք 16 մուտք </t>
  </si>
  <si>
    <t>Հեռուստացույցի կախոց</t>
  </si>
  <si>
    <t>մետր</t>
  </si>
  <si>
    <t xml:space="preserve">Պետական անհատույց աջակցություն՝ կարկտահարված Կարբի և Օհանավան համայնքների հողի հարկի վճարման համար </t>
  </si>
  <si>
    <t>Սևան համայնքի թիվ 5 միջն. դպրոցի տանիքի հիմնանորոգում</t>
  </si>
  <si>
    <t>2,36</t>
  </si>
  <si>
    <t>Ներդրումներ կրթական օբյեկտներում</t>
  </si>
  <si>
    <t xml:space="preserve">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</si>
  <si>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>ՀՀ Լոռու մարզի թվով 1 մշակութային օբյեկտ</t>
  </si>
  <si>
    <t>ՀՀ Գեղարքունիքի մարզի ենթակայության թվով 1 հանրակրթական դպրոց</t>
  </si>
  <si>
    <t xml:space="preserve"> 1146 Հանրակրթության ծրագիր</t>
  </si>
  <si>
    <t xml:space="preserve">ՀԱՅԱՍՏԱՆԻ ՀԱՆՐԱՊԵՏՈՒԹՅԱՆ ԿԱՌԱՎԱՐՈՒԹՅԱՆ 2013 ԹՎԱԿԱՆԻ ՓԵՏՐՎԱՐԻ 7-Ի N 130-Ն ՈՐՈՇՄԱՆ N 5 ՀԱՎԵԼՎԱԾՈՒՄ ԿԱՏԱՐՎՈՂ ՓՈՓՈԽՈՒԹՅՈՒՆԸ </t>
  </si>
  <si>
    <t>Տեսախցիկ դրսի</t>
  </si>
  <si>
    <t xml:space="preserve">Հեռուստացույց  </t>
  </si>
  <si>
    <t xml:space="preserve">Մալուխ </t>
  </si>
  <si>
    <t xml:space="preserve">Միացնող ամրացնող նյութեր </t>
  </si>
  <si>
    <t xml:space="preserve">Սնուցման աղբյուր </t>
  </si>
  <si>
    <t>Տեսախցիկ ներսի</t>
  </si>
  <si>
    <t>Հիշողության սարք</t>
  </si>
  <si>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</si>
  <si>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</si>
  <si>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</si>
  <si>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</si>
  <si>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</si>
  <si>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</si>
  <si>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</si>
  <si>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</si>
  <si>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</si>
  <si>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</si>
  <si>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</si>
  <si>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</si>
  <si>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</si>
  <si>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</si>
  <si>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</si>
  <si>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</si>
  <si>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</si>
  <si>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</si>
  <si>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</si>
  <si>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 xml:space="preserve"> Հավելված N 6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</si>
  <si>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</si>
  <si>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</si>
  <si>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</si>
  <si>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</si>
  <si>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</si>
  <si>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</si>
  <si>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</si>
  <si>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</si>
  <si>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</si>
  <si>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</si>
  <si>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</si>
  <si>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</si>
  <si>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</si>
  <si>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</si>
  <si>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</si>
  <si>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</si>
  <si>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</si>
  <si>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</si>
  <si>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</si>
  <si>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</si>
  <si>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</si>
  <si>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</si>
  <si>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</si>
  <si>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</si>
  <si>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</si>
  <si>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</si>
  <si>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</si>
  <si>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</si>
  <si>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</si>
  <si>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</si>
  <si>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</si>
  <si>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</si>
  <si>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</si>
  <si>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</si>
  <si>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</si>
  <si>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</si>
  <si>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</si>
  <si>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</si>
  <si>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</si>
  <si>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</si>
  <si>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</si>
  <si>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</si>
  <si>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</si>
  <si>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</si>
  <si>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</si>
  <si>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</si>
  <si>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</si>
  <si>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</si>
  <si>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</si>
  <si>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</si>
  <si>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</si>
  <si>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</si>
  <si>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</si>
  <si>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</si>
  <si>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</si>
  <si>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</si>
  <si>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</si>
  <si>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</si>
  <si>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</si>
  <si>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</si>
  <si>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</si>
  <si>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</si>
  <si>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</si>
  <si>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</si>
  <si>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</si>
  <si>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</si>
  <si>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</si>
  <si>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</si>
  <si>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</si>
  <si>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</si>
  <si>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</si>
  <si>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</si>
  <si>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</si>
  <si>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</si>
  <si>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</si>
  <si>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</si>
  <si>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</si>
  <si>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</si>
  <si>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</si>
  <si>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</si>
  <si>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</si>
  <si>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</si>
  <si>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</si>
  <si>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</si>
  <si>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</si>
  <si>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</si>
  <si>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</si>
  <si>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</si>
  <si>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</si>
  <si>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</si>
  <si>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</si>
  <si>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</si>
  <si>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</si>
  <si>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</si>
  <si>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</si>
  <si>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</si>
  <si>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</si>
  <si>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</si>
  <si>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</si>
  <si>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</si>
  <si>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</si>
  <si>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</si>
  <si>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</si>
  <si>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</si>
  <si>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</si>
  <si>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</si>
  <si>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</si>
  <si>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</si>
  <si>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</si>
  <si>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</si>
  <si>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</si>
  <si>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</si>
  <si>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</si>
  <si>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</si>
  <si>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</si>
  <si>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</si>
  <si>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</si>
  <si>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</si>
  <si>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</si>
  <si>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</si>
  <si>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</si>
  <si>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</si>
  <si>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</si>
  <si>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</si>
  <si>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</si>
  <si>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</si>
  <si>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</si>
  <si>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</si>
  <si>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</si>
  <si>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</si>
  <si>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</si>
  <si>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</si>
  <si>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</si>
  <si>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</si>
  <si>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</si>
  <si>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Ներդրումներ՝ ՀՀ Գեղարքունիքի մարզի մշակութային  շենքերի կապիտալ վերանորոգման նպատակով 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</si>
  <si>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</si>
  <si>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</si>
  <si>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</si>
  <si>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Աջակցություն ՀՀ Գեղարքունիքի մարզի համայնքներին կրթական օբյեկտների շենքային պայմանների բարելավման համար</t>
  </si>
  <si>
    <t>Ոռոգման համակարգեր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</si>
  <si>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</si>
  <si>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</si>
  <si>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</si>
  <si>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</si>
  <si>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</si>
  <si>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</si>
  <si>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</si>
  <si>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</si>
  <si>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</si>
  <si>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</si>
  <si>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</si>
  <si>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</si>
  <si>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</si>
  <si>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</si>
  <si>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</si>
  <si>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</si>
  <si>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</si>
  <si>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</si>
  <si>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</si>
  <si>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</si>
  <si>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</si>
  <si>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</si>
  <si>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</si>
  <si>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</si>
  <si>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</si>
  <si>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</si>
  <si>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</si>
  <si>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</si>
  <si>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</si>
  <si>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</si>
  <si>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</si>
  <si>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</si>
  <si>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</si>
  <si>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</si>
  <si>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</si>
  <si>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</si>
  <si>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</si>
  <si>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</si>
  <si>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</si>
  <si>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</si>
  <si>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</si>
  <si>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</si>
  <si>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</si>
  <si>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</si>
  <si>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</si>
  <si>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</si>
  <si>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</si>
  <si>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</si>
  <si>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</si>
  <si>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</si>
  <si>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</si>
  <si>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</si>
  <si>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</si>
  <si>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</si>
  <si>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</si>
  <si>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</si>
  <si>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</si>
  <si>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</si>
  <si>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</si>
  <si>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</si>
  <si>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</si>
  <si>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</si>
  <si>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</si>
  <si>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</si>
  <si>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</si>
  <si>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</si>
  <si>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</si>
  <si>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</si>
  <si>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</si>
  <si>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</si>
  <si>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</si>
  <si>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</si>
  <si>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</si>
  <si>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</si>
  <si>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Ծաղկունք համայնքի խմելու ջրագծի կառուցում</t>
  </si>
  <si>
    <t>Ձորագյուղ համայնքի մանկապարտեզի վերանորոգում</t>
  </si>
  <si>
    <t>2</t>
  </si>
  <si>
    <t>Կապիտալ սուբվենցիա համայնքներին</t>
  </si>
  <si>
    <t>Այլ կապիտալ դրամաշնորհներ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</si>
  <si>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</si>
  <si>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</si>
  <si>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</si>
  <si>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</si>
  <si>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</si>
  <si>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</si>
  <si>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</si>
  <si>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</si>
  <si>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</si>
  <si>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</si>
  <si>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</si>
  <si>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</si>
  <si>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</si>
  <si>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</si>
  <si>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</si>
  <si>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</si>
  <si>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</si>
  <si>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</si>
  <si>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</si>
  <si>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</si>
  <si>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</si>
  <si>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</si>
  <si>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</si>
  <si>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</si>
  <si>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</si>
  <si>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</si>
  <si>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</si>
  <si>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</si>
  <si>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</si>
  <si>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</si>
  <si>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</si>
  <si>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3,1</t>
  </si>
  <si>
    <t>1,4</t>
  </si>
  <si>
    <t>1,5</t>
  </si>
  <si>
    <t>1,6</t>
  </si>
  <si>
    <t>1,7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</si>
  <si>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</si>
  <si>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</si>
  <si>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</si>
  <si>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</si>
  <si>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</si>
  <si>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</si>
  <si>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</si>
  <si>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</si>
  <si>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</si>
  <si>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</si>
  <si>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</si>
  <si>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</si>
  <si>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</si>
  <si>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</si>
  <si>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</si>
  <si>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</si>
  <si>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</si>
  <si>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</si>
  <si>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</si>
  <si>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</si>
  <si>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</si>
  <si>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</si>
  <si>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</si>
  <si>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</si>
  <si>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</si>
  <si>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</si>
  <si>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</si>
  <si>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</si>
  <si>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</si>
  <si>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</si>
  <si>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</si>
  <si>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</si>
  <si>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</si>
  <si>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</si>
  <si>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</si>
  <si>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</si>
  <si>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</si>
  <si>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</si>
  <si>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</si>
  <si>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</si>
  <si>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</si>
  <si>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</si>
  <si>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</si>
  <si>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</si>
  <si>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</si>
  <si>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</si>
  <si>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</si>
  <si>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</si>
  <si>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</si>
  <si>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</si>
  <si>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</si>
  <si>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</si>
  <si>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</si>
  <si>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</si>
  <si>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</si>
  <si>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</si>
  <si>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</si>
  <si>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</si>
  <si>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3,2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</si>
  <si>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</si>
  <si>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</si>
  <si>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</si>
  <si>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</si>
  <si>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</si>
  <si>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</si>
  <si>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</si>
  <si>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</si>
  <si>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</si>
  <si>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</si>
  <si>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</si>
  <si>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</si>
  <si>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</si>
  <si>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</si>
  <si>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</si>
  <si>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</si>
  <si>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</si>
  <si>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</si>
  <si>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</si>
  <si>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</si>
  <si>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</si>
  <si>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</si>
  <si>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</si>
  <si>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</si>
  <si>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</si>
  <si>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</si>
  <si>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</si>
  <si>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</si>
  <si>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</si>
  <si>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</si>
  <si>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</si>
  <si>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</si>
  <si>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 xml:space="preserve">ՀՀ կառավարության 2013 թվականի
-ի  N       -Ն որոշման 
</t>
  </si>
  <si>
    <t>1</t>
  </si>
  <si>
    <t>1,22</t>
  </si>
  <si>
    <t>Վարդաձոր համայնքի մշակույթի տան հիմնանորոգում</t>
  </si>
  <si>
    <t>Ծովակ համայնքի միջնակարգ դպրոցի վերանորոգում</t>
  </si>
  <si>
    <t>Վ.Գետաշեն համայնքի մանկապարտեզի վերանորոգում</t>
  </si>
  <si>
    <t>Վարդենիս համայնքի բազմաբնակարան շենքերի տանիքների վերանորոգում</t>
  </si>
  <si>
    <t>Մարտունի  համայնքի բազմաբնակարան շենքերի տանիքների վերանորոգում</t>
  </si>
  <si>
    <t>Վարդենիկ համայնքի մշակույթի տան վերանորոգում</t>
  </si>
  <si>
    <t>Չկալովկա համայնքի մշակույթի տան վերանորոգում</t>
  </si>
  <si>
    <t>Վաղաշեն համայնքի մանկապարտեզի հիմնանորոգում</t>
  </si>
  <si>
    <t>Սևան համայնքի Գագարինավան թաղամասի գազիֆիկացում</t>
  </si>
  <si>
    <t>Վարսեր համայնքի ճանապարհի ասֆալտապատում</t>
  </si>
  <si>
    <t>Գեղհովիտ համայնքի ջրահեռացման գծի կառուցում</t>
  </si>
  <si>
    <t>Գավառ համայնքի մանկատան զբոսայգու վերակառուցում</t>
  </si>
  <si>
    <t>Շորժա համայնքի համայնքային կենտրոնի կառուցում</t>
  </si>
  <si>
    <t>Դրախտիկ համայնքի դպրոցի վերանորոգում</t>
  </si>
  <si>
    <t>Ն.Գետաշեն համայնքի մշակույթի տան վերանորոգում</t>
  </si>
  <si>
    <t>Ն.Գետաշեն համայնքի ոռոգման ջրագծի կառուցում</t>
  </si>
  <si>
    <t>Սևան քաղաքի Նալբանդյան փողոցիվ թիվ 36 բնակելի վթարային շենքի 2-րդ մուտքի բնակիչներին ֆինանսական աջակցության ցուցաբերում</t>
  </si>
  <si>
    <t>Ձորագյուղ համայնքի ամբուլատորիայի վերանորոգում</t>
  </si>
  <si>
    <t>ՀԱՅԱՍՏԱՆԻ ՀԱՆՐԱՊԵՏՈՒԹՅԱՆ ԿԱՌԱՎԱՐՈՒԹՅԱՆ 2012 ԹՎԱԿԱՆԻ ԴԵԿՏԵՄԲԵՐԻ 20-Ի N 1616-Ն ՈՐՈՇՄԱՆ N 11 ՀԱՎԵԼՎԱԾԻ N 11.52  ԱՂՅՈՒՍԱԿՈՒՄ  ԿԱՏԱՐՎՈՂ ԼՐԱՑՈՒՄՆԵՐԸ</t>
  </si>
  <si>
    <t xml:space="preserve">Ներդրումներ՝ ՀՀ Գեղարքունիքի մարզի առողջապահական  շենքերի կապիտալ վերանորոգման նպատակով </t>
  </si>
  <si>
    <t>ՀՀ Գեղարքունիքի մարզի թվով 1 առողջապահական օբյեկտ</t>
  </si>
  <si>
    <t xml:space="preserve"> ՀՀ Գեղարքունիքի մարզի համայնքներում բազմաբնակարան բնակելի շենքերի տանիքների նորոգում և մարզպետարանի վարչական շենքի համար գույքի ձեռքբերում</t>
  </si>
  <si>
    <t>Ավտոճանապարհների քայքայված ծածկի նորոգում, մաշված ծածկի փոխարինում և Գավառ համայնքի մանկատան զբոսայգու վերակառուցում</t>
  </si>
  <si>
    <t>Պետական անհատույց աջակցություն՝ Այգուտ և Սևան համայնքների բնակիչներին բնակարանային ապահովման նպատակով</t>
  </si>
  <si>
    <t>4,1</t>
  </si>
  <si>
    <t>4,2</t>
  </si>
  <si>
    <t>4,3</t>
  </si>
  <si>
    <t>4,4</t>
  </si>
  <si>
    <t>4,5</t>
  </si>
  <si>
    <t>5,1</t>
  </si>
  <si>
    <t>ՀՀ կառավարության 2013 թվականի</t>
  </si>
  <si>
    <t>4,6</t>
  </si>
  <si>
    <t>4,7</t>
  </si>
  <si>
    <t>4,8</t>
  </si>
  <si>
    <t>4,9</t>
  </si>
  <si>
    <t xml:space="preserve">Պետական անհատույց աջակցություն՝ մարզի համայնքների մշակութային համույթների համար մշակութային գույքի ձեռքբերման նպատակով </t>
  </si>
  <si>
    <t>2,35</t>
  </si>
  <si>
    <t>հատ</t>
  </si>
  <si>
    <t>Գանձակ գյուղի խորքային հորի հորատում</t>
  </si>
  <si>
    <t>Լիճք համայնքի մեկ թաղամասի գազիֆիկացում</t>
  </si>
  <si>
    <t>Վ.Գետաշեն համայնքի մշակույթի տան ջեռուցում</t>
  </si>
  <si>
    <t>Ծակքար համայնքի մշակույթի տան հիմնանորոգում</t>
  </si>
  <si>
    <t>Լանջաղբյուր համայնքի մշակույթի տան վերանորոգում</t>
  </si>
  <si>
    <t>Կարմիրգյուղ համայնքի մշակույթի տան վերանորոգում</t>
  </si>
  <si>
    <t>Լճաշեն համայնքի մարզադպրոցի վերանորոգում</t>
  </si>
  <si>
    <t>Ճամբարակ համայնքի ավագ դպրոցի վերանորոգում</t>
  </si>
  <si>
    <t>Նորատուս համայնքի թիվ 2 դպրոցի հիմնանորոգում</t>
  </si>
  <si>
    <t>Սևան համայնքի բազմաբնակարան շենքերի 
տանիքների վերանորոգում</t>
  </si>
  <si>
    <t>Ճամբարակ համայնքի բազմաբնակարան շենքերի 
տանիքների վերանորոգում</t>
  </si>
  <si>
    <t>Հայրավանք համայնքի կոլխոզնիկների փողոցի ասֆալտապատում</t>
  </si>
  <si>
    <t>Կարմիրգյուղ համայնքի ճանապարհի ասֆալտապատում</t>
  </si>
  <si>
    <t>Կարճաղբյուր համայնքի դպրոց տանող ճանապարհի ասֆալտապատում</t>
  </si>
  <si>
    <t xml:space="preserve">Այգուտ գյուղի սողանքային գոտում գտնվող բնակիչներին ֆինանսական աջակցության ցուցաբերում </t>
  </si>
  <si>
    <t>Սևան համայնքի  թիվ 1 &lt;&lt;Բողբոջ&gt;&gt; մանկապարտեզի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</si>
  <si>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Լանջաղբյուր համայնքին աջակցության ցուցաբերում</t>
  </si>
  <si>
    <t>Աջակցություն ՀՀ Գեղարքունիքի մարզի համայնքներին</t>
  </si>
  <si>
    <t>Մարզպետարանի համար գույքի ձեռքբերում</t>
  </si>
  <si>
    <t>7,1</t>
  </si>
  <si>
    <t>ՀՀ կառ. 04.10.12թ. N 1392-Ն որոշում</t>
  </si>
  <si>
    <t>Նոր նախաձեռնություն</t>
  </si>
  <si>
    <t>ՀՀ կառ. N 711-Ն</t>
  </si>
  <si>
    <t>Գավառ համայնքի Ձորավար Անդրանիկ և Գրիգոր Նարեկացի փողոցների ասֆալտապատում</t>
  </si>
  <si>
    <t>4,10</t>
  </si>
  <si>
    <t>4,11</t>
  </si>
  <si>
    <t>Գավառ համայնքի &lt;&lt;Գավառի արվեստի դպրոց&gt;&gt;  և &lt;&lt;Գավառի Հենրիկ Թալալյանի անվան երաժշտական դպրոց&gt;&gt; ՀՈԱԿ-ների համար երաժշտական գործիքների ձեռք բերման նպատակով Գավառ համայնքին սուբվենցիայի տրամադրում</t>
  </si>
  <si>
    <t>Սարուխան համայնքի &lt;&lt;Սարուխան գյուղի արվեստի դպրոց&gt;&gt;  ՀՈԱԿ-ի համար երաժշտական գործիքների ձեռք բերման նպատակով Սարուխան համայնքին սուբվենցիայի տրամադրում</t>
  </si>
  <si>
    <t>Գանձակ համայնքի &lt;&lt;Գանձակ գյուղի երաժշտական դպրոց&gt;&gt; ՀՈԱԿ-ի համար երաժշտական գործիքներ ձեռք բերման նպատակով Գանձակ համայնքին սուբվենցիայի տրամադրում</t>
  </si>
  <si>
    <t>Վարդենիս համայնքի &lt;&lt;Վարդենիս քաղաքի թիվ 1 մանկական երաժշտական դպրոց&gt;&gt;  և &lt;&lt; Վարդենիս քաղաքի թիվ2 մանկական երաժշտական դպրոց &gt;&gt; ՀՈԱԿ-ների համար երաժշտական գործիքների ձեռք բերման նպատակով Վարդենիս համայնքին սուբվենցիայի տրամադրում</t>
  </si>
  <si>
    <t>Կարմիրգյուղ համայնքի &lt;&lt;Գեղարքունիքի մարզի Կարմիրգյուղի մանկական արվեստի դպրոց դպրոց&gt;&gt; ՀՈԱԿ-ի համար երաժշտական գործիքներ ձեռք բերման նպատակով Կարմիրգյուղ համայնքին սուբվենցիայի տրամադրում</t>
  </si>
  <si>
    <t>Սևան  համայնքի &lt;&lt;Հովհաննես Այվազովսկու անվան արվեստի դպրոց&gt;&gt;  և &lt;&lt;Երաժշտական դպրոց&gt;&gt; ՀՈԱԿ-ների համար երաժշտական գործիքներ ձեռք բերման նպատակով Սևան համայնքին սուբվենցիայի տրամադրում</t>
  </si>
  <si>
    <t>Մարտունի համայնքի &lt;&lt;Մարտունու երաժշտական դպրոց&gt;&gt; ՀՈԱԿ-ի համար երաժշտական գործիքների ձեռք բերման նպատակով Մարտունի  համայնքին սուբվենցիայի տրամադրում</t>
  </si>
  <si>
    <t>Վարդենիկ համայնքի &lt;&lt;ՀՀ Գեղարքունիքի մարզի Վարդենիկ գյուղի երաժշտական դպրոց&gt;&gt; ՀՈԱԿ-ի համար երաժշտական գործիքների ձեռք բերման նպատակով Վարդենիկ  համայնքին սուբվենցիայի տրամադրում</t>
  </si>
  <si>
    <t>Ճամբարակ համայնքի &lt;&lt;Երաժշտական դպրոց&gt;&gt; ՀՈԱԿ-ի համար երաժշտական գործիքների ձեռք բերման նպատակով Ճամբարակ  համայնքին սուբվենցիայի տրամադրում</t>
  </si>
  <si>
    <t>Նորատուս համայնքի &lt;&lt;Նորատուսի արվեստի դպրոց &gt;&gt; ՀՈԱԿ-ի համար երաժշտական գործիքների ձեռք բերման նպատակով Նորատուս  համայնքին սուբվենցիայի տրամադրում</t>
  </si>
  <si>
    <t>Կապիտալ սուբվենցիաներ համայնքներին</t>
  </si>
  <si>
    <t>ԾՏ02</t>
  </si>
  <si>
    <t>ԱՁ03</t>
  </si>
  <si>
    <t>ԾՏ09</t>
  </si>
  <si>
    <t>ԾՏ10</t>
  </si>
  <si>
    <t>ԾՏ11</t>
  </si>
  <si>
    <t>ԾՏ12</t>
  </si>
  <si>
    <t>ԾՏ13</t>
  </si>
  <si>
    <t>ԵԿ17</t>
  </si>
  <si>
    <t>ԵԿ07</t>
  </si>
  <si>
    <t>ԱՁ12</t>
  </si>
  <si>
    <t>ԱՁ13</t>
  </si>
  <si>
    <t>ԱՁ14</t>
  </si>
  <si>
    <t>ԱՁ15</t>
  </si>
  <si>
    <t>ԱՁ16</t>
  </si>
  <si>
    <t>ԱՁ17</t>
  </si>
  <si>
    <t>ԱՁ21</t>
  </si>
  <si>
    <t>ԱՁ30</t>
  </si>
  <si>
    <t>ԱՁ40</t>
  </si>
  <si>
    <t>1134 Գյուղական կարողությունների ստեղծման ծրագիր</t>
  </si>
  <si>
    <t>Գյուղական տարածքներում տնտեսական ակտիվության խթանում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</si>
  <si>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</si>
  <si>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</si>
  <si>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</si>
  <si>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</si>
  <si>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</si>
  <si>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</si>
  <si>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1098 Բնակարանային ապահովում</t>
  </si>
  <si>
    <t>Ծրագրի իրականացումը կնպաստի հանրապետությունում մշտական բնակչության վայր չունեցող, անօթևան անձանց բնակարանային ապահովմանը</t>
  </si>
  <si>
    <t xml:space="preserve"> 1150 Հիվանդանոցային բուժօգնության ծրագիր</t>
  </si>
  <si>
    <t>Հիվանդացության և մահացության կրճատում</t>
  </si>
  <si>
    <t>&lt;&lt;Հայաստանի Հանրապետության 2010-2014 թվականների սերմնաբուծության և սերմարտադրության զարգացման ծրագրի&gt;&gt; շրջանակներում 2011 թվականի Հայաստանի Հանրապետության մարզերին 1:2 փոխհարաբերությամբ տրամադրված աշնանացան ցորենի առաջին վերարտադրության սերմացուի գումարի վերադարձման նպատակով &lt;&lt;Սերմերի գործակալություն&gt;&gt; ՊՈԱԿ-ին գումարի տրամադրում</t>
  </si>
  <si>
    <t>1. Տրանսֆերտ ստացող ՊՈԱԿ-երի քանակը</t>
  </si>
  <si>
    <t xml:space="preserve">Աջակցություն &lt;&lt;Սերմերի գործակալություն&gt;&gt; ՊՈԱԿ-ին </t>
  </si>
  <si>
    <t>Պետական անհատույց աջակցություն &lt;&lt;Սերմերի գործակալություն&gt;&gt; ՊՈԱԿ-ին  աշնանացան ցորենի առաջին վերարտադրության սերմացուի գումարի վերադարձման համար</t>
  </si>
  <si>
    <t xml:space="preserve">Պետական անհատույց աջակցություն համայնքներին &lt;&lt;Համայնքների գյուղատնտեսական ռեսուրսների կառավարման և մրցունակության&gt;&gt; ծրագրի իրականացման համար </t>
  </si>
  <si>
    <t>Ընթացիկ դրամաշնորհներ պետական և համայնքային ոչ առևտրային կազմակերպություններին</t>
  </si>
  <si>
    <t>ՀԱՅԱՍՏԱՆԻ ՀԱՆՐԱՊԵՏՈՒԹՅԱՆ ԿԱՌԱՎԱՐՈՒԹՅԱՆ 2013 ԹՎԱԿԱՆԻ ՓԵՏՐՎԱՐԻ 7-Ի N 130-Ն ՈՐՈՇՄԱՆ N 7 ՀԱՎԵԼՎԱԾՈՒՄ ԿԱՏԱՐՎՈՂ ՓՈՓՈԽՈՒԹՅՈՒՆՆԵՐԸ ԵՎ ԼՐԱՑՈՒՄՆԵՐԸ</t>
  </si>
  <si>
    <t>Ցուցանիշների փոփոխությունը (ավելացումները նշված են դրական նշանով, իսկ նվազեցումները` փակագծերում)</t>
  </si>
  <si>
    <t>1,28</t>
  </si>
  <si>
    <t>ՀԱՅԱՍՏԱՆԻ ՀԱՆՐԱՊԵՏՈՒԹՅԱՆ ԿԱՌԱՎԱՐՈՒԹՅԱՆ 2012 ԹՎԱԿԱՆԻ ԴԵԿՏԵՄԲԵՐԻ 20-Ի N 1616-Ն ՈՐՈՇՄԱՆ N 12 ՀԱՎԵԼՎԱԾՈՒՄ ԿԱՏԱՐՎՈՂ ՓՈՓՈԽՈՒԹՅՈՒՆՆԵՐԸ ԵՎ ԼՐԱՑՈՒՄՆԵՐԸ</t>
  </si>
  <si>
    <t>Հավելված  N 2</t>
  </si>
  <si>
    <t>Գյումրի համայնքի Շիրակացի, Հակոբյան փողոցների և Շերամի հրապարակի մասնակի  վերանորոգում</t>
  </si>
  <si>
    <t>Արմավիր համայնքի թիվ 1 մշակույթի տան կահույքի ձեռքբերում</t>
  </si>
  <si>
    <t>ՀԱՅԱՍՏԱՆԻ ՀԱՆՐԱՊԵՏՈՒԹՅԱՆ ԿԱՌԱՎԱՐՈՒԹՅԱՆ 2013 ԹՎԱԿԱՆԻ ՓԵՏՐՎԱՐԻ 7-Ի N 130-Ն ՈՐՈՇՄԱՆ N 3 ՀԱՎԵԼՎԱԾՈՒՄ ԿԱՏԱՐՎՈՂ ՓՈՓՈԽՈՒԹՅՈՒՆԸ ԵՎ ԼՐԱՑՈՒՄԸ</t>
  </si>
  <si>
    <t xml:space="preserve">Արմավիրի մարզպետարանի նիստերի դահլիճի կահույքի ձեռքբերում </t>
  </si>
  <si>
    <t>ԵԿ06</t>
  </si>
  <si>
    <t xml:space="preserve">Ներդրումներ՝ ՀՀ Արմավիրի մարզի մշակութային  շենքերի կապիտալ վերանորոգման նպատակով </t>
  </si>
  <si>
    <t>ՀՀ Արմավիրի մարզի թվով (1) մշակութային օբյեկտ</t>
  </si>
  <si>
    <t xml:space="preserve"> ՀՀ Արմավիրի  մարզպետարանի վարչական շենքի կահույքի ձեռքբերում</t>
  </si>
  <si>
    <t>Հավելված 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</si>
</sst>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  <numFmt numFmtId="170" formatCode="#,##0.000000000000_);\(#,##0.000000000000\)"/>
  </numFmts>
  <fonts count="4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GHEA Mariam"/>
      <family val="3"/>
    </font>
    <font>
      <b/>
      <sz val="12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b/>
      <sz val="12"/>
      <name val="GHEA Mariam"/>
      <family val="3"/>
    </font>
    <font>
      <u/>
      <sz val="11"/>
      <color indexed="8"/>
      <name val="GHEA Mariam"/>
      <family val="3"/>
    </font>
    <font>
      <u/>
      <sz val="11"/>
      <color indexed="8"/>
      <name val="Courier New"/>
      <family val="3"/>
    </font>
    <font>
      <b/>
      <sz val="11"/>
      <color indexed="8"/>
      <name val="GHEA Mariam"/>
      <family val="3"/>
    </font>
    <font>
      <sz val="12"/>
      <color indexed="8"/>
      <name val="GHEA Mariam"/>
      <family val="3"/>
    </font>
    <font>
      <b/>
      <sz val="12"/>
      <color indexed="8"/>
      <name val="GHEA Mariam"/>
      <family val="3"/>
    </font>
    <font>
      <sz val="11"/>
      <color indexed="8"/>
      <name val="Arial Unicode"/>
      <family val="2"/>
    </font>
    <font>
      <sz val="11"/>
      <name val="Calibri"/>
      <family val="2"/>
    </font>
    <font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43" fontId="2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2" fillId="0" borderId="0"/>
    <xf numFmtId="0" fontId="42" fillId="0" borderId="0"/>
    <xf numFmtId="0" fontId="7" fillId="0" borderId="0"/>
    <xf numFmtId="0" fontId="1" fillId="0" borderId="0"/>
    <xf numFmtId="0" fontId="1" fillId="0" borderId="0"/>
    <xf numFmtId="0" fontId="43" fillId="0" borderId="0"/>
    <xf numFmtId="0" fontId="12" fillId="0" borderId="0"/>
    <xf numFmtId="0" fontId="1" fillId="0" borderId="0"/>
    <xf numFmtId="0" fontId="42" fillId="0" borderId="0"/>
    <xf numFmtId="0" fontId="1" fillId="0" borderId="0"/>
    <xf numFmtId="0" fontId="7" fillId="0" borderId="0"/>
  </cellStyleXfs>
  <cellXfs count="939">
    <xf numFmtId="0" fontId="0" fillId="0" borderId="0" xfId="0"/>
    <xf numFmtId="165" fontId="5" fillId="0" borderId="1" xfId="0" applyNumberFormat="1" applyFont="1" applyFill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7" fontId="5" fillId="0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3" fontId="3" fillId="0" borderId="1" xfId="5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9" applyFont="1" applyBorder="1" applyAlignment="1">
      <alignment horizontal="center" vertical="center" wrapText="1"/>
    </xf>
    <xf numFmtId="167" fontId="3" fillId="2" borderId="1" xfId="10" applyNumberFormat="1" applyFont="1" applyFill="1" applyBorder="1" applyAlignment="1">
      <alignment horizontal="center" vertical="center" wrapText="1"/>
    </xf>
    <xf numFmtId="167" fontId="5" fillId="2" borderId="1" xfId="10" applyNumberFormat="1" applyFont="1" applyFill="1" applyBorder="1" applyAlignment="1">
      <alignment horizontal="center" vertical="center" wrapText="1"/>
    </xf>
    <xf numFmtId="165" fontId="3" fillId="0" borderId="1" xfId="9" applyNumberFormat="1" applyFont="1" applyBorder="1" applyAlignment="1">
      <alignment horizontal="center" vertical="center"/>
    </xf>
    <xf numFmtId="165" fontId="5" fillId="2" borderId="1" xfId="10" applyNumberFormat="1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165" fontId="5" fillId="2" borderId="1" xfId="5" applyNumberFormat="1" applyFont="1" applyFill="1" applyBorder="1" applyAlignment="1">
      <alignment horizontal="center" vertical="center" wrapText="1"/>
    </xf>
    <xf numFmtId="165" fontId="5" fillId="2" borderId="1" xfId="9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Alignment="1">
      <alignment horizontal="right" vertical="center" wrapText="1"/>
    </xf>
    <xf numFmtId="166" fontId="16" fillId="2" borderId="0" xfId="8" applyNumberFormat="1" applyFont="1" applyFill="1" applyAlignment="1">
      <alignment vertical="center" wrapText="1"/>
    </xf>
    <xf numFmtId="166" fontId="18" fillId="2" borderId="0" xfId="8" applyNumberFormat="1" applyFont="1" applyFill="1" applyAlignment="1">
      <alignment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166" fontId="19" fillId="2" borderId="3" xfId="8" applyNumberFormat="1" applyFont="1" applyFill="1" applyBorder="1" applyAlignment="1">
      <alignment horizontal="center" vertical="center" wrapText="1"/>
    </xf>
    <xf numFmtId="166" fontId="19" fillId="2" borderId="4" xfId="8" applyNumberFormat="1" applyFont="1" applyFill="1" applyBorder="1" applyAlignment="1">
      <alignment horizontal="center" vertical="center" wrapText="1"/>
    </xf>
    <xf numFmtId="166" fontId="21" fillId="2" borderId="5" xfId="8" applyNumberFormat="1" applyFont="1" applyFill="1" applyBorder="1" applyAlignment="1">
      <alignment vertical="center" wrapText="1"/>
    </xf>
    <xf numFmtId="166" fontId="21" fillId="2" borderId="0" xfId="8" applyNumberFormat="1" applyFont="1" applyFill="1" applyBorder="1" applyAlignment="1">
      <alignment vertical="center" wrapText="1"/>
    </xf>
    <xf numFmtId="166" fontId="19" fillId="2" borderId="0" xfId="8" applyNumberFormat="1" applyFont="1" applyFill="1" applyBorder="1" applyAlignment="1">
      <alignment vertical="center" wrapText="1"/>
    </xf>
    <xf numFmtId="166" fontId="19" fillId="2" borderId="6" xfId="8" applyNumberFormat="1" applyFont="1" applyFill="1" applyBorder="1" applyAlignment="1">
      <alignment vertical="center" wrapText="1"/>
    </xf>
    <xf numFmtId="166" fontId="19" fillId="2" borderId="5" xfId="8" applyNumberFormat="1" applyFont="1" applyFill="1" applyBorder="1" applyAlignment="1">
      <alignment vertical="center" wrapText="1"/>
    </xf>
    <xf numFmtId="166" fontId="19" fillId="2" borderId="7" xfId="8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3" fillId="2" borderId="8" xfId="8" applyNumberFormat="1" applyFont="1" applyFill="1" applyBorder="1" applyAlignment="1">
      <alignment horizontal="center" vertical="center" wrapText="1"/>
    </xf>
    <xf numFmtId="166" fontId="23" fillId="2" borderId="9" xfId="8" applyNumberFormat="1" applyFont="1" applyFill="1" applyBorder="1" applyAlignment="1">
      <alignment horizontal="center" vertical="center" wrapText="1"/>
    </xf>
    <xf numFmtId="166" fontId="15" fillId="0" borderId="5" xfId="8" applyNumberFormat="1" applyFont="1" applyFill="1" applyBorder="1" applyAlignment="1">
      <alignment vertical="center" wrapText="1"/>
    </xf>
    <xf numFmtId="166" fontId="15" fillId="0" borderId="7" xfId="8" applyNumberFormat="1" applyFont="1" applyFill="1" applyBorder="1" applyAlignment="1">
      <alignment horizontal="center" vertical="center" wrapText="1"/>
    </xf>
    <xf numFmtId="165" fontId="15" fillId="0" borderId="10" xfId="1" applyNumberFormat="1" applyFont="1" applyFill="1" applyBorder="1" applyAlignment="1">
      <alignment horizontal="center" vertical="center" wrapText="1"/>
    </xf>
    <xf numFmtId="166" fontId="28" fillId="0" borderId="8" xfId="8" applyNumberFormat="1" applyFont="1" applyFill="1" applyBorder="1" applyAlignment="1">
      <alignment horizontal="center" vertical="center" wrapText="1"/>
    </xf>
    <xf numFmtId="166" fontId="28" fillId="0" borderId="9" xfId="8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Alignment="1">
      <alignment vertical="center" wrapText="1"/>
    </xf>
    <xf numFmtId="166" fontId="15" fillId="2" borderId="2" xfId="8" applyNumberFormat="1" applyFont="1" applyFill="1" applyBorder="1" applyAlignment="1">
      <alignment horizontal="center" vertical="center" wrapText="1"/>
    </xf>
    <xf numFmtId="166" fontId="15" fillId="2" borderId="10" xfId="8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67" fontId="17" fillId="0" borderId="12" xfId="0" applyNumberFormat="1" applyFont="1" applyFill="1" applyBorder="1" applyAlignment="1">
      <alignment horizontal="center" wrapText="1"/>
    </xf>
    <xf numFmtId="167" fontId="17" fillId="2" borderId="12" xfId="0" applyNumberFormat="1" applyFont="1" applyFill="1" applyBorder="1" applyAlignment="1">
      <alignment horizontal="center" wrapText="1"/>
    </xf>
    <xf numFmtId="4" fontId="17" fillId="2" borderId="12" xfId="0" applyNumberFormat="1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vertical="center" wrapText="1"/>
    </xf>
    <xf numFmtId="166" fontId="19" fillId="2" borderId="13" xfId="8" applyNumberFormat="1" applyFont="1" applyFill="1" applyBorder="1" applyAlignment="1">
      <alignment vertical="center" wrapText="1"/>
    </xf>
    <xf numFmtId="166" fontId="19" fillId="2" borderId="13" xfId="8" applyNumberFormat="1" applyFont="1" applyFill="1" applyBorder="1" applyAlignment="1">
      <alignment horizontal="center" vertical="center" wrapText="1"/>
    </xf>
    <xf numFmtId="166" fontId="19" fillId="2" borderId="14" xfId="8" applyNumberFormat="1" applyFont="1" applyFill="1" applyBorder="1" applyAlignment="1">
      <alignment horizontal="center" vertical="center" wrapText="1"/>
    </xf>
    <xf numFmtId="166" fontId="19" fillId="2" borderId="15" xfId="8" applyNumberFormat="1" applyFont="1" applyFill="1" applyBorder="1" applyAlignment="1">
      <alignment horizontal="center" vertical="center" wrapText="1"/>
    </xf>
    <xf numFmtId="166" fontId="19" fillId="2" borderId="2" xfId="8" applyNumberFormat="1" applyFont="1" applyFill="1" applyBorder="1" applyAlignment="1">
      <alignment vertical="center" wrapText="1"/>
    </xf>
    <xf numFmtId="166" fontId="19" fillId="2" borderId="2" xfId="8" applyNumberFormat="1" applyFont="1" applyFill="1" applyBorder="1" applyAlignment="1">
      <alignment horizontal="center" vertical="center" wrapText="1"/>
    </xf>
    <xf numFmtId="166" fontId="19" fillId="2" borderId="16" xfId="8" applyNumberFormat="1" applyFont="1" applyFill="1" applyBorder="1" applyAlignment="1">
      <alignment horizontal="center" vertical="center" wrapText="1"/>
    </xf>
    <xf numFmtId="166" fontId="19" fillId="2" borderId="10" xfId="8" applyNumberFormat="1" applyFont="1" applyFill="1" applyBorder="1" applyAlignment="1">
      <alignment horizontal="center" vertical="center" wrapText="1"/>
    </xf>
    <xf numFmtId="166" fontId="19" fillId="2" borderId="17" xfId="8" applyNumberFormat="1" applyFont="1" applyFill="1" applyBorder="1" applyAlignment="1">
      <alignment vertical="center" wrapText="1"/>
    </xf>
    <xf numFmtId="166" fontId="19" fillId="2" borderId="17" xfId="8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18" xfId="0" applyNumberFormat="1" applyFont="1" applyFill="1" applyBorder="1" applyAlignment="1">
      <alignment horizontal="center" vertical="center" wrapText="1"/>
    </xf>
    <xf numFmtId="166" fontId="19" fillId="2" borderId="19" xfId="8" applyNumberFormat="1" applyFont="1" applyFill="1" applyBorder="1" applyAlignment="1">
      <alignment horizontal="center" vertical="center" wrapText="1"/>
    </xf>
    <xf numFmtId="166" fontId="19" fillId="2" borderId="20" xfId="8" applyNumberFormat="1" applyFont="1" applyFill="1" applyBorder="1" applyAlignment="1">
      <alignment horizontal="center" vertical="center" wrapText="1"/>
    </xf>
    <xf numFmtId="166" fontId="19" fillId="2" borderId="8" xfId="8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167" fontId="3" fillId="0" borderId="1" xfId="0" quotePrefix="1" applyNumberFormat="1" applyFont="1" applyFill="1" applyBorder="1" applyAlignment="1">
      <alignment horizontal="center" vertical="center" wrapText="1"/>
    </xf>
    <xf numFmtId="166" fontId="15" fillId="2" borderId="19" xfId="8" applyNumberFormat="1" applyFont="1" applyFill="1" applyBorder="1" applyAlignment="1">
      <alignment vertical="center" wrapText="1"/>
    </xf>
    <xf numFmtId="1" fontId="15" fillId="2" borderId="17" xfId="8" applyNumberFormat="1" applyFont="1" applyFill="1" applyBorder="1" applyAlignment="1">
      <alignment horizontal="center" vertical="center" wrapText="1"/>
    </xf>
    <xf numFmtId="1" fontId="15" fillId="2" borderId="19" xfId="8" applyNumberFormat="1" applyFont="1" applyFill="1" applyBorder="1" applyAlignment="1">
      <alignment horizontal="center" vertical="center" wrapText="1"/>
    </xf>
    <xf numFmtId="166" fontId="15" fillId="2" borderId="20" xfId="8" applyNumberFormat="1" applyFont="1" applyFill="1" applyBorder="1" applyAlignment="1">
      <alignment horizontal="center" vertical="center" wrapText="1"/>
    </xf>
    <xf numFmtId="166" fontId="15" fillId="2" borderId="17" xfId="8" applyNumberFormat="1" applyFont="1" applyFill="1" applyBorder="1" applyAlignment="1">
      <alignment horizontal="center" vertical="center" wrapText="1"/>
    </xf>
    <xf numFmtId="166" fontId="15" fillId="0" borderId="20" xfId="1" applyNumberFormat="1" applyFont="1" applyFill="1" applyBorder="1" applyAlignment="1">
      <alignment horizontal="center" vertical="center" wrapText="1"/>
    </xf>
    <xf numFmtId="166" fontId="15" fillId="2" borderId="21" xfId="8" applyNumberFormat="1" applyFont="1" applyFill="1" applyBorder="1" applyAlignment="1">
      <alignment vertical="center" wrapText="1"/>
    </xf>
    <xf numFmtId="166" fontId="15" fillId="2" borderId="19" xfId="8" applyNumberFormat="1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165" fontId="17" fillId="0" borderId="12" xfId="0" applyNumberFormat="1" applyFont="1" applyFill="1" applyBorder="1" applyAlignment="1">
      <alignment horizontal="center" wrapText="1"/>
    </xf>
    <xf numFmtId="165" fontId="17" fillId="2" borderId="12" xfId="0" applyNumberFormat="1" applyFont="1" applyFill="1" applyBorder="1" applyAlignment="1">
      <alignment horizontal="center" wrapText="1"/>
    </xf>
    <xf numFmtId="1" fontId="19" fillId="2" borderId="13" xfId="8" applyNumberFormat="1" applyFont="1" applyFill="1" applyBorder="1" applyAlignment="1">
      <alignment horizontal="center" vertical="center" wrapText="1"/>
    </xf>
    <xf numFmtId="1" fontId="19" fillId="2" borderId="14" xfId="8" applyNumberFormat="1" applyFont="1" applyFill="1" applyBorder="1" applyAlignment="1">
      <alignment horizontal="center" vertical="center" wrapText="1"/>
    </xf>
    <xf numFmtId="167" fontId="19" fillId="2" borderId="20" xfId="1" applyNumberFormat="1" applyFont="1" applyFill="1" applyBorder="1" applyAlignment="1">
      <alignment horizontal="center" vertical="center" wrapText="1"/>
    </xf>
    <xf numFmtId="167" fontId="19" fillId="2" borderId="8" xfId="1" applyNumberFormat="1" applyFont="1" applyFill="1" applyBorder="1" applyAlignment="1">
      <alignment horizontal="center" vertical="center" wrapText="1"/>
    </xf>
    <xf numFmtId="166" fontId="19" fillId="2" borderId="0" xfId="8" applyNumberFormat="1" applyFont="1" applyFill="1" applyAlignment="1">
      <alignment horizontal="right" vertical="center" wrapText="1"/>
    </xf>
    <xf numFmtId="0" fontId="0" fillId="0" borderId="0" xfId="0" applyFill="1"/>
    <xf numFmtId="165" fontId="3" fillId="0" borderId="0" xfId="0" applyNumberFormat="1" applyFont="1" applyFill="1" applyBorder="1" applyAlignment="1">
      <alignment horizontal="center" vertical="center" wrapText="1"/>
    </xf>
    <xf numFmtId="168" fontId="15" fillId="2" borderId="17" xfId="8" applyNumberFormat="1" applyFont="1" applyFill="1" applyBorder="1" applyAlignment="1">
      <alignment horizontal="center" vertical="center" wrapText="1"/>
    </xf>
    <xf numFmtId="168" fontId="15" fillId="2" borderId="19" xfId="8" applyNumberFormat="1" applyFont="1" applyFill="1" applyBorder="1" applyAlignment="1">
      <alignment horizontal="center" vertical="center" wrapText="1"/>
    </xf>
    <xf numFmtId="165" fontId="15" fillId="0" borderId="20" xfId="1" applyNumberFormat="1" applyFont="1" applyFill="1" applyBorder="1" applyAlignment="1">
      <alignment horizontal="center" vertical="center" wrapText="1"/>
    </xf>
    <xf numFmtId="166" fontId="19" fillId="2" borderId="19" xfId="0" applyNumberFormat="1" applyFont="1" applyFill="1" applyBorder="1" applyAlignment="1">
      <alignment vertical="center" wrapText="1"/>
    </xf>
    <xf numFmtId="166" fontId="19" fillId="2" borderId="17" xfId="0" applyNumberFormat="1" applyFont="1" applyFill="1" applyBorder="1" applyAlignment="1">
      <alignment horizontal="center" vertical="center" wrapText="1"/>
    </xf>
    <xf numFmtId="166" fontId="19" fillId="2" borderId="19" xfId="0" applyNumberFormat="1" applyFont="1" applyFill="1" applyBorder="1" applyAlignment="1">
      <alignment horizontal="center" vertical="center" wrapText="1"/>
    </xf>
    <xf numFmtId="166" fontId="19" fillId="2" borderId="20" xfId="0" applyNumberFormat="1" applyFont="1" applyFill="1" applyBorder="1" applyAlignment="1">
      <alignment horizontal="center" vertical="center" wrapText="1"/>
    </xf>
    <xf numFmtId="165" fontId="5" fillId="2" borderId="1" xfId="3" applyNumberFormat="1" applyFont="1" applyFill="1" applyBorder="1" applyAlignment="1">
      <alignment horizontal="center" vertical="center" wrapText="1"/>
    </xf>
    <xf numFmtId="166" fontId="15" fillId="2" borderId="5" xfId="8" applyNumberFormat="1" applyFont="1" applyFill="1" applyBorder="1" applyAlignment="1">
      <alignment vertical="center" wrapText="1"/>
    </xf>
    <xf numFmtId="166" fontId="28" fillId="2" borderId="8" xfId="8" applyNumberFormat="1" applyFont="1" applyFill="1" applyBorder="1" applyAlignment="1">
      <alignment horizontal="center" vertical="center" wrapText="1"/>
    </xf>
    <xf numFmtId="166" fontId="28" fillId="2" borderId="9" xfId="8" applyNumberFormat="1" applyFont="1" applyFill="1" applyBorder="1" applyAlignment="1">
      <alignment horizontal="center" vertical="center" wrapText="1"/>
    </xf>
    <xf numFmtId="166" fontId="15" fillId="2" borderId="13" xfId="8" applyNumberFormat="1" applyFont="1" applyFill="1" applyBorder="1" applyAlignment="1">
      <alignment vertical="center" wrapText="1"/>
    </xf>
    <xf numFmtId="1" fontId="15" fillId="2" borderId="13" xfId="8" applyNumberFormat="1" applyFont="1" applyFill="1" applyBorder="1" applyAlignment="1">
      <alignment horizontal="center" vertical="center" wrapText="1"/>
    </xf>
    <xf numFmtId="1" fontId="15" fillId="2" borderId="14" xfId="8" applyNumberFormat="1" applyFont="1" applyFill="1" applyBorder="1" applyAlignment="1">
      <alignment horizontal="center" vertical="center" wrapText="1"/>
    </xf>
    <xf numFmtId="166" fontId="15" fillId="2" borderId="15" xfId="8" applyNumberFormat="1" applyFont="1" applyFill="1" applyBorder="1" applyAlignment="1">
      <alignment horizontal="center" vertical="center" wrapText="1"/>
    </xf>
    <xf numFmtId="166" fontId="15" fillId="2" borderId="2" xfId="8" applyNumberFormat="1" applyFont="1" applyFill="1" applyBorder="1" applyAlignment="1">
      <alignment vertical="center" wrapText="1"/>
    </xf>
    <xf numFmtId="166" fontId="15" fillId="2" borderId="16" xfId="8" applyNumberFormat="1" applyFont="1" applyFill="1" applyBorder="1" applyAlignment="1">
      <alignment horizontal="center" vertical="center" wrapText="1"/>
    </xf>
    <xf numFmtId="167" fontId="15" fillId="0" borderId="20" xfId="1" applyNumberFormat="1" applyFont="1" applyFill="1" applyBorder="1" applyAlignment="1">
      <alignment horizontal="center" vertical="center" wrapText="1"/>
    </xf>
    <xf numFmtId="167" fontId="15" fillId="2" borderId="8" xfId="1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166" fontId="19" fillId="2" borderId="0" xfId="0" applyNumberFormat="1" applyFont="1" applyFill="1" applyBorder="1" applyAlignment="1">
      <alignment vertical="center" wrapText="1"/>
    </xf>
    <xf numFmtId="169" fontId="15" fillId="0" borderId="20" xfId="1" applyNumberFormat="1" applyFont="1" applyFill="1" applyBorder="1" applyAlignment="1">
      <alignment horizontal="center" vertical="center" wrapText="1"/>
    </xf>
    <xf numFmtId="166" fontId="15" fillId="2" borderId="0" xfId="8" applyNumberFormat="1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 wrapText="1"/>
    </xf>
    <xf numFmtId="167" fontId="17" fillId="2" borderId="12" xfId="0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Border="1" applyAlignment="1">
      <alignment vertical="center" wrapText="1"/>
    </xf>
    <xf numFmtId="166" fontId="15" fillId="2" borderId="13" xfId="8" applyNumberFormat="1" applyFont="1" applyFill="1" applyBorder="1" applyAlignment="1">
      <alignment horizontal="left" vertical="center" wrapText="1"/>
    </xf>
    <xf numFmtId="166" fontId="15" fillId="2" borderId="14" xfId="8" applyNumberFormat="1" applyFont="1" applyFill="1" applyBorder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vertical="center" wrapText="1"/>
    </xf>
    <xf numFmtId="169" fontId="15" fillId="2" borderId="0" xfId="8" applyNumberFormat="1" applyFont="1" applyFill="1" applyAlignment="1">
      <alignment vertical="center" wrapText="1"/>
    </xf>
    <xf numFmtId="165" fontId="3" fillId="0" borderId="1" xfId="13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3" fillId="2" borderId="1" xfId="0" quotePrefix="1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7" fontId="3" fillId="2" borderId="1" xfId="0" quotePrefix="1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167" fontId="5" fillId="2" borderId="1" xfId="0" quotePrefix="1" applyNumberFormat="1" applyFont="1" applyFill="1" applyBorder="1" applyAlignment="1">
      <alignment horizontal="center" vertical="center" wrapText="1"/>
    </xf>
    <xf numFmtId="165" fontId="3" fillId="2" borderId="1" xfId="9" applyNumberFormat="1" applyFont="1" applyFill="1" applyBorder="1" applyAlignment="1">
      <alignment horizontal="center" vertical="center"/>
    </xf>
    <xf numFmtId="166" fontId="0" fillId="2" borderId="0" xfId="0" applyNumberFormat="1" applyFill="1"/>
    <xf numFmtId="1" fontId="15" fillId="2" borderId="23" xfId="8" applyNumberFormat="1" applyFont="1" applyFill="1" applyBorder="1" applyAlignment="1">
      <alignment horizontal="center" vertical="center" wrapText="1"/>
    </xf>
    <xf numFmtId="1" fontId="15" fillId="2" borderId="3" xfId="8" applyNumberFormat="1" applyFont="1" applyFill="1" applyBorder="1" applyAlignment="1">
      <alignment horizontal="center" vertical="center" wrapText="1"/>
    </xf>
    <xf numFmtId="166" fontId="15" fillId="2" borderId="23" xfId="8" applyNumberFormat="1" applyFont="1" applyFill="1" applyBorder="1" applyAlignment="1">
      <alignment horizontal="center" vertical="center" wrapText="1"/>
    </xf>
    <xf numFmtId="166" fontId="15" fillId="2" borderId="4" xfId="8" applyNumberFormat="1" applyFont="1" applyFill="1" applyBorder="1" applyAlignment="1">
      <alignment horizontal="center" vertical="center" wrapText="1"/>
    </xf>
    <xf numFmtId="166" fontId="15" fillId="2" borderId="8" xfId="8" applyNumberFormat="1" applyFont="1" applyFill="1" applyBorder="1" applyAlignment="1">
      <alignment vertical="center" wrapText="1"/>
    </xf>
    <xf numFmtId="166" fontId="15" fillId="2" borderId="23" xfId="8" applyNumberFormat="1" applyFont="1" applyFill="1" applyBorder="1" applyAlignment="1">
      <alignment vertical="center" wrapText="1"/>
    </xf>
    <xf numFmtId="166" fontId="19" fillId="2" borderId="21" xfId="0" applyNumberFormat="1" applyFont="1" applyFill="1" applyBorder="1" applyAlignment="1">
      <alignment vertical="center" wrapText="1"/>
    </xf>
    <xf numFmtId="166" fontId="19" fillId="2" borderId="24" xfId="0" applyNumberFormat="1" applyFont="1" applyFill="1" applyBorder="1" applyAlignment="1">
      <alignment horizontal="left" vertical="center" wrapText="1"/>
    </xf>
    <xf numFmtId="166" fontId="19" fillId="2" borderId="12" xfId="0" applyNumberFormat="1" applyFont="1" applyFill="1" applyBorder="1" applyAlignment="1">
      <alignment horizontal="left" vertical="center" wrapText="1"/>
    </xf>
    <xf numFmtId="166" fontId="15" fillId="2" borderId="7" xfId="8" applyNumberFormat="1" applyFont="1" applyFill="1" applyBorder="1" applyAlignment="1">
      <alignment horizontal="center" vertical="center" wrapText="1"/>
    </xf>
    <xf numFmtId="166" fontId="15" fillId="2" borderId="17" xfId="8" applyNumberFormat="1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166" fontId="15" fillId="0" borderId="0" xfId="8" applyNumberFormat="1" applyFont="1" applyFill="1" applyAlignment="1">
      <alignment horizontal="right" vertical="center" wrapText="1"/>
    </xf>
    <xf numFmtId="167" fontId="17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7" fillId="2" borderId="12" xfId="0" applyNumberFormat="1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" fontId="19" fillId="2" borderId="2" xfId="8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13" fillId="0" borderId="1" xfId="9" applyFont="1" applyBorder="1" applyAlignment="1">
      <alignment horizontal="center" vertical="center"/>
    </xf>
    <xf numFmtId="0" fontId="13" fillId="0" borderId="1" xfId="9" applyFont="1" applyBorder="1" applyAlignment="1">
      <alignment vertical="center" wrapText="1"/>
    </xf>
    <xf numFmtId="0" fontId="13" fillId="0" borderId="0" xfId="9" applyFont="1" applyAlignment="1">
      <alignment horizontal="right" vertical="center"/>
    </xf>
    <xf numFmtId="0" fontId="5" fillId="0" borderId="0" xfId="9" applyFont="1" applyAlignment="1">
      <alignment horizontal="right" vertical="center"/>
    </xf>
    <xf numFmtId="0" fontId="0" fillId="2" borderId="0" xfId="0" applyFill="1" applyAlignment="1">
      <alignment vertical="center"/>
    </xf>
    <xf numFmtId="0" fontId="13" fillId="2" borderId="1" xfId="9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right" vertical="center" wrapText="1"/>
    </xf>
    <xf numFmtId="166" fontId="17" fillId="2" borderId="12" xfId="0" applyNumberFormat="1" applyFont="1" applyFill="1" applyBorder="1" applyAlignment="1">
      <alignment horizontal="center" vertical="center" wrapText="1"/>
    </xf>
    <xf numFmtId="165" fontId="15" fillId="2" borderId="10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37" fontId="6" fillId="2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5" fillId="2" borderId="12" xfId="0" applyFont="1" applyFill="1" applyBorder="1" applyAlignment="1">
      <alignment horizontal="center" vertical="center" wrapText="1"/>
    </xf>
    <xf numFmtId="166" fontId="15" fillId="2" borderId="20" xfId="1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0" fontId="39" fillId="0" borderId="0" xfId="0" applyFont="1" applyFill="1" applyAlignment="1">
      <alignment horizontal="center"/>
    </xf>
    <xf numFmtId="167" fontId="5" fillId="2" borderId="1" xfId="0" applyNumberFormat="1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/>
    </xf>
    <xf numFmtId="167" fontId="36" fillId="0" borderId="1" xfId="2" applyNumberFormat="1" applyFont="1" applyFill="1" applyBorder="1" applyAlignment="1">
      <alignment horizontal="center" vertical="center"/>
    </xf>
    <xf numFmtId="167" fontId="37" fillId="0" borderId="1" xfId="2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13" fillId="2" borderId="0" xfId="9" applyFont="1" applyFill="1" applyAlignment="1">
      <alignment horizontal="right" vertical="center"/>
    </xf>
    <xf numFmtId="0" fontId="5" fillId="2" borderId="0" xfId="9" applyFont="1" applyFill="1" applyAlignment="1">
      <alignment horizontal="right" vertical="center"/>
    </xf>
    <xf numFmtId="0" fontId="5" fillId="2" borderId="1" xfId="9" applyFont="1" applyFill="1" applyBorder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7" fontId="5" fillId="0" borderId="1" xfId="6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1" fontId="19" fillId="0" borderId="13" xfId="8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wrapText="1"/>
    </xf>
    <xf numFmtId="165" fontId="3" fillId="0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6" fillId="0" borderId="0" xfId="3" applyFont="1" applyFill="1"/>
    <xf numFmtId="0" fontId="2" fillId="0" borderId="0" xfId="0" applyFont="1" applyFill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Fill="1"/>
    <xf numFmtId="0" fontId="42" fillId="0" borderId="0" xfId="11" applyFill="1"/>
    <xf numFmtId="0" fontId="42" fillId="0" borderId="0" xfId="11" applyFill="1" applyAlignment="1">
      <alignment wrapText="1"/>
    </xf>
    <xf numFmtId="0" fontId="0" fillId="0" borderId="0" xfId="0" applyFill="1" applyAlignment="1">
      <alignment horizontal="center" vertical="center"/>
    </xf>
    <xf numFmtId="165" fontId="3" fillId="0" borderId="0" xfId="7" applyNumberFormat="1" applyFont="1" applyFill="1" applyAlignment="1">
      <alignment horizontal="center" vertical="center" wrapText="1"/>
    </xf>
    <xf numFmtId="165" fontId="3" fillId="0" borderId="0" xfId="7" applyNumberFormat="1" applyFont="1" applyFill="1" applyBorder="1" applyAlignment="1">
      <alignment horizontal="center" vertical="center" wrapText="1"/>
    </xf>
    <xf numFmtId="165" fontId="3" fillId="0" borderId="1" xfId="7" applyNumberFormat="1" applyFont="1" applyFill="1" applyBorder="1" applyAlignment="1">
      <alignment horizontal="center" vertical="center" wrapText="1"/>
    </xf>
    <xf numFmtId="165" fontId="6" fillId="0" borderId="1" xfId="7" applyNumberFormat="1" applyFont="1" applyFill="1" applyBorder="1" applyAlignment="1">
      <alignment horizontal="center" vertical="center" wrapText="1"/>
    </xf>
    <xf numFmtId="167" fontId="6" fillId="0" borderId="1" xfId="7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7" fontId="3" fillId="0" borderId="1" xfId="7" quotePrefix="1" applyNumberFormat="1" applyFont="1" applyFill="1" applyBorder="1" applyAlignment="1">
      <alignment horizontal="center" vertical="center" wrapText="1"/>
    </xf>
    <xf numFmtId="165" fontId="3" fillId="0" borderId="1" xfId="7" quotePrefix="1" applyNumberFormat="1" applyFont="1" applyFill="1" applyBorder="1" applyAlignment="1">
      <alignment horizontal="center" vertical="center" wrapText="1"/>
    </xf>
    <xf numFmtId="167" fontId="3" fillId="0" borderId="1" xfId="7" applyNumberFormat="1" applyFont="1" applyFill="1" applyBorder="1" applyAlignment="1">
      <alignment horizontal="center" vertical="center" wrapText="1"/>
    </xf>
    <xf numFmtId="165" fontId="11" fillId="0" borderId="1" xfId="5" applyNumberFormat="1" applyFont="1" applyFill="1" applyBorder="1" applyAlignment="1">
      <alignment horizontal="center" vertical="center" wrapText="1"/>
    </xf>
    <xf numFmtId="49" fontId="3" fillId="0" borderId="3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65" fontId="3" fillId="0" borderId="1" xfId="5" applyNumberFormat="1" applyFont="1" applyFill="1" applyBorder="1" applyAlignment="1">
      <alignment horizontal="center" vertical="center" wrapText="1"/>
    </xf>
    <xf numFmtId="165" fontId="3" fillId="0" borderId="1" xfId="0" quotePrefix="1" applyNumberFormat="1" applyFont="1" applyFill="1" applyBorder="1" applyAlignment="1">
      <alignment horizontal="center" vertical="center" wrapText="1"/>
    </xf>
    <xf numFmtId="167" fontId="39" fillId="0" borderId="0" xfId="0" applyNumberFormat="1" applyFont="1" applyFill="1"/>
    <xf numFmtId="166" fontId="15" fillId="0" borderId="10" xfId="8" applyNumberFormat="1" applyFont="1" applyFill="1" applyBorder="1" applyAlignment="1">
      <alignment horizontal="center" vertical="center" wrapText="1"/>
    </xf>
    <xf numFmtId="168" fontId="15" fillId="0" borderId="17" xfId="8" applyNumberFormat="1" applyFont="1" applyFill="1" applyBorder="1" applyAlignment="1">
      <alignment horizontal="center" vertical="center" wrapText="1"/>
    </xf>
    <xf numFmtId="168" fontId="15" fillId="0" borderId="19" xfId="8" applyNumberFormat="1" applyFont="1" applyFill="1" applyBorder="1" applyAlignment="1">
      <alignment horizontal="center" vertical="center" wrapText="1"/>
    </xf>
    <xf numFmtId="166" fontId="15" fillId="0" borderId="20" xfId="8" applyNumberFormat="1" applyFont="1" applyFill="1" applyBorder="1" applyAlignment="1">
      <alignment horizontal="center" vertical="center" wrapText="1"/>
    </xf>
    <xf numFmtId="166" fontId="15" fillId="0" borderId="17" xfId="8" applyNumberFormat="1" applyFont="1" applyFill="1" applyBorder="1" applyAlignment="1">
      <alignment horizontal="center" vertical="center" wrapText="1"/>
    </xf>
    <xf numFmtId="166" fontId="15" fillId="0" borderId="19" xfId="8" applyNumberFormat="1" applyFont="1" applyFill="1" applyBorder="1" applyAlignment="1">
      <alignment horizontal="center" vertical="center" wrapText="1"/>
    </xf>
    <xf numFmtId="166" fontId="15" fillId="0" borderId="19" xfId="8" applyNumberFormat="1" applyFont="1" applyFill="1" applyBorder="1" applyAlignment="1">
      <alignment vertical="center" wrapText="1"/>
    </xf>
    <xf numFmtId="166" fontId="15" fillId="0" borderId="8" xfId="8" applyNumberFormat="1" applyFont="1" applyFill="1" applyBorder="1" applyAlignment="1">
      <alignment vertical="center" wrapText="1"/>
    </xf>
    <xf numFmtId="166" fontId="15" fillId="0" borderId="21" xfId="8" applyNumberFormat="1" applyFont="1" applyFill="1" applyBorder="1" applyAlignment="1">
      <alignment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166" fontId="15" fillId="0" borderId="2" xfId="8" applyNumberFormat="1" applyFont="1" applyFill="1" applyBorder="1" applyAlignment="1">
      <alignment horizontal="center" vertical="center" wrapText="1"/>
    </xf>
    <xf numFmtId="166" fontId="19" fillId="0" borderId="0" xfId="8" applyNumberFormat="1" applyFont="1" applyFill="1" applyAlignment="1">
      <alignment horizontal="right" vertical="center" wrapText="1"/>
    </xf>
    <xf numFmtId="166" fontId="16" fillId="0" borderId="0" xfId="8" applyNumberFormat="1" applyFont="1" applyFill="1" applyAlignment="1">
      <alignment vertical="center" wrapText="1"/>
    </xf>
    <xf numFmtId="1" fontId="15" fillId="0" borderId="17" xfId="8" applyNumberFormat="1" applyFont="1" applyFill="1" applyBorder="1" applyAlignment="1">
      <alignment horizontal="center" vertical="center" wrapText="1"/>
    </xf>
    <xf numFmtId="1" fontId="15" fillId="0" borderId="19" xfId="8" applyNumberFormat="1" applyFont="1" applyFill="1" applyBorder="1" applyAlignment="1">
      <alignment horizontal="center" vertical="center" wrapText="1"/>
    </xf>
    <xf numFmtId="166" fontId="19" fillId="0" borderId="3" xfId="8" applyNumberFormat="1" applyFont="1" applyFill="1" applyBorder="1" applyAlignment="1">
      <alignment horizontal="center" vertical="center" wrapText="1"/>
    </xf>
    <xf numFmtId="166" fontId="19" fillId="0" borderId="4" xfId="8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wrapText="1"/>
    </xf>
    <xf numFmtId="0" fontId="17" fillId="0" borderId="12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wrapText="1"/>
    </xf>
    <xf numFmtId="166" fontId="19" fillId="0" borderId="13" xfId="8" applyNumberFormat="1" applyFont="1" applyFill="1" applyBorder="1" applyAlignment="1">
      <alignment vertical="center" wrapText="1"/>
    </xf>
    <xf numFmtId="166" fontId="19" fillId="0" borderId="15" xfId="8" applyNumberFormat="1" applyFont="1" applyFill="1" applyBorder="1" applyAlignment="1">
      <alignment horizontal="center" vertical="center" wrapText="1"/>
    </xf>
    <xf numFmtId="166" fontId="19" fillId="0" borderId="2" xfId="8" applyNumberFormat="1" applyFont="1" applyFill="1" applyBorder="1" applyAlignment="1">
      <alignment vertical="center" wrapText="1"/>
    </xf>
    <xf numFmtId="166" fontId="19" fillId="0" borderId="2" xfId="8" applyNumberFormat="1" applyFont="1" applyFill="1" applyBorder="1" applyAlignment="1">
      <alignment horizontal="center" vertical="center" wrapText="1"/>
    </xf>
    <xf numFmtId="166" fontId="19" fillId="0" borderId="16" xfId="8" applyNumberFormat="1" applyFont="1" applyFill="1" applyBorder="1" applyAlignment="1">
      <alignment horizontal="center" vertical="center" wrapText="1"/>
    </xf>
    <xf numFmtId="166" fontId="19" fillId="0" borderId="10" xfId="8" applyNumberFormat="1" applyFont="1" applyFill="1" applyBorder="1" applyAlignment="1">
      <alignment horizontal="center" vertical="center" wrapText="1"/>
    </xf>
    <xf numFmtId="166" fontId="19" fillId="0" borderId="17" xfId="8" applyNumberFormat="1" applyFont="1" applyFill="1" applyBorder="1" applyAlignment="1">
      <alignment vertical="center" wrapText="1"/>
    </xf>
    <xf numFmtId="166" fontId="19" fillId="0" borderId="17" xfId="8" applyNumberFormat="1" applyFont="1" applyFill="1" applyBorder="1" applyAlignment="1">
      <alignment horizontal="center" vertical="center" wrapText="1"/>
    </xf>
    <xf numFmtId="166" fontId="19" fillId="0" borderId="19" xfId="8" applyNumberFormat="1" applyFont="1" applyFill="1" applyBorder="1" applyAlignment="1">
      <alignment horizontal="center" vertical="center" wrapText="1"/>
    </xf>
    <xf numFmtId="166" fontId="19" fillId="0" borderId="20" xfId="8" applyNumberFormat="1" applyFont="1" applyFill="1" applyBorder="1" applyAlignment="1">
      <alignment horizontal="center" vertical="center" wrapText="1"/>
    </xf>
    <xf numFmtId="166" fontId="19" fillId="0" borderId="8" xfId="8" applyNumberFormat="1" applyFont="1" applyFill="1" applyBorder="1" applyAlignment="1">
      <alignment vertical="center" wrapText="1"/>
    </xf>
    <xf numFmtId="166" fontId="19" fillId="0" borderId="14" xfId="8" applyNumberFormat="1" applyFont="1" applyFill="1" applyBorder="1" applyAlignment="1">
      <alignment horizontal="center" vertical="center" wrapText="1"/>
    </xf>
    <xf numFmtId="165" fontId="13" fillId="0" borderId="18" xfId="0" applyNumberFormat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wrapText="1"/>
    </xf>
    <xf numFmtId="0" fontId="34" fillId="0" borderId="12" xfId="0" applyFont="1" applyFill="1" applyBorder="1" applyAlignment="1">
      <alignment horizontal="center" wrapText="1"/>
    </xf>
    <xf numFmtId="166" fontId="19" fillId="0" borderId="0" xfId="0" applyNumberFormat="1" applyFont="1" applyFill="1" applyBorder="1" applyAlignment="1">
      <alignment vertical="center" wrapText="1"/>
    </xf>
    <xf numFmtId="166" fontId="15" fillId="0" borderId="1" xfId="8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166" fontId="15" fillId="0" borderId="13" xfId="8" applyNumberFormat="1" applyFont="1" applyFill="1" applyBorder="1" applyAlignment="1">
      <alignment vertical="center" wrapText="1"/>
    </xf>
    <xf numFmtId="1" fontId="15" fillId="0" borderId="13" xfId="8" applyNumberFormat="1" applyFont="1" applyFill="1" applyBorder="1" applyAlignment="1">
      <alignment horizontal="center" vertical="center" wrapText="1"/>
    </xf>
    <xf numFmtId="1" fontId="15" fillId="0" borderId="14" xfId="8" applyNumberFormat="1" applyFont="1" applyFill="1" applyBorder="1" applyAlignment="1">
      <alignment horizontal="center" vertical="center" wrapText="1"/>
    </xf>
    <xf numFmtId="166" fontId="15" fillId="0" borderId="15" xfId="8" applyNumberFormat="1" applyFont="1" applyFill="1" applyBorder="1" applyAlignment="1">
      <alignment horizontal="center" vertical="center" wrapText="1"/>
    </xf>
    <xf numFmtId="166" fontId="15" fillId="0" borderId="2" xfId="8" applyNumberFormat="1" applyFont="1" applyFill="1" applyBorder="1" applyAlignment="1">
      <alignment vertical="center" wrapText="1"/>
    </xf>
    <xf numFmtId="166" fontId="15" fillId="0" borderId="16" xfId="8" applyNumberFormat="1" applyFont="1" applyFill="1" applyBorder="1" applyAlignment="1">
      <alignment horizontal="center" vertical="center" wrapText="1"/>
    </xf>
    <xf numFmtId="166" fontId="15" fillId="0" borderId="17" xfId="8" applyNumberFormat="1" applyFont="1" applyFill="1" applyBorder="1" applyAlignment="1">
      <alignment vertical="center" wrapText="1"/>
    </xf>
    <xf numFmtId="167" fontId="15" fillId="0" borderId="8" xfId="1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6" applyNumberFormat="1" applyFont="1" applyFill="1" applyBorder="1" applyAlignment="1">
      <alignment horizontal="center" vertical="center"/>
    </xf>
    <xf numFmtId="165" fontId="36" fillId="0" borderId="1" xfId="2" applyNumberFormat="1" applyFont="1" applyFill="1" applyBorder="1" applyAlignment="1">
      <alignment horizontal="center" vertical="center"/>
    </xf>
    <xf numFmtId="168" fontId="15" fillId="0" borderId="13" xfId="8" applyNumberFormat="1" applyFont="1" applyFill="1" applyBorder="1" applyAlignment="1">
      <alignment horizontal="center" vertical="center" wrapText="1"/>
    </xf>
    <xf numFmtId="165" fontId="15" fillId="0" borderId="8" xfId="1" applyNumberFormat="1" applyFont="1" applyFill="1" applyBorder="1" applyAlignment="1">
      <alignment horizontal="center" vertical="center" wrapText="1"/>
    </xf>
    <xf numFmtId="165" fontId="3" fillId="2" borderId="1" xfId="10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/>
    <xf numFmtId="166" fontId="18" fillId="0" borderId="0" xfId="8" applyNumberFormat="1" applyFont="1" applyFill="1" applyAlignment="1">
      <alignment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166" fontId="19" fillId="0" borderId="18" xfId="8" applyNumberFormat="1" applyFont="1" applyFill="1" applyBorder="1" applyAlignment="1">
      <alignment horizontal="center" vertical="center" wrapText="1"/>
    </xf>
    <xf numFmtId="166" fontId="19" fillId="0" borderId="32" xfId="8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0" fontId="17" fillId="0" borderId="12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 wrapText="1"/>
    </xf>
    <xf numFmtId="167" fontId="13" fillId="2" borderId="12" xfId="0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0" borderId="0" xfId="3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37" fillId="0" borderId="1" xfId="2" applyNumberFormat="1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66" fontId="0" fillId="0" borderId="0" xfId="0" applyNumberFormat="1"/>
    <xf numFmtId="0" fontId="0" fillId="0" borderId="1" xfId="0" applyBorder="1"/>
    <xf numFmtId="0" fontId="5" fillId="0" borderId="1" xfId="3" applyFont="1" applyFill="1" applyBorder="1" applyAlignment="1">
      <alignment horizontal="left" vertical="center" wrapText="1"/>
    </xf>
    <xf numFmtId="0" fontId="37" fillId="0" borderId="1" xfId="3" applyFont="1" applyFill="1" applyBorder="1" applyAlignment="1">
      <alignment horizontal="center" vertical="center" wrapText="1"/>
    </xf>
    <xf numFmtId="167" fontId="3" fillId="0" borderId="1" xfId="6" applyNumberFormat="1" applyFont="1" applyFill="1" applyBorder="1" applyAlignment="1">
      <alignment horizontal="center" vertical="center"/>
    </xf>
    <xf numFmtId="166" fontId="17" fillId="0" borderId="12" xfId="0" applyNumberFormat="1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 wrapText="1"/>
    </xf>
    <xf numFmtId="1" fontId="15" fillId="0" borderId="20" xfId="8" applyNumberFormat="1" applyFont="1" applyFill="1" applyBorder="1" applyAlignment="1">
      <alignment horizontal="center" vertical="center" wrapText="1"/>
    </xf>
    <xf numFmtId="167" fontId="15" fillId="0" borderId="17" xfId="8" applyNumberFormat="1" applyFont="1" applyFill="1" applyBorder="1" applyAlignment="1">
      <alignment horizontal="center" vertical="center" wrapText="1"/>
    </xf>
    <xf numFmtId="170" fontId="39" fillId="0" borderId="0" xfId="0" applyNumberFormat="1" applyFont="1" applyFill="1"/>
    <xf numFmtId="0" fontId="13" fillId="0" borderId="1" xfId="9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1" xfId="9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5" fontId="5" fillId="0" borderId="1" xfId="1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165" fontId="5" fillId="2" borderId="47" xfId="0" applyNumberFormat="1" applyFont="1" applyFill="1" applyBorder="1" applyAlignment="1">
      <alignment horizontal="right" vertical="center" wrapText="1"/>
    </xf>
    <xf numFmtId="166" fontId="15" fillId="2" borderId="42" xfId="8" applyNumberFormat="1" applyFont="1" applyFill="1" applyBorder="1" applyAlignment="1">
      <alignment vertical="center" wrapText="1"/>
    </xf>
    <xf numFmtId="166" fontId="15" fillId="2" borderId="43" xfId="8" applyNumberFormat="1" applyFont="1" applyFill="1" applyBorder="1" applyAlignment="1">
      <alignment vertical="center" wrapText="1"/>
    </xf>
    <xf numFmtId="166" fontId="15" fillId="2" borderId="40" xfId="8" applyNumberFormat="1" applyFont="1" applyFill="1" applyBorder="1" applyAlignment="1">
      <alignment vertical="center" wrapText="1"/>
    </xf>
    <xf numFmtId="166" fontId="19" fillId="2" borderId="36" xfId="8" applyNumberFormat="1" applyFont="1" applyFill="1" applyBorder="1" applyAlignment="1">
      <alignment vertical="center" wrapText="1"/>
    </xf>
    <xf numFmtId="166" fontId="19" fillId="2" borderId="37" xfId="8" applyNumberFormat="1" applyFont="1" applyFill="1" applyBorder="1" applyAlignment="1">
      <alignment vertical="center" wrapText="1"/>
    </xf>
    <xf numFmtId="0" fontId="17" fillId="2" borderId="30" xfId="0" applyFont="1" applyFill="1" applyBorder="1" applyAlignment="1">
      <alignment wrapText="1"/>
    </xf>
    <xf numFmtId="0" fontId="17" fillId="2" borderId="8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66" fontId="15" fillId="2" borderId="33" xfId="8" applyNumberFormat="1" applyFont="1" applyFill="1" applyBorder="1" applyAlignment="1">
      <alignment vertical="center" wrapText="1"/>
    </xf>
    <xf numFmtId="166" fontId="15" fillId="2" borderId="24" xfId="8" applyNumberFormat="1" applyFont="1" applyFill="1" applyBorder="1" applyAlignment="1">
      <alignment vertical="center" wrapText="1"/>
    </xf>
    <xf numFmtId="166" fontId="15" fillId="2" borderId="12" xfId="8" applyNumberFormat="1" applyFont="1" applyFill="1" applyBorder="1" applyAlignment="1">
      <alignment vertical="center" wrapText="1"/>
    </xf>
    <xf numFmtId="166" fontId="27" fillId="2" borderId="26" xfId="8" applyNumberFormat="1" applyFont="1" applyFill="1" applyBorder="1" applyAlignment="1">
      <alignment vertical="center" wrapText="1"/>
    </xf>
    <xf numFmtId="166" fontId="27" fillId="2" borderId="27" xfId="8" applyNumberFormat="1" applyFont="1" applyFill="1" applyBorder="1" applyAlignment="1">
      <alignment vertical="center" wrapText="1"/>
    </xf>
    <xf numFmtId="166" fontId="27" fillId="2" borderId="28" xfId="8" applyNumberFormat="1" applyFont="1" applyFill="1" applyBorder="1" applyAlignment="1">
      <alignment vertical="center" wrapText="1"/>
    </xf>
    <xf numFmtId="166" fontId="27" fillId="2" borderId="29" xfId="8" applyNumberFormat="1" applyFont="1" applyFill="1" applyBorder="1" applyAlignment="1">
      <alignment vertical="center" wrapText="1"/>
    </xf>
    <xf numFmtId="166" fontId="15" fillId="2" borderId="34" xfId="8" applyNumberFormat="1" applyFont="1" applyFill="1" applyBorder="1" applyAlignment="1">
      <alignment horizontal="center" vertical="center" wrapText="1"/>
    </xf>
    <xf numFmtId="166" fontId="15" fillId="2" borderId="45" xfId="8" applyNumberFormat="1" applyFont="1" applyFill="1" applyBorder="1" applyAlignment="1">
      <alignment horizontal="center" vertical="center" wrapText="1"/>
    </xf>
    <xf numFmtId="166" fontId="25" fillId="2" borderId="5" xfId="8" applyNumberFormat="1" applyFont="1" applyFill="1" applyBorder="1" applyAlignment="1">
      <alignment horizontal="left" vertical="center" wrapText="1"/>
    </xf>
    <xf numFmtId="166" fontId="25" fillId="2" borderId="0" xfId="8" applyNumberFormat="1" applyFont="1" applyFill="1" applyBorder="1" applyAlignment="1">
      <alignment horizontal="left" vertical="center" wrapText="1"/>
    </xf>
    <xf numFmtId="166" fontId="25" fillId="2" borderId="6" xfId="8" applyNumberFormat="1" applyFont="1" applyFill="1" applyBorder="1" applyAlignment="1">
      <alignment horizontal="left" vertical="center" wrapText="1"/>
    </xf>
    <xf numFmtId="0" fontId="31" fillId="2" borderId="42" xfId="0" applyFont="1" applyFill="1" applyBorder="1" applyAlignment="1">
      <alignment wrapText="1"/>
    </xf>
    <xf numFmtId="0" fontId="31" fillId="2" borderId="43" xfId="0" applyFont="1" applyFill="1" applyBorder="1" applyAlignment="1">
      <alignment wrapText="1"/>
    </xf>
    <xf numFmtId="0" fontId="31" fillId="2" borderId="40" xfId="0" applyFont="1" applyFill="1" applyBorder="1" applyAlignment="1">
      <alignment wrapText="1"/>
    </xf>
    <xf numFmtId="166" fontId="15" fillId="2" borderId="30" xfId="8" applyNumberFormat="1" applyFont="1" applyFill="1" applyBorder="1" applyAlignment="1">
      <alignment vertical="center" wrapText="1"/>
    </xf>
    <xf numFmtId="166" fontId="15" fillId="2" borderId="21" xfId="8" applyNumberFormat="1" applyFont="1" applyFill="1" applyBorder="1" applyAlignment="1">
      <alignment vertical="center" wrapText="1"/>
    </xf>
    <xf numFmtId="166" fontId="15" fillId="2" borderId="8" xfId="8" applyNumberFormat="1" applyFont="1" applyFill="1" applyBorder="1" applyAlignment="1">
      <alignment vertical="center" wrapText="1"/>
    </xf>
    <xf numFmtId="0" fontId="30" fillId="2" borderId="41" xfId="0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0" xfId="0" applyFont="1" applyFill="1" applyAlignment="1">
      <alignment wrapText="1"/>
    </xf>
    <xf numFmtId="0" fontId="30" fillId="2" borderId="6" xfId="0" applyFont="1" applyFill="1" applyBorder="1" applyAlignment="1">
      <alignment wrapText="1"/>
    </xf>
    <xf numFmtId="166" fontId="19" fillId="2" borderId="45" xfId="8" applyNumberFormat="1" applyFont="1" applyFill="1" applyBorder="1" applyAlignment="1">
      <alignment horizontal="center" vertical="center" wrapText="1"/>
    </xf>
    <xf numFmtId="166" fontId="19" fillId="2" borderId="46" xfId="8" applyNumberFormat="1" applyFont="1" applyFill="1" applyBorder="1" applyAlignment="1">
      <alignment horizontal="center" vertical="center" wrapText="1"/>
    </xf>
    <xf numFmtId="166" fontId="19" fillId="2" borderId="25" xfId="8" applyNumberFormat="1" applyFont="1" applyFill="1" applyBorder="1" applyAlignment="1">
      <alignment vertical="center" wrapText="1"/>
    </xf>
    <xf numFmtId="166" fontId="19" fillId="2" borderId="3" xfId="8" applyNumberFormat="1" applyFont="1" applyFill="1" applyBorder="1" applyAlignment="1">
      <alignment vertical="center" wrapText="1"/>
    </xf>
    <xf numFmtId="166" fontId="19" fillId="2" borderId="23" xfId="8" applyNumberFormat="1" applyFont="1" applyFill="1" applyBorder="1" applyAlignment="1">
      <alignment vertical="center" wrapText="1"/>
    </xf>
    <xf numFmtId="166" fontId="19" fillId="2" borderId="4" xfId="8" applyNumberFormat="1" applyFont="1" applyFill="1" applyBorder="1" applyAlignment="1">
      <alignment vertical="center" wrapText="1"/>
    </xf>
    <xf numFmtId="166" fontId="19" fillId="2" borderId="44" xfId="8" applyNumberFormat="1" applyFont="1" applyFill="1" applyBorder="1" applyAlignment="1">
      <alignment vertical="center" wrapText="1"/>
    </xf>
    <xf numFmtId="166" fontId="19" fillId="2" borderId="17" xfId="8" applyNumberFormat="1" applyFont="1" applyFill="1" applyBorder="1" applyAlignment="1">
      <alignment vertical="center" wrapText="1"/>
    </xf>
    <xf numFmtId="166" fontId="19" fillId="2" borderId="30" xfId="8" applyNumberFormat="1" applyFont="1" applyFill="1" applyBorder="1" applyAlignment="1">
      <alignment vertical="center" wrapText="1"/>
    </xf>
    <xf numFmtId="166" fontId="19" fillId="2" borderId="21" xfId="8" applyNumberFormat="1" applyFont="1" applyFill="1" applyBorder="1" applyAlignment="1">
      <alignment vertical="center" wrapText="1"/>
    </xf>
    <xf numFmtId="166" fontId="22" fillId="2" borderId="26" xfId="8" applyNumberFormat="1" applyFont="1" applyFill="1" applyBorder="1" applyAlignment="1">
      <alignment vertical="center" wrapText="1"/>
    </xf>
    <xf numFmtId="166" fontId="22" fillId="2" borderId="27" xfId="8" applyNumberFormat="1" applyFont="1" applyFill="1" applyBorder="1" applyAlignment="1">
      <alignment vertical="center" wrapText="1"/>
    </xf>
    <xf numFmtId="166" fontId="22" fillId="2" borderId="28" xfId="8" applyNumberFormat="1" applyFont="1" applyFill="1" applyBorder="1" applyAlignment="1">
      <alignment vertical="center" wrapText="1"/>
    </xf>
    <xf numFmtId="166" fontId="22" fillId="2" borderId="29" xfId="8" applyNumberFormat="1" applyFont="1" applyFill="1" applyBorder="1" applyAlignment="1">
      <alignment vertical="center" wrapText="1"/>
    </xf>
    <xf numFmtId="166" fontId="19" fillId="2" borderId="39" xfId="8" applyNumberFormat="1" applyFont="1" applyFill="1" applyBorder="1" applyAlignment="1">
      <alignment vertical="center" wrapText="1"/>
    </xf>
    <xf numFmtId="166" fontId="19" fillId="2" borderId="38" xfId="8" applyNumberFormat="1" applyFont="1" applyFill="1" applyBorder="1" applyAlignment="1">
      <alignment vertical="center" wrapText="1"/>
    </xf>
    <xf numFmtId="166" fontId="15" fillId="2" borderId="25" xfId="8" applyNumberFormat="1" applyFont="1" applyFill="1" applyBorder="1" applyAlignment="1">
      <alignment vertical="center" wrapText="1"/>
    </xf>
    <xf numFmtId="166" fontId="15" fillId="2" borderId="3" xfId="8" applyNumberFormat="1" applyFont="1" applyFill="1" applyBorder="1" applyAlignment="1">
      <alignment vertical="center" wrapText="1"/>
    </xf>
    <xf numFmtId="166" fontId="15" fillId="2" borderId="23" xfId="8" applyNumberFormat="1" applyFont="1" applyFill="1" applyBorder="1" applyAlignment="1">
      <alignment vertical="center" wrapText="1"/>
    </xf>
    <xf numFmtId="166" fontId="15" fillId="2" borderId="4" xfId="8" applyNumberFormat="1" applyFont="1" applyFill="1" applyBorder="1" applyAlignment="1">
      <alignment vertical="center" wrapText="1"/>
    </xf>
    <xf numFmtId="166" fontId="19" fillId="2" borderId="34" xfId="8" applyNumberFormat="1" applyFont="1" applyFill="1" applyBorder="1" applyAlignment="1">
      <alignment horizontal="center" vertical="center" wrapText="1"/>
    </xf>
    <xf numFmtId="166" fontId="19" fillId="2" borderId="35" xfId="8" applyNumberFormat="1" applyFont="1" applyFill="1" applyBorder="1" applyAlignment="1">
      <alignment horizontal="center" vertical="center" wrapText="1"/>
    </xf>
    <xf numFmtId="166" fontId="24" fillId="2" borderId="48" xfId="8" applyNumberFormat="1" applyFont="1" applyFill="1" applyBorder="1" applyAlignment="1">
      <alignment horizontal="center" vertical="center" wrapText="1"/>
    </xf>
    <xf numFmtId="166" fontId="24" fillId="2" borderId="49" xfId="8" applyNumberFormat="1" applyFont="1" applyFill="1" applyBorder="1" applyAlignment="1">
      <alignment horizontal="center" vertical="center" wrapText="1"/>
    </xf>
    <xf numFmtId="166" fontId="24" fillId="2" borderId="50" xfId="8" applyNumberFormat="1" applyFont="1" applyFill="1" applyBorder="1" applyAlignment="1">
      <alignment horizontal="center" vertical="center" wrapText="1"/>
    </xf>
    <xf numFmtId="166" fontId="24" fillId="2" borderId="1" xfId="8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29" fillId="2" borderId="42" xfId="0" applyFont="1" applyFill="1" applyBorder="1" applyAlignment="1">
      <alignment horizontal="center" wrapText="1"/>
    </xf>
    <xf numFmtId="0" fontId="29" fillId="2" borderId="40" xfId="0" applyFont="1" applyFill="1" applyBorder="1" applyAlignment="1">
      <alignment horizontal="center" wrapText="1"/>
    </xf>
    <xf numFmtId="0" fontId="29" fillId="2" borderId="41" xfId="0" applyFont="1" applyFill="1" applyBorder="1" applyAlignment="1">
      <alignment horizontal="center" wrapText="1"/>
    </xf>
    <xf numFmtId="0" fontId="29" fillId="2" borderId="6" xfId="0" applyFont="1" applyFill="1" applyBorder="1" applyAlignment="1">
      <alignment horizontal="center" wrapText="1"/>
    </xf>
    <xf numFmtId="0" fontId="29" fillId="2" borderId="33" xfId="0" applyFont="1" applyFill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0" fontId="30" fillId="2" borderId="42" xfId="0" applyFont="1" applyFill="1" applyBorder="1" applyAlignment="1">
      <alignment wrapText="1"/>
    </xf>
    <xf numFmtId="0" fontId="30" fillId="2" borderId="43" xfId="0" applyFont="1" applyFill="1" applyBorder="1" applyAlignment="1">
      <alignment wrapText="1"/>
    </xf>
    <xf numFmtId="0" fontId="30" fillId="2" borderId="40" xfId="0" applyFont="1" applyFill="1" applyBorder="1" applyAlignment="1">
      <alignment wrapText="1"/>
    </xf>
    <xf numFmtId="0" fontId="17" fillId="2" borderId="33" xfId="0" applyFont="1" applyFill="1" applyBorder="1" applyAlignment="1">
      <alignment wrapText="1"/>
    </xf>
    <xf numFmtId="0" fontId="17" fillId="2" borderId="24" xfId="0" applyFont="1" applyFill="1" applyBorder="1" applyAlignment="1">
      <alignment wrapText="1"/>
    </xf>
    <xf numFmtId="0" fontId="17" fillId="2" borderId="12" xfId="0" applyFont="1" applyFill="1" applyBorder="1" applyAlignment="1">
      <alignment wrapText="1"/>
    </xf>
    <xf numFmtId="166" fontId="20" fillId="2" borderId="48" xfId="8" applyNumberFormat="1" applyFont="1" applyFill="1" applyBorder="1" applyAlignment="1">
      <alignment horizontal="center" vertical="center" wrapText="1"/>
    </xf>
    <xf numFmtId="166" fontId="20" fillId="2" borderId="49" xfId="8" applyNumberFormat="1" applyFont="1" applyFill="1" applyBorder="1" applyAlignment="1">
      <alignment horizontal="center" vertical="center" wrapText="1"/>
    </xf>
    <xf numFmtId="166" fontId="20" fillId="2" borderId="50" xfId="8" applyNumberFormat="1" applyFont="1" applyFill="1" applyBorder="1" applyAlignment="1">
      <alignment horizontal="center" vertical="center" wrapText="1"/>
    </xf>
    <xf numFmtId="166" fontId="20" fillId="2" borderId="1" xfId="8" applyNumberFormat="1" applyFont="1" applyFill="1" applyBorder="1" applyAlignment="1">
      <alignment horizontal="center" vertical="center" wrapText="1"/>
    </xf>
    <xf numFmtId="166" fontId="21" fillId="2" borderId="28" xfId="8" applyNumberFormat="1" applyFont="1" applyFill="1" applyBorder="1" applyAlignment="1">
      <alignment horizontal="left" vertical="center" wrapText="1"/>
    </xf>
    <xf numFmtId="166" fontId="21" fillId="2" borderId="43" xfId="8" applyNumberFormat="1" applyFont="1" applyFill="1" applyBorder="1" applyAlignment="1">
      <alignment horizontal="left" vertical="center" wrapText="1"/>
    </xf>
    <xf numFmtId="166" fontId="21" fillId="2" borderId="40" xfId="8" applyNumberFormat="1" applyFont="1" applyFill="1" applyBorder="1" applyAlignment="1">
      <alignment horizontal="left" vertical="center" wrapText="1"/>
    </xf>
    <xf numFmtId="166" fontId="19" fillId="2" borderId="5" xfId="8" applyNumberFormat="1" applyFont="1" applyFill="1" applyBorder="1" applyAlignment="1">
      <alignment horizontal="left" vertical="center" wrapText="1"/>
    </xf>
    <xf numFmtId="166" fontId="19" fillId="2" borderId="0" xfId="8" applyNumberFormat="1" applyFont="1" applyFill="1" applyBorder="1" applyAlignment="1">
      <alignment horizontal="left" vertical="center" wrapText="1"/>
    </xf>
    <xf numFmtId="166" fontId="19" fillId="2" borderId="6" xfId="8" applyNumberFormat="1" applyFont="1" applyFill="1" applyBorder="1" applyAlignment="1">
      <alignment horizontal="left" vertical="center" wrapText="1"/>
    </xf>
    <xf numFmtId="166" fontId="27" fillId="0" borderId="44" xfId="8" applyNumberFormat="1" applyFont="1" applyFill="1" applyBorder="1" applyAlignment="1">
      <alignment vertical="center" wrapText="1"/>
    </xf>
    <xf numFmtId="166" fontId="27" fillId="0" borderId="17" xfId="8" applyNumberFormat="1" applyFont="1" applyFill="1" applyBorder="1" applyAlignment="1">
      <alignment vertical="center" wrapText="1"/>
    </xf>
    <xf numFmtId="166" fontId="15" fillId="0" borderId="33" xfId="8" applyNumberFormat="1" applyFont="1" applyFill="1" applyBorder="1" applyAlignment="1">
      <alignment vertical="center" wrapText="1"/>
    </xf>
    <xf numFmtId="166" fontId="15" fillId="0" borderId="24" xfId="8" applyNumberFormat="1" applyFont="1" applyFill="1" applyBorder="1" applyAlignment="1">
      <alignment vertical="center" wrapText="1"/>
    </xf>
    <xf numFmtId="166" fontId="15" fillId="0" borderId="12" xfId="8" applyNumberFormat="1" applyFont="1" applyFill="1" applyBorder="1" applyAlignment="1">
      <alignment vertical="center" wrapText="1"/>
    </xf>
    <xf numFmtId="0" fontId="17" fillId="2" borderId="42" xfId="0" applyFont="1" applyFill="1" applyBorder="1" applyAlignment="1">
      <alignment wrapText="1"/>
    </xf>
    <xf numFmtId="0" fontId="17" fillId="2" borderId="40" xfId="0" applyFont="1" applyFill="1" applyBorder="1" applyAlignment="1">
      <alignment wrapText="1"/>
    </xf>
    <xf numFmtId="166" fontId="21" fillId="2" borderId="5" xfId="8" applyNumberFormat="1" applyFont="1" applyFill="1" applyBorder="1" applyAlignment="1">
      <alignment horizontal="left" vertical="center" wrapText="1"/>
    </xf>
    <xf numFmtId="166" fontId="21" fillId="2" borderId="0" xfId="8" applyNumberFormat="1" applyFont="1" applyFill="1" applyBorder="1" applyAlignment="1">
      <alignment horizontal="left" vertical="center" wrapText="1"/>
    </xf>
    <xf numFmtId="166" fontId="21" fillId="2" borderId="6" xfId="8" applyNumberFormat="1" applyFont="1" applyFill="1" applyBorder="1" applyAlignment="1">
      <alignment horizontal="left" vertical="center" wrapText="1"/>
    </xf>
    <xf numFmtId="166" fontId="19" fillId="2" borderId="23" xfId="8" applyNumberFormat="1" applyFont="1" applyFill="1" applyBorder="1" applyAlignment="1">
      <alignment horizontal="left" vertical="center" wrapText="1"/>
    </xf>
    <xf numFmtId="166" fontId="19" fillId="2" borderId="24" xfId="8" applyNumberFormat="1" applyFont="1" applyFill="1" applyBorder="1" applyAlignment="1">
      <alignment horizontal="left" vertical="center" wrapText="1"/>
    </xf>
    <xf numFmtId="166" fontId="19" fillId="2" borderId="12" xfId="8" applyNumberFormat="1" applyFont="1" applyFill="1" applyBorder="1" applyAlignment="1">
      <alignment horizontal="left" vertical="center" wrapText="1"/>
    </xf>
    <xf numFmtId="166" fontId="28" fillId="0" borderId="30" xfId="8" applyNumberFormat="1" applyFont="1" applyFill="1" applyBorder="1" applyAlignment="1">
      <alignment vertical="center" wrapText="1"/>
    </xf>
    <xf numFmtId="166" fontId="28" fillId="0" borderId="8" xfId="8" applyNumberFormat="1" applyFont="1" applyFill="1" applyBorder="1" applyAlignment="1">
      <alignment vertical="center" wrapText="1"/>
    </xf>
    <xf numFmtId="166" fontId="28" fillId="0" borderId="9" xfId="8" applyNumberFormat="1" applyFont="1" applyFill="1" applyBorder="1" applyAlignment="1">
      <alignment vertical="center" wrapText="1"/>
    </xf>
    <xf numFmtId="166" fontId="15" fillId="0" borderId="25" xfId="8" applyNumberFormat="1" applyFont="1" applyFill="1" applyBorder="1" applyAlignment="1">
      <alignment vertical="center" wrapText="1"/>
    </xf>
    <xf numFmtId="166" fontId="15" fillId="0" borderId="3" xfId="8" applyNumberFormat="1" applyFont="1" applyFill="1" applyBorder="1" applyAlignment="1">
      <alignment vertical="center" wrapText="1"/>
    </xf>
    <xf numFmtId="166" fontId="15" fillId="0" borderId="23" xfId="8" applyNumberFormat="1" applyFont="1" applyFill="1" applyBorder="1" applyAlignment="1">
      <alignment vertical="center" wrapText="1"/>
    </xf>
    <xf numFmtId="166" fontId="15" fillId="0" borderId="4" xfId="8" applyNumberFormat="1" applyFont="1" applyFill="1" applyBorder="1" applyAlignment="1">
      <alignment vertical="center" wrapText="1"/>
    </xf>
    <xf numFmtId="166" fontId="27" fillId="0" borderId="26" xfId="8" applyNumberFormat="1" applyFont="1" applyFill="1" applyBorder="1" applyAlignment="1">
      <alignment vertical="center" wrapText="1"/>
    </xf>
    <xf numFmtId="166" fontId="27" fillId="0" borderId="27" xfId="8" applyNumberFormat="1" applyFont="1" applyFill="1" applyBorder="1" applyAlignment="1">
      <alignment vertical="center" wrapText="1"/>
    </xf>
    <xf numFmtId="166" fontId="27" fillId="0" borderId="28" xfId="8" applyNumberFormat="1" applyFont="1" applyFill="1" applyBorder="1" applyAlignment="1">
      <alignment vertical="center" wrapText="1"/>
    </xf>
    <xf numFmtId="166" fontId="27" fillId="0" borderId="29" xfId="8" applyNumberFormat="1" applyFont="1" applyFill="1" applyBorder="1" applyAlignment="1">
      <alignment vertical="center" wrapText="1"/>
    </xf>
    <xf numFmtId="166" fontId="27" fillId="0" borderId="30" xfId="8" applyNumberFormat="1" applyFont="1" applyFill="1" applyBorder="1" applyAlignment="1">
      <alignment vertical="center" wrapText="1"/>
    </xf>
    <xf numFmtId="166" fontId="27" fillId="0" borderId="21" xfId="8" applyNumberFormat="1" applyFont="1" applyFill="1" applyBorder="1" applyAlignment="1">
      <alignment vertical="center" wrapText="1"/>
    </xf>
    <xf numFmtId="0" fontId="31" fillId="2" borderId="30" xfId="0" applyFont="1" applyFill="1" applyBorder="1" applyAlignment="1">
      <alignment wrapText="1"/>
    </xf>
    <xf numFmtId="0" fontId="31" fillId="2" borderId="8" xfId="0" applyFont="1" applyFill="1" applyBorder="1" applyAlignment="1">
      <alignment wrapText="1"/>
    </xf>
    <xf numFmtId="0" fontId="31" fillId="2" borderId="9" xfId="0" applyFont="1" applyFill="1" applyBorder="1" applyAlignment="1">
      <alignment wrapText="1"/>
    </xf>
    <xf numFmtId="166" fontId="25" fillId="0" borderId="5" xfId="8" applyNumberFormat="1" applyFont="1" applyFill="1" applyBorder="1" applyAlignment="1">
      <alignment horizontal="left" vertical="center" wrapText="1"/>
    </xf>
    <xf numFmtId="166" fontId="25" fillId="0" borderId="0" xfId="8" applyNumberFormat="1" applyFont="1" applyFill="1" applyBorder="1" applyAlignment="1">
      <alignment horizontal="left" vertical="center" wrapText="1"/>
    </xf>
    <xf numFmtId="166" fontId="25" fillId="0" borderId="6" xfId="8" applyNumberFormat="1" applyFont="1" applyFill="1" applyBorder="1" applyAlignment="1">
      <alignment horizontal="left" vertical="center" wrapText="1"/>
    </xf>
    <xf numFmtId="166" fontId="15" fillId="0" borderId="52" xfId="8" applyNumberFormat="1" applyFont="1" applyFill="1" applyBorder="1" applyAlignment="1">
      <alignment horizontal="left" vertical="center" wrapText="1"/>
    </xf>
    <xf numFmtId="166" fontId="15" fillId="0" borderId="47" xfId="8" applyNumberFormat="1" applyFont="1" applyFill="1" applyBorder="1" applyAlignment="1">
      <alignment horizontal="left" vertical="center" wrapText="1"/>
    </xf>
    <xf numFmtId="166" fontId="15" fillId="0" borderId="53" xfId="8" applyNumberFormat="1" applyFont="1" applyFill="1" applyBorder="1" applyAlignment="1">
      <alignment horizontal="left" vertical="center" wrapText="1"/>
    </xf>
    <xf numFmtId="166" fontId="15" fillId="0" borderId="34" xfId="8" applyNumberFormat="1" applyFont="1" applyFill="1" applyBorder="1" applyAlignment="1">
      <alignment horizontal="center" vertical="center" wrapText="1"/>
    </xf>
    <xf numFmtId="166" fontId="15" fillId="0" borderId="45" xfId="8" applyNumberFormat="1" applyFont="1" applyFill="1" applyBorder="1" applyAlignment="1">
      <alignment horizontal="center" vertical="center" wrapText="1"/>
    </xf>
    <xf numFmtId="166" fontId="23" fillId="2" borderId="30" xfId="8" applyNumberFormat="1" applyFont="1" applyFill="1" applyBorder="1" applyAlignment="1">
      <alignment vertical="center" wrapText="1"/>
    </xf>
    <xf numFmtId="166" fontId="23" fillId="2" borderId="8" xfId="8" applyNumberFormat="1" applyFont="1" applyFill="1" applyBorder="1" applyAlignment="1">
      <alignment vertical="center" wrapText="1"/>
    </xf>
    <xf numFmtId="166" fontId="23" fillId="2" borderId="9" xfId="8" applyNumberFormat="1" applyFont="1" applyFill="1" applyBorder="1" applyAlignment="1">
      <alignment vertical="center" wrapText="1"/>
    </xf>
    <xf numFmtId="166" fontId="22" fillId="2" borderId="44" xfId="8" applyNumberFormat="1" applyFont="1" applyFill="1" applyBorder="1" applyAlignment="1">
      <alignment vertical="center" wrapText="1"/>
    </xf>
    <xf numFmtId="166" fontId="22" fillId="2" borderId="17" xfId="8" applyNumberFormat="1" applyFont="1" applyFill="1" applyBorder="1" applyAlignment="1">
      <alignment vertical="center" wrapText="1"/>
    </xf>
    <xf numFmtId="166" fontId="19" fillId="2" borderId="19" xfId="8" applyNumberFormat="1" applyFont="1" applyFill="1" applyBorder="1" applyAlignment="1">
      <alignment vertical="center" wrapText="1"/>
    </xf>
    <xf numFmtId="166" fontId="19" fillId="2" borderId="8" xfId="8" applyNumberFormat="1" applyFont="1" applyFill="1" applyBorder="1" applyAlignment="1">
      <alignment vertical="center" wrapText="1"/>
    </xf>
    <xf numFmtId="166" fontId="19" fillId="2" borderId="9" xfId="8" applyNumberFormat="1" applyFont="1" applyFill="1" applyBorder="1" applyAlignment="1">
      <alignment vertical="center" wrapText="1"/>
    </xf>
    <xf numFmtId="166" fontId="22" fillId="2" borderId="30" xfId="8" applyNumberFormat="1" applyFont="1" applyFill="1" applyBorder="1" applyAlignment="1">
      <alignment vertical="center" wrapText="1"/>
    </xf>
    <xf numFmtId="166" fontId="22" fillId="2" borderId="21" xfId="8" applyNumberFormat="1" applyFont="1" applyFill="1" applyBorder="1" applyAlignment="1">
      <alignment vertical="center" wrapText="1"/>
    </xf>
    <xf numFmtId="166" fontId="15" fillId="2" borderId="23" xfId="8" applyNumberFormat="1" applyFont="1" applyFill="1" applyBorder="1" applyAlignment="1">
      <alignment horizontal="left" vertical="center" wrapText="1"/>
    </xf>
    <xf numFmtId="166" fontId="15" fillId="2" borderId="24" xfId="8" applyNumberFormat="1" applyFont="1" applyFill="1" applyBorder="1" applyAlignment="1">
      <alignment horizontal="left" vertical="center" wrapText="1"/>
    </xf>
    <xf numFmtId="166" fontId="15" fillId="2" borderId="12" xfId="8" applyNumberFormat="1" applyFont="1" applyFill="1" applyBorder="1" applyAlignment="1">
      <alignment horizontal="left" vertical="center" wrapText="1"/>
    </xf>
    <xf numFmtId="166" fontId="15" fillId="0" borderId="51" xfId="8" applyNumberFormat="1" applyFont="1" applyFill="1" applyBorder="1" applyAlignment="1">
      <alignment horizontal="center" vertical="center" wrapText="1"/>
    </xf>
    <xf numFmtId="166" fontId="15" fillId="0" borderId="7" xfId="8" applyNumberFormat="1" applyFont="1" applyFill="1" applyBorder="1" applyAlignment="1">
      <alignment horizontal="center" vertical="center" wrapText="1"/>
    </xf>
    <xf numFmtId="166" fontId="27" fillId="0" borderId="42" xfId="8" applyNumberFormat="1" applyFont="1" applyFill="1" applyBorder="1" applyAlignment="1">
      <alignment vertical="center" wrapText="1"/>
    </xf>
    <xf numFmtId="166" fontId="27" fillId="0" borderId="43" xfId="8" applyNumberFormat="1" applyFont="1" applyFill="1" applyBorder="1" applyAlignment="1">
      <alignment vertical="center" wrapText="1"/>
    </xf>
    <xf numFmtId="166" fontId="27" fillId="0" borderId="40" xfId="8" applyNumberFormat="1" applyFont="1" applyFill="1" applyBorder="1" applyAlignment="1">
      <alignment vertical="center" wrapText="1"/>
    </xf>
    <xf numFmtId="166" fontId="15" fillId="0" borderId="19" xfId="8" applyNumberFormat="1" applyFont="1" applyFill="1" applyBorder="1" applyAlignment="1">
      <alignment vertical="center" wrapText="1"/>
    </xf>
    <xf numFmtId="166" fontId="15" fillId="0" borderId="8" xfId="8" applyNumberFormat="1" applyFont="1" applyFill="1" applyBorder="1" applyAlignment="1">
      <alignment vertical="center" wrapText="1"/>
    </xf>
    <xf numFmtId="166" fontId="15" fillId="0" borderId="9" xfId="8" applyNumberFormat="1" applyFont="1" applyFill="1" applyBorder="1" applyAlignment="1">
      <alignment vertical="center" wrapText="1"/>
    </xf>
    <xf numFmtId="166" fontId="15" fillId="2" borderId="54" xfId="8" applyNumberFormat="1" applyFont="1" applyFill="1" applyBorder="1" applyAlignment="1">
      <alignment horizontal="center" vertical="center" wrapText="1"/>
    </xf>
    <xf numFmtId="166" fontId="15" fillId="2" borderId="13" xfId="8" applyNumberFormat="1" applyFont="1" applyFill="1" applyBorder="1" applyAlignment="1">
      <alignment horizontal="center" vertical="center" wrapText="1"/>
    </xf>
    <xf numFmtId="166" fontId="15" fillId="2" borderId="50" xfId="8" applyNumberFormat="1" applyFont="1" applyFill="1" applyBorder="1" applyAlignment="1">
      <alignment horizontal="center" vertical="center" wrapText="1"/>
    </xf>
    <xf numFmtId="166" fontId="15" fillId="2" borderId="1" xfId="8" applyNumberFormat="1" applyFont="1" applyFill="1" applyBorder="1" applyAlignment="1">
      <alignment horizontal="center" vertical="center" wrapText="1"/>
    </xf>
    <xf numFmtId="166" fontId="15" fillId="2" borderId="55" xfId="8" applyNumberFormat="1" applyFont="1" applyFill="1" applyBorder="1" applyAlignment="1">
      <alignment horizontal="center" vertical="center" wrapText="1"/>
    </xf>
    <xf numFmtId="166" fontId="15" fillId="2" borderId="2" xfId="8" applyNumberFormat="1" applyFont="1" applyFill="1" applyBorder="1" applyAlignment="1">
      <alignment horizontal="center" vertical="center" wrapText="1"/>
    </xf>
    <xf numFmtId="166" fontId="15" fillId="0" borderId="14" xfId="0" applyNumberFormat="1" applyFont="1" applyFill="1" applyBorder="1" applyAlignment="1">
      <alignment horizontal="center" vertical="center" wrapText="1"/>
    </xf>
    <xf numFmtId="166" fontId="15" fillId="0" borderId="56" xfId="0" applyNumberFormat="1" applyFont="1" applyFill="1" applyBorder="1" applyAlignment="1">
      <alignment horizontal="center" vertical="center" wrapText="1"/>
    </xf>
    <xf numFmtId="166" fontId="15" fillId="0" borderId="57" xfId="0" applyNumberFormat="1" applyFont="1" applyFill="1" applyBorder="1" applyAlignment="1">
      <alignment horizontal="center" vertical="center" wrapText="1"/>
    </xf>
    <xf numFmtId="166" fontId="15" fillId="2" borderId="31" xfId="8" applyNumberFormat="1" applyFont="1" applyFill="1" applyBorder="1" applyAlignment="1">
      <alignment horizontal="center" vertical="center" wrapText="1"/>
    </xf>
    <xf numFmtId="166" fontId="15" fillId="2" borderId="58" xfId="8" applyNumberFormat="1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7" fillId="2" borderId="6" xfId="0" applyFont="1" applyFill="1" applyBorder="1" applyAlignment="1">
      <alignment wrapText="1"/>
    </xf>
    <xf numFmtId="166" fontId="24" fillId="0" borderId="48" xfId="8" applyNumberFormat="1" applyFont="1" applyFill="1" applyBorder="1" applyAlignment="1">
      <alignment horizontal="center" vertical="center" wrapText="1"/>
    </xf>
    <xf numFmtId="166" fontId="24" fillId="0" borderId="49" xfId="8" applyNumberFormat="1" applyFont="1" applyFill="1" applyBorder="1" applyAlignment="1">
      <alignment horizontal="center" vertical="center" wrapText="1"/>
    </xf>
    <xf numFmtId="166" fontId="24" fillId="0" borderId="50" xfId="8" applyNumberFormat="1" applyFont="1" applyFill="1" applyBorder="1" applyAlignment="1">
      <alignment horizontal="center" vertical="center" wrapText="1"/>
    </xf>
    <xf numFmtId="166" fontId="24" fillId="0" borderId="1" xfId="8" applyNumberFormat="1" applyFont="1" applyFill="1" applyBorder="1" applyAlignment="1">
      <alignment horizontal="center" vertical="center" wrapText="1"/>
    </xf>
    <xf numFmtId="166" fontId="25" fillId="0" borderId="28" xfId="8" applyNumberFormat="1" applyFont="1" applyFill="1" applyBorder="1" applyAlignment="1">
      <alignment horizontal="left" vertical="center" wrapText="1"/>
    </xf>
    <xf numFmtId="166" fontId="25" fillId="0" borderId="43" xfId="8" applyNumberFormat="1" applyFont="1" applyFill="1" applyBorder="1" applyAlignment="1">
      <alignment horizontal="left" vertical="center" wrapText="1"/>
    </xf>
    <xf numFmtId="166" fontId="25" fillId="0" borderId="40" xfId="8" applyNumberFormat="1" applyFont="1" applyFill="1" applyBorder="1" applyAlignment="1">
      <alignment horizontal="left" vertical="center" wrapText="1"/>
    </xf>
    <xf numFmtId="166" fontId="15" fillId="2" borderId="5" xfId="8" applyNumberFormat="1" applyFont="1" applyFill="1" applyBorder="1" applyAlignment="1">
      <alignment horizontal="left" vertical="center" wrapText="1"/>
    </xf>
    <xf numFmtId="166" fontId="15" fillId="2" borderId="0" xfId="8" applyNumberFormat="1" applyFont="1" applyFill="1" applyBorder="1" applyAlignment="1">
      <alignment horizontal="left" vertical="center" wrapText="1"/>
    </xf>
    <xf numFmtId="166" fontId="15" fillId="2" borderId="6" xfId="8" applyNumberFormat="1" applyFont="1" applyFill="1" applyBorder="1" applyAlignment="1">
      <alignment horizontal="left" vertical="center" wrapText="1"/>
    </xf>
    <xf numFmtId="166" fontId="13" fillId="2" borderId="5" xfId="8" applyNumberFormat="1" applyFont="1" applyFill="1" applyBorder="1" applyAlignment="1">
      <alignment horizontal="left" vertical="center" wrapText="1"/>
    </xf>
    <xf numFmtId="166" fontId="13" fillId="2" borderId="0" xfId="8" applyNumberFormat="1" applyFont="1" applyFill="1" applyBorder="1" applyAlignment="1">
      <alignment horizontal="left" vertical="center" wrapText="1"/>
    </xf>
    <xf numFmtId="166" fontId="13" fillId="2" borderId="6" xfId="8" applyNumberFormat="1" applyFont="1" applyFill="1" applyBorder="1" applyAlignment="1">
      <alignment horizontal="left" vertical="center" wrapText="1"/>
    </xf>
    <xf numFmtId="166" fontId="16" fillId="2" borderId="0" xfId="8" applyNumberFormat="1" applyFont="1" applyFill="1" applyAlignment="1">
      <alignment vertical="center" wrapText="1"/>
    </xf>
    <xf numFmtId="166" fontId="15" fillId="2" borderId="0" xfId="8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166" fontId="16" fillId="2" borderId="0" xfId="8" applyNumberFormat="1" applyFont="1" applyFill="1" applyAlignment="1">
      <alignment horizontal="center" vertical="center" wrapText="1"/>
    </xf>
    <xf numFmtId="166" fontId="19" fillId="2" borderId="52" xfId="8" applyNumberFormat="1" applyFont="1" applyFill="1" applyBorder="1" applyAlignment="1">
      <alignment horizontal="left" vertical="center" wrapText="1"/>
    </xf>
    <xf numFmtId="166" fontId="19" fillId="2" borderId="47" xfId="8" applyNumberFormat="1" applyFont="1" applyFill="1" applyBorder="1" applyAlignment="1">
      <alignment horizontal="left" vertical="center" wrapText="1"/>
    </xf>
    <xf numFmtId="166" fontId="19" fillId="2" borderId="53" xfId="8" applyNumberFormat="1" applyFont="1" applyFill="1" applyBorder="1" applyAlignment="1">
      <alignment horizontal="left" vertical="center" wrapText="1"/>
    </xf>
    <xf numFmtId="166" fontId="19" fillId="2" borderId="51" xfId="8" applyNumberFormat="1" applyFont="1" applyFill="1" applyBorder="1" applyAlignment="1">
      <alignment horizontal="center" vertical="center" wrapText="1"/>
    </xf>
    <xf numFmtId="166" fontId="19" fillId="2" borderId="7" xfId="8" applyNumberFormat="1" applyFont="1" applyFill="1" applyBorder="1" applyAlignment="1">
      <alignment horizontal="center" vertical="center" wrapText="1"/>
    </xf>
    <xf numFmtId="166" fontId="22" fillId="2" borderId="42" xfId="8" applyNumberFormat="1" applyFont="1" applyFill="1" applyBorder="1" applyAlignment="1">
      <alignment vertical="center" wrapText="1"/>
    </xf>
    <xf numFmtId="166" fontId="22" fillId="2" borderId="43" xfId="8" applyNumberFormat="1" applyFont="1" applyFill="1" applyBorder="1" applyAlignment="1">
      <alignment vertical="center" wrapText="1"/>
    </xf>
    <xf numFmtId="166" fontId="22" fillId="2" borderId="0" xfId="8" applyNumberFormat="1" applyFont="1" applyFill="1" applyBorder="1" applyAlignment="1">
      <alignment vertical="center" wrapText="1"/>
    </xf>
    <xf numFmtId="166" fontId="22" fillId="2" borderId="6" xfId="8" applyNumberFormat="1" applyFont="1" applyFill="1" applyBorder="1" applyAlignment="1">
      <alignment vertical="center" wrapText="1"/>
    </xf>
    <xf numFmtId="166" fontId="19" fillId="2" borderId="33" xfId="8" applyNumberFormat="1" applyFont="1" applyFill="1" applyBorder="1" applyAlignment="1">
      <alignment vertical="center" wrapText="1"/>
    </xf>
    <xf numFmtId="166" fontId="19" fillId="2" borderId="24" xfId="8" applyNumberFormat="1" applyFont="1" applyFill="1" applyBorder="1" applyAlignment="1">
      <alignment vertical="center" wrapText="1"/>
    </xf>
    <xf numFmtId="166" fontId="19" fillId="2" borderId="12" xfId="8" applyNumberFormat="1" applyFont="1" applyFill="1" applyBorder="1" applyAlignment="1">
      <alignment vertical="center" wrapText="1"/>
    </xf>
    <xf numFmtId="166" fontId="18" fillId="2" borderId="0" xfId="8" applyNumberFormat="1" applyFont="1" applyFill="1" applyAlignment="1">
      <alignment vertical="center" wrapText="1"/>
    </xf>
    <xf numFmtId="166" fontId="19" fillId="2" borderId="42" xfId="8" applyNumberFormat="1" applyFont="1" applyFill="1" applyBorder="1" applyAlignment="1">
      <alignment horizontal="center" vertical="center" wrapText="1"/>
    </xf>
    <xf numFmtId="166" fontId="19" fillId="2" borderId="43" xfId="8" applyNumberFormat="1" applyFont="1" applyFill="1" applyBorder="1" applyAlignment="1">
      <alignment horizontal="center" vertical="center" wrapText="1"/>
    </xf>
    <xf numFmtId="166" fontId="19" fillId="2" borderId="59" xfId="8" applyNumberFormat="1" applyFont="1" applyFill="1" applyBorder="1" applyAlignment="1">
      <alignment horizontal="center" vertical="center" wrapText="1"/>
    </xf>
    <xf numFmtId="166" fontId="19" fillId="2" borderId="41" xfId="8" applyNumberFormat="1" applyFont="1" applyFill="1" applyBorder="1" applyAlignment="1">
      <alignment horizontal="center" vertical="center" wrapText="1"/>
    </xf>
    <xf numFmtId="166" fontId="19" fillId="2" borderId="0" xfId="8" applyNumberFormat="1" applyFont="1" applyFill="1" applyBorder="1" applyAlignment="1">
      <alignment horizontal="center" vertical="center" wrapText="1"/>
    </xf>
    <xf numFmtId="166" fontId="19" fillId="2" borderId="60" xfId="8" applyNumberFormat="1" applyFont="1" applyFill="1" applyBorder="1" applyAlignment="1">
      <alignment horizontal="center" vertical="center" wrapText="1"/>
    </xf>
    <xf numFmtId="166" fontId="19" fillId="2" borderId="33" xfId="8" applyNumberFormat="1" applyFont="1" applyFill="1" applyBorder="1" applyAlignment="1">
      <alignment horizontal="center" vertical="center" wrapText="1"/>
    </xf>
    <xf numFmtId="166" fontId="19" fillId="2" borderId="24" xfId="8" applyNumberFormat="1" applyFont="1" applyFill="1" applyBorder="1" applyAlignment="1">
      <alignment horizontal="center" vertical="center" wrapText="1"/>
    </xf>
    <xf numFmtId="166" fontId="19" fillId="2" borderId="61" xfId="8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166" fontId="19" fillId="2" borderId="1" xfId="8" applyNumberFormat="1" applyFont="1" applyFill="1" applyBorder="1" applyAlignment="1">
      <alignment horizontal="center" vertical="center" wrapText="1"/>
    </xf>
    <xf numFmtId="166" fontId="15" fillId="2" borderId="44" xfId="8" applyNumberFormat="1" applyFont="1" applyFill="1" applyBorder="1" applyAlignment="1">
      <alignment vertical="center" wrapText="1"/>
    </xf>
    <xf numFmtId="166" fontId="15" fillId="2" borderId="17" xfId="8" applyNumberFormat="1" applyFont="1" applyFill="1" applyBorder="1" applyAlignment="1">
      <alignment vertical="center" wrapText="1"/>
    </xf>
    <xf numFmtId="166" fontId="15" fillId="2" borderId="39" xfId="8" applyNumberFormat="1" applyFont="1" applyFill="1" applyBorder="1" applyAlignment="1">
      <alignment vertical="center" wrapText="1"/>
    </xf>
    <xf numFmtId="166" fontId="15" fillId="2" borderId="38" xfId="8" applyNumberFormat="1" applyFont="1" applyFill="1" applyBorder="1" applyAlignment="1">
      <alignment vertical="center" wrapText="1"/>
    </xf>
    <xf numFmtId="166" fontId="15" fillId="2" borderId="36" xfId="8" applyNumberFormat="1" applyFont="1" applyFill="1" applyBorder="1" applyAlignment="1">
      <alignment vertical="center" wrapText="1"/>
    </xf>
    <xf numFmtId="166" fontId="15" fillId="2" borderId="37" xfId="8" applyNumberFormat="1" applyFont="1" applyFill="1" applyBorder="1" applyAlignment="1">
      <alignment vertical="center" wrapText="1"/>
    </xf>
    <xf numFmtId="166" fontId="25" fillId="2" borderId="28" xfId="8" applyNumberFormat="1" applyFont="1" applyFill="1" applyBorder="1" applyAlignment="1">
      <alignment horizontal="left" vertical="center" wrapText="1"/>
    </xf>
    <xf numFmtId="166" fontId="25" fillId="2" borderId="43" xfId="8" applyNumberFormat="1" applyFont="1" applyFill="1" applyBorder="1" applyAlignment="1">
      <alignment horizontal="left" vertical="center" wrapText="1"/>
    </xf>
    <xf numFmtId="166" fontId="25" fillId="2" borderId="40" xfId="8" applyNumberFormat="1" applyFont="1" applyFill="1" applyBorder="1" applyAlignment="1">
      <alignment horizontal="left" vertical="center" wrapText="1"/>
    </xf>
    <xf numFmtId="166" fontId="15" fillId="2" borderId="35" xfId="8" applyNumberFormat="1" applyFont="1" applyFill="1" applyBorder="1" applyAlignment="1">
      <alignment horizontal="center" vertical="center" wrapText="1"/>
    </xf>
    <xf numFmtId="166" fontId="15" fillId="2" borderId="46" xfId="8" applyNumberFormat="1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wrapText="1"/>
    </xf>
    <xf numFmtId="0" fontId="33" fillId="2" borderId="8" xfId="0" applyFont="1" applyFill="1" applyBorder="1" applyAlignment="1">
      <alignment wrapText="1"/>
    </xf>
    <xf numFmtId="0" fontId="33" fillId="2" borderId="9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31" fillId="2" borderId="33" xfId="0" applyFont="1" applyFill="1" applyBorder="1" applyAlignment="1">
      <alignment wrapText="1"/>
    </xf>
    <xf numFmtId="0" fontId="31" fillId="2" borderId="24" xfId="0" applyFont="1" applyFill="1" applyBorder="1" applyAlignment="1">
      <alignment wrapText="1"/>
    </xf>
    <xf numFmtId="0" fontId="17" fillId="2" borderId="42" xfId="0" applyFont="1" applyFill="1" applyBorder="1" applyAlignment="1">
      <alignment horizontal="center" wrapText="1"/>
    </xf>
    <xf numFmtId="0" fontId="17" fillId="2" borderId="43" xfId="0" applyFont="1" applyFill="1" applyBorder="1" applyAlignment="1">
      <alignment horizontal="center" wrapText="1"/>
    </xf>
    <xf numFmtId="0" fontId="17" fillId="2" borderId="41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33" xfId="0" applyFont="1" applyFill="1" applyBorder="1" applyAlignment="1">
      <alignment horizontal="center" wrapText="1"/>
    </xf>
    <xf numFmtId="0" fontId="17" fillId="2" borderId="24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wrapText="1"/>
    </xf>
    <xf numFmtId="166" fontId="15" fillId="0" borderId="5" xfId="8" applyNumberFormat="1" applyFont="1" applyFill="1" applyBorder="1" applyAlignment="1">
      <alignment horizontal="left" vertical="center" wrapText="1"/>
    </xf>
    <xf numFmtId="166" fontId="15" fillId="0" borderId="0" xfId="8" applyNumberFormat="1" applyFont="1" applyFill="1" applyBorder="1" applyAlignment="1">
      <alignment horizontal="left" vertical="center" wrapText="1"/>
    </xf>
    <xf numFmtId="166" fontId="15" fillId="0" borderId="6" xfId="8" applyNumberFormat="1" applyFont="1" applyFill="1" applyBorder="1" applyAlignment="1">
      <alignment horizontal="left" vertical="center" wrapText="1"/>
    </xf>
    <xf numFmtId="1" fontId="19" fillId="0" borderId="1" xfId="8" applyNumberFormat="1" applyFont="1" applyFill="1" applyBorder="1" applyAlignment="1">
      <alignment horizontal="center" vertical="center" wrapText="1"/>
    </xf>
    <xf numFmtId="166" fontId="15" fillId="0" borderId="1" xfId="8" applyNumberFormat="1" applyFont="1" applyFill="1" applyBorder="1" applyAlignment="1">
      <alignment horizontal="center" vertical="center" wrapText="1"/>
    </xf>
    <xf numFmtId="166" fontId="15" fillId="0" borderId="42" xfId="8" applyNumberFormat="1" applyFont="1" applyFill="1" applyBorder="1" applyAlignment="1">
      <alignment vertical="center" wrapText="1"/>
    </xf>
    <xf numFmtId="166" fontId="15" fillId="0" borderId="43" xfId="8" applyNumberFormat="1" applyFont="1" applyFill="1" applyBorder="1" applyAlignment="1">
      <alignment vertical="center" wrapText="1"/>
    </xf>
    <xf numFmtId="166" fontId="15" fillId="0" borderId="40" xfId="8" applyNumberFormat="1" applyFont="1" applyFill="1" applyBorder="1" applyAlignment="1">
      <alignment vertical="center" wrapText="1"/>
    </xf>
    <xf numFmtId="166" fontId="15" fillId="0" borderId="61" xfId="8" applyNumberFormat="1" applyFont="1" applyFill="1" applyBorder="1" applyAlignment="1">
      <alignment vertical="center" wrapText="1"/>
    </xf>
    <xf numFmtId="166" fontId="15" fillId="0" borderId="30" xfId="8" applyNumberFormat="1" applyFont="1" applyFill="1" applyBorder="1" applyAlignment="1">
      <alignment vertical="center" wrapText="1"/>
    </xf>
    <xf numFmtId="166" fontId="15" fillId="0" borderId="21" xfId="8" applyNumberFormat="1" applyFont="1" applyFill="1" applyBorder="1" applyAlignment="1">
      <alignment vertical="center" wrapText="1"/>
    </xf>
    <xf numFmtId="166" fontId="15" fillId="0" borderId="23" xfId="8" applyNumberFormat="1" applyFont="1" applyFill="1" applyBorder="1" applyAlignment="1">
      <alignment horizontal="left" vertical="center" wrapText="1"/>
    </xf>
    <xf numFmtId="166" fontId="15" fillId="0" borderId="24" xfId="8" applyNumberFormat="1" applyFont="1" applyFill="1" applyBorder="1" applyAlignment="1">
      <alignment horizontal="left" vertical="center" wrapText="1"/>
    </xf>
    <xf numFmtId="166" fontId="15" fillId="0" borderId="12" xfId="8" applyNumberFormat="1" applyFont="1" applyFill="1" applyBorder="1" applyAlignment="1">
      <alignment horizontal="left" vertical="center" wrapText="1"/>
    </xf>
    <xf numFmtId="166" fontId="16" fillId="0" borderId="0" xfId="8" applyNumberFormat="1" applyFont="1" applyFill="1" applyAlignment="1">
      <alignment vertical="center" wrapText="1"/>
    </xf>
    <xf numFmtId="166" fontId="16" fillId="0" borderId="0" xfId="8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horizontal="right"/>
    </xf>
    <xf numFmtId="166" fontId="15" fillId="0" borderId="0" xfId="8" applyNumberFormat="1" applyFont="1" applyFill="1" applyAlignment="1">
      <alignment horizontal="right" vertical="center" wrapText="1"/>
    </xf>
    <xf numFmtId="166" fontId="16" fillId="0" borderId="0" xfId="8" applyNumberFormat="1" applyFont="1" applyFill="1" applyAlignment="1">
      <alignment horizontal="center" vertical="center" wrapText="1"/>
    </xf>
    <xf numFmtId="166" fontId="15" fillId="0" borderId="54" xfId="8" applyNumberFormat="1" applyFont="1" applyFill="1" applyBorder="1" applyAlignment="1">
      <alignment horizontal="center" vertical="center" wrapText="1"/>
    </xf>
    <xf numFmtId="166" fontId="15" fillId="0" borderId="13" xfId="8" applyNumberFormat="1" applyFont="1" applyFill="1" applyBorder="1" applyAlignment="1">
      <alignment horizontal="center" vertical="center" wrapText="1"/>
    </xf>
    <xf numFmtId="166" fontId="15" fillId="0" borderId="50" xfId="8" applyNumberFormat="1" applyFont="1" applyFill="1" applyBorder="1" applyAlignment="1">
      <alignment horizontal="center" vertical="center" wrapText="1"/>
    </xf>
    <xf numFmtId="166" fontId="15" fillId="0" borderId="55" xfId="8" applyNumberFormat="1" applyFont="1" applyFill="1" applyBorder="1" applyAlignment="1">
      <alignment horizontal="center" vertical="center" wrapText="1"/>
    </xf>
    <xf numFmtId="166" fontId="15" fillId="0" borderId="2" xfId="8" applyNumberFormat="1" applyFont="1" applyFill="1" applyBorder="1" applyAlignment="1">
      <alignment horizontal="center" vertical="center" wrapText="1"/>
    </xf>
    <xf numFmtId="166" fontId="15" fillId="0" borderId="31" xfId="8" applyNumberFormat="1" applyFont="1" applyFill="1" applyBorder="1" applyAlignment="1">
      <alignment horizontal="center" vertical="center" wrapText="1"/>
    </xf>
    <xf numFmtId="166" fontId="19" fillId="0" borderId="0" xfId="8" applyNumberFormat="1" applyFont="1" applyFill="1" applyAlignment="1">
      <alignment horizontal="right" vertical="center" wrapText="1"/>
    </xf>
    <xf numFmtId="1" fontId="15" fillId="0" borderId="1" xfId="8" applyNumberFormat="1" applyFont="1" applyFill="1" applyBorder="1" applyAlignment="1">
      <alignment horizontal="center" vertical="center" wrapText="1"/>
    </xf>
    <xf numFmtId="166" fontId="19" fillId="0" borderId="42" xfId="8" applyNumberFormat="1" applyFont="1" applyFill="1" applyBorder="1" applyAlignment="1">
      <alignment horizontal="center" vertical="center" wrapText="1"/>
    </xf>
    <xf numFmtId="166" fontId="19" fillId="0" borderId="43" xfId="8" applyNumberFormat="1" applyFont="1" applyFill="1" applyBorder="1" applyAlignment="1">
      <alignment horizontal="center" vertical="center" wrapText="1"/>
    </xf>
    <xf numFmtId="166" fontId="19" fillId="0" borderId="59" xfId="8" applyNumberFormat="1" applyFont="1" applyFill="1" applyBorder="1" applyAlignment="1">
      <alignment horizontal="center" vertical="center" wrapText="1"/>
    </xf>
    <xf numFmtId="166" fontId="19" fillId="0" borderId="41" xfId="8" applyNumberFormat="1" applyFont="1" applyFill="1" applyBorder="1" applyAlignment="1">
      <alignment horizontal="center" vertical="center" wrapText="1"/>
    </xf>
    <xf numFmtId="166" fontId="19" fillId="0" borderId="0" xfId="8" applyNumberFormat="1" applyFont="1" applyFill="1" applyBorder="1" applyAlignment="1">
      <alignment horizontal="center" vertical="center" wrapText="1"/>
    </xf>
    <xf numFmtId="166" fontId="19" fillId="0" borderId="60" xfId="8" applyNumberFormat="1" applyFont="1" applyFill="1" applyBorder="1" applyAlignment="1">
      <alignment horizontal="center" vertical="center" wrapText="1"/>
    </xf>
    <xf numFmtId="166" fontId="19" fillId="0" borderId="33" xfId="8" applyNumberFormat="1" applyFont="1" applyFill="1" applyBorder="1" applyAlignment="1">
      <alignment horizontal="center" vertical="center" wrapText="1"/>
    </xf>
    <xf numFmtId="166" fontId="19" fillId="0" borderId="24" xfId="8" applyNumberFormat="1" applyFont="1" applyFill="1" applyBorder="1" applyAlignment="1">
      <alignment horizontal="center" vertical="center" wrapText="1"/>
    </xf>
    <xf numFmtId="166" fontId="19" fillId="0" borderId="61" xfId="8" applyNumberFormat="1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wrapText="1"/>
    </xf>
    <xf numFmtId="0" fontId="17" fillId="0" borderId="63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52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17" fillId="0" borderId="30" xfId="0" applyFont="1" applyFill="1" applyBorder="1" applyAlignment="1">
      <alignment wrapText="1"/>
    </xf>
    <xf numFmtId="0" fontId="17" fillId="0" borderId="9" xfId="0" applyFont="1" applyFill="1" applyBorder="1" applyAlignment="1">
      <alignment wrapText="1"/>
    </xf>
    <xf numFmtId="0" fontId="31" fillId="0" borderId="30" xfId="0" applyFont="1" applyFill="1" applyBorder="1" applyAlignment="1">
      <alignment wrapText="1"/>
    </xf>
    <xf numFmtId="0" fontId="31" fillId="0" borderId="8" xfId="0" applyFont="1" applyFill="1" applyBorder="1" applyAlignment="1">
      <alignment wrapText="1"/>
    </xf>
    <xf numFmtId="0" fontId="31" fillId="0" borderId="9" xfId="0" applyFont="1" applyFill="1" applyBorder="1" applyAlignment="1">
      <alignment wrapText="1"/>
    </xf>
    <xf numFmtId="0" fontId="17" fillId="0" borderId="8" xfId="0" applyFont="1" applyFill="1" applyBorder="1" applyAlignment="1">
      <alignment wrapText="1"/>
    </xf>
    <xf numFmtId="0" fontId="17" fillId="0" borderId="33" xfId="0" applyFont="1" applyFill="1" applyBorder="1" applyAlignment="1">
      <alignment wrapText="1"/>
    </xf>
    <xf numFmtId="0" fontId="17" fillId="0" borderId="24" xfId="0" applyFont="1" applyFill="1" applyBorder="1" applyAlignment="1">
      <alignment wrapText="1"/>
    </xf>
    <xf numFmtId="0" fontId="17" fillId="0" borderId="12" xfId="0" applyFont="1" applyFill="1" applyBorder="1" applyAlignment="1">
      <alignment wrapText="1"/>
    </xf>
    <xf numFmtId="0" fontId="17" fillId="0" borderId="42" xfId="0" applyFont="1" applyFill="1" applyBorder="1" applyAlignment="1">
      <alignment wrapText="1"/>
    </xf>
    <xf numFmtId="0" fontId="17" fillId="0" borderId="40" xfId="0" applyFont="1" applyFill="1" applyBorder="1" applyAlignment="1">
      <alignment wrapText="1"/>
    </xf>
    <xf numFmtId="166" fontId="19" fillId="0" borderId="31" xfId="8" applyNumberFormat="1" applyFont="1" applyFill="1" applyBorder="1" applyAlignment="1">
      <alignment horizontal="center" vertical="center" wrapText="1"/>
    </xf>
    <xf numFmtId="166" fontId="19" fillId="0" borderId="45" xfId="8" applyNumberFormat="1" applyFont="1" applyFill="1" applyBorder="1" applyAlignment="1">
      <alignment horizontal="center" vertical="center" wrapText="1"/>
    </xf>
    <xf numFmtId="166" fontId="19" fillId="0" borderId="1" xfId="8" applyNumberFormat="1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wrapText="1"/>
    </xf>
    <xf numFmtId="0" fontId="29" fillId="0" borderId="6" xfId="0" applyFont="1" applyFill="1" applyBorder="1" applyAlignment="1">
      <alignment horizontal="center" wrapText="1"/>
    </xf>
    <xf numFmtId="0" fontId="29" fillId="0" borderId="33" xfId="0" applyFont="1" applyFill="1" applyBorder="1" applyAlignment="1">
      <alignment horizontal="center" wrapText="1"/>
    </xf>
    <xf numFmtId="0" fontId="29" fillId="0" borderId="12" xfId="0" applyFont="1" applyFill="1" applyBorder="1" applyAlignment="1">
      <alignment horizontal="center" wrapText="1"/>
    </xf>
    <xf numFmtId="0" fontId="30" fillId="0" borderId="42" xfId="0" applyFont="1" applyFill="1" applyBorder="1" applyAlignment="1">
      <alignment wrapText="1"/>
    </xf>
    <xf numFmtId="0" fontId="30" fillId="0" borderId="43" xfId="0" applyFont="1" applyFill="1" applyBorder="1" applyAlignment="1">
      <alignment wrapText="1"/>
    </xf>
    <xf numFmtId="0" fontId="30" fillId="0" borderId="40" xfId="0" applyFont="1" applyFill="1" applyBorder="1" applyAlignment="1">
      <alignment wrapText="1"/>
    </xf>
    <xf numFmtId="0" fontId="17" fillId="0" borderId="41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6" xfId="0" applyFont="1" applyFill="1" applyBorder="1" applyAlignment="1">
      <alignment wrapText="1"/>
    </xf>
    <xf numFmtId="0" fontId="30" fillId="0" borderId="41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6" xfId="0" applyFont="1" applyFill="1" applyBorder="1" applyAlignment="1">
      <alignment wrapText="1"/>
    </xf>
    <xf numFmtId="166" fontId="27" fillId="0" borderId="7" xfId="8" applyNumberFormat="1" applyFont="1" applyFill="1" applyBorder="1" applyAlignment="1">
      <alignment vertical="center" wrapText="1"/>
    </xf>
    <xf numFmtId="166" fontId="27" fillId="0" borderId="62" xfId="8" applyNumberFormat="1" applyFont="1" applyFill="1" applyBorder="1" applyAlignment="1">
      <alignment vertical="center" wrapText="1"/>
    </xf>
    <xf numFmtId="166" fontId="18" fillId="0" borderId="0" xfId="8" applyNumberFormat="1" applyFont="1" applyFill="1" applyAlignment="1">
      <alignment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wrapText="1"/>
    </xf>
    <xf numFmtId="0" fontId="31" fillId="0" borderId="43" xfId="0" applyFont="1" applyFill="1" applyBorder="1" applyAlignment="1">
      <alignment wrapText="1"/>
    </xf>
    <xf numFmtId="0" fontId="31" fillId="0" borderId="40" xfId="0" applyFont="1" applyFill="1" applyBorder="1" applyAlignment="1">
      <alignment wrapText="1"/>
    </xf>
    <xf numFmtId="0" fontId="29" fillId="0" borderId="42" xfId="0" applyFont="1" applyFill="1" applyBorder="1" applyAlignment="1">
      <alignment horizontal="center" wrapText="1"/>
    </xf>
    <xf numFmtId="0" fontId="29" fillId="0" borderId="40" xfId="0" applyFont="1" applyFill="1" applyBorder="1" applyAlignment="1">
      <alignment horizontal="center" wrapText="1"/>
    </xf>
    <xf numFmtId="0" fontId="17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1" fontId="15" fillId="0" borderId="34" xfId="8" applyNumberFormat="1" applyFont="1" applyFill="1" applyBorder="1" applyAlignment="1">
      <alignment horizontal="center" vertical="center" wrapText="1"/>
    </xf>
    <xf numFmtId="1" fontId="15" fillId="0" borderId="35" xfId="8" applyNumberFormat="1" applyFont="1" applyFill="1" applyBorder="1" applyAlignment="1">
      <alignment horizontal="center" vertical="center" wrapText="1"/>
    </xf>
    <xf numFmtId="1" fontId="15" fillId="0" borderId="33" xfId="8" applyNumberFormat="1" applyFont="1" applyFill="1" applyBorder="1" applyAlignment="1">
      <alignment horizontal="center" vertical="center" wrapText="1"/>
    </xf>
    <xf numFmtId="166" fontId="15" fillId="0" borderId="46" xfId="8" applyNumberFormat="1" applyFont="1" applyFill="1" applyBorder="1" applyAlignment="1">
      <alignment horizontal="center" vertical="center" wrapText="1"/>
    </xf>
    <xf numFmtId="166" fontId="15" fillId="0" borderId="36" xfId="8" applyNumberFormat="1" applyFont="1" applyFill="1" applyBorder="1" applyAlignment="1">
      <alignment vertical="center" wrapText="1"/>
    </xf>
    <xf numFmtId="166" fontId="15" fillId="0" borderId="37" xfId="8" applyNumberFormat="1" applyFont="1" applyFill="1" applyBorder="1" applyAlignment="1">
      <alignment vertical="center" wrapText="1"/>
    </xf>
    <xf numFmtId="166" fontId="15" fillId="0" borderId="39" xfId="8" applyNumberFormat="1" applyFont="1" applyFill="1" applyBorder="1" applyAlignment="1">
      <alignment vertical="center" wrapText="1"/>
    </xf>
    <xf numFmtId="166" fontId="15" fillId="0" borderId="38" xfId="8" applyNumberFormat="1" applyFont="1" applyFill="1" applyBorder="1" applyAlignment="1">
      <alignment vertical="center" wrapText="1"/>
    </xf>
    <xf numFmtId="166" fontId="15" fillId="0" borderId="44" xfId="8" applyNumberFormat="1" applyFont="1" applyFill="1" applyBorder="1" applyAlignment="1">
      <alignment vertical="center" wrapText="1"/>
    </xf>
    <xf numFmtId="166" fontId="15" fillId="0" borderId="17" xfId="8" applyNumberFormat="1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1" fontId="15" fillId="2" borderId="35" xfId="8" applyNumberFormat="1" applyFont="1" applyFill="1" applyBorder="1" applyAlignment="1">
      <alignment horizontal="center" vertical="center" wrapText="1"/>
    </xf>
    <xf numFmtId="1" fontId="15" fillId="2" borderId="33" xfId="8" applyNumberFormat="1" applyFont="1" applyFill="1" applyBorder="1" applyAlignment="1">
      <alignment horizontal="center" vertical="center" wrapText="1"/>
    </xf>
    <xf numFmtId="166" fontId="19" fillId="2" borderId="64" xfId="8" applyNumberFormat="1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31" fillId="2" borderId="42" xfId="0" applyFont="1" applyFill="1" applyBorder="1" applyAlignment="1">
      <alignment vertical="center" wrapText="1"/>
    </xf>
    <xf numFmtId="0" fontId="31" fillId="2" borderId="43" xfId="0" applyFont="1" applyFill="1" applyBorder="1" applyAlignment="1">
      <alignment vertical="center" wrapText="1"/>
    </xf>
    <xf numFmtId="0" fontId="31" fillId="2" borderId="40" xfId="0" applyFont="1" applyFill="1" applyBorder="1" applyAlignment="1">
      <alignment vertical="center" wrapText="1"/>
    </xf>
    <xf numFmtId="0" fontId="17" fillId="2" borderId="41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30" fillId="2" borderId="41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17" fillId="2" borderId="24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vertical="center" wrapText="1"/>
    </xf>
    <xf numFmtId="0" fontId="30" fillId="2" borderId="4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9" fillId="0" borderId="34" xfId="8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vertical="center" wrapText="1"/>
    </xf>
    <xf numFmtId="0" fontId="31" fillId="0" borderId="43" xfId="0" applyFont="1" applyFill="1" applyBorder="1" applyAlignment="1">
      <alignment vertical="center" wrapText="1"/>
    </xf>
    <xf numFmtId="0" fontId="31" fillId="0" borderId="40" xfId="0" applyFont="1" applyFill="1" applyBorder="1" applyAlignment="1">
      <alignment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vertical="center" wrapText="1"/>
    </xf>
    <xf numFmtId="0" fontId="30" fillId="0" borderId="43" xfId="0" applyFont="1" applyFill="1" applyBorder="1" applyAlignment="1">
      <alignment vertical="center" wrapText="1"/>
    </xf>
    <xf numFmtId="0" fontId="30" fillId="0" borderId="40" xfId="0" applyFont="1" applyFill="1" applyBorder="1" applyAlignment="1">
      <alignment vertical="center" wrapText="1"/>
    </xf>
    <xf numFmtId="0" fontId="17" fillId="0" borderId="4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30" fillId="0" borderId="4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17" fillId="0" borderId="33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166" fontId="20" fillId="0" borderId="48" xfId="8" applyNumberFormat="1" applyFont="1" applyFill="1" applyBorder="1" applyAlignment="1">
      <alignment horizontal="center" vertical="center" wrapText="1"/>
    </xf>
    <xf numFmtId="166" fontId="20" fillId="0" borderId="49" xfId="8" applyNumberFormat="1" applyFont="1" applyFill="1" applyBorder="1" applyAlignment="1">
      <alignment horizontal="center" vertical="center" wrapText="1"/>
    </xf>
    <xf numFmtId="166" fontId="20" fillId="0" borderId="50" xfId="8" applyNumberFormat="1" applyFont="1" applyFill="1" applyBorder="1" applyAlignment="1">
      <alignment horizontal="center" vertical="center" wrapText="1"/>
    </xf>
    <xf numFmtId="166" fontId="20" fillId="0" borderId="1" xfId="8" applyNumberFormat="1" applyFont="1" applyFill="1" applyBorder="1" applyAlignment="1">
      <alignment horizontal="center" vertical="center" wrapText="1"/>
    </xf>
    <xf numFmtId="166" fontId="21" fillId="0" borderId="28" xfId="8" applyNumberFormat="1" applyFont="1" applyFill="1" applyBorder="1" applyAlignment="1">
      <alignment horizontal="left" vertical="center" wrapText="1"/>
    </xf>
    <xf numFmtId="166" fontId="21" fillId="0" borderId="43" xfId="8" applyNumberFormat="1" applyFont="1" applyFill="1" applyBorder="1" applyAlignment="1">
      <alignment horizontal="left" vertical="center" wrapText="1"/>
    </xf>
    <xf numFmtId="166" fontId="21" fillId="0" borderId="40" xfId="8" applyNumberFormat="1" applyFont="1" applyFill="1" applyBorder="1" applyAlignment="1">
      <alignment horizontal="left" vertical="center" wrapText="1"/>
    </xf>
    <xf numFmtId="166" fontId="19" fillId="0" borderId="30" xfId="8" applyNumberFormat="1" applyFont="1" applyFill="1" applyBorder="1" applyAlignment="1">
      <alignment vertical="center" wrapText="1"/>
    </xf>
    <xf numFmtId="166" fontId="19" fillId="0" borderId="21" xfId="8" applyNumberFormat="1" applyFont="1" applyFill="1" applyBorder="1" applyAlignment="1">
      <alignment vertical="center" wrapText="1"/>
    </xf>
    <xf numFmtId="166" fontId="22" fillId="0" borderId="26" xfId="8" applyNumberFormat="1" applyFont="1" applyFill="1" applyBorder="1" applyAlignment="1">
      <alignment vertical="center" wrapText="1"/>
    </xf>
    <xf numFmtId="166" fontId="22" fillId="0" borderId="27" xfId="8" applyNumberFormat="1" applyFont="1" applyFill="1" applyBorder="1" applyAlignment="1">
      <alignment vertical="center" wrapText="1"/>
    </xf>
    <xf numFmtId="166" fontId="22" fillId="0" borderId="28" xfId="8" applyNumberFormat="1" applyFont="1" applyFill="1" applyBorder="1" applyAlignment="1">
      <alignment vertical="center" wrapText="1"/>
    </xf>
    <xf numFmtId="166" fontId="22" fillId="0" borderId="29" xfId="8" applyNumberFormat="1" applyFont="1" applyFill="1" applyBorder="1" applyAlignment="1">
      <alignment vertical="center" wrapText="1"/>
    </xf>
    <xf numFmtId="166" fontId="19" fillId="0" borderId="44" xfId="8" applyNumberFormat="1" applyFont="1" applyFill="1" applyBorder="1" applyAlignment="1">
      <alignment vertical="center" wrapText="1"/>
    </xf>
    <xf numFmtId="166" fontId="19" fillId="0" borderId="17" xfId="8" applyNumberFormat="1" applyFont="1" applyFill="1" applyBorder="1" applyAlignment="1">
      <alignment vertical="center" wrapText="1"/>
    </xf>
    <xf numFmtId="166" fontId="19" fillId="0" borderId="5" xfId="8" applyNumberFormat="1" applyFont="1" applyFill="1" applyBorder="1" applyAlignment="1">
      <alignment horizontal="left" vertical="center" wrapText="1"/>
    </xf>
    <xf numFmtId="166" fontId="19" fillId="0" borderId="0" xfId="8" applyNumberFormat="1" applyFont="1" applyFill="1" applyBorder="1" applyAlignment="1">
      <alignment horizontal="left" vertical="center" wrapText="1"/>
    </xf>
    <xf numFmtId="166" fontId="19" fillId="0" borderId="6" xfId="8" applyNumberFormat="1" applyFont="1" applyFill="1" applyBorder="1" applyAlignment="1">
      <alignment horizontal="left" vertical="center" wrapText="1"/>
    </xf>
    <xf numFmtId="166" fontId="27" fillId="0" borderId="51" xfId="8" applyNumberFormat="1" applyFont="1" applyFill="1" applyBorder="1" applyAlignment="1">
      <alignment vertical="center" wrapText="1"/>
    </xf>
    <xf numFmtId="166" fontId="27" fillId="0" borderId="65" xfId="8" applyNumberFormat="1" applyFont="1" applyFill="1" applyBorder="1" applyAlignment="1">
      <alignment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66" fontId="19" fillId="0" borderId="39" xfId="8" applyNumberFormat="1" applyFont="1" applyFill="1" applyBorder="1" applyAlignment="1">
      <alignment vertical="center" wrapText="1"/>
    </xf>
    <xf numFmtId="166" fontId="19" fillId="0" borderId="38" xfId="8" applyNumberFormat="1" applyFont="1" applyFill="1" applyBorder="1" applyAlignment="1">
      <alignment vertical="center" wrapText="1"/>
    </xf>
    <xf numFmtId="1" fontId="19" fillId="0" borderId="35" xfId="8" applyNumberFormat="1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166" fontId="19" fillId="0" borderId="46" xfId="8" applyNumberFormat="1" applyFont="1" applyFill="1" applyBorder="1" applyAlignment="1">
      <alignment horizontal="center" vertical="center" wrapText="1"/>
    </xf>
    <xf numFmtId="166" fontId="21" fillId="0" borderId="5" xfId="8" applyNumberFormat="1" applyFont="1" applyFill="1" applyBorder="1" applyAlignment="1">
      <alignment horizontal="left" vertical="center" wrapText="1"/>
    </xf>
    <xf numFmtId="166" fontId="21" fillId="0" borderId="0" xfId="8" applyNumberFormat="1" applyFont="1" applyFill="1" applyBorder="1" applyAlignment="1">
      <alignment horizontal="left" vertical="center" wrapText="1"/>
    </xf>
    <xf numFmtId="166" fontId="21" fillId="0" borderId="6" xfId="8" applyNumberFormat="1" applyFont="1" applyFill="1" applyBorder="1" applyAlignment="1">
      <alignment horizontal="left" vertical="center" wrapText="1"/>
    </xf>
    <xf numFmtId="166" fontId="19" fillId="0" borderId="23" xfId="8" applyNumberFormat="1" applyFont="1" applyFill="1" applyBorder="1" applyAlignment="1">
      <alignment horizontal="left" vertical="center" wrapText="1"/>
    </xf>
    <xf numFmtId="166" fontId="19" fillId="0" borderId="24" xfId="8" applyNumberFormat="1" applyFont="1" applyFill="1" applyBorder="1" applyAlignment="1">
      <alignment horizontal="left" vertical="center" wrapText="1"/>
    </xf>
    <xf numFmtId="166" fontId="19" fillId="0" borderId="12" xfId="8" applyNumberFormat="1" applyFont="1" applyFill="1" applyBorder="1" applyAlignment="1">
      <alignment horizontal="left" vertical="center" wrapText="1"/>
    </xf>
    <xf numFmtId="166" fontId="19" fillId="0" borderId="36" xfId="8" applyNumberFormat="1" applyFont="1" applyFill="1" applyBorder="1" applyAlignment="1">
      <alignment vertical="center" wrapText="1"/>
    </xf>
    <xf numFmtId="166" fontId="19" fillId="0" borderId="37" xfId="8" applyNumberFormat="1" applyFont="1" applyFill="1" applyBorder="1" applyAlignment="1">
      <alignment vertical="center" wrapText="1"/>
    </xf>
    <xf numFmtId="166" fontId="15" fillId="0" borderId="31" xfId="0" applyNumberFormat="1" applyFont="1" applyFill="1" applyBorder="1" applyAlignment="1">
      <alignment horizontal="center" vertical="center" wrapText="1"/>
    </xf>
    <xf numFmtId="166" fontId="15" fillId="0" borderId="58" xfId="0" applyNumberFormat="1" applyFont="1" applyFill="1" applyBorder="1" applyAlignment="1">
      <alignment horizontal="center" vertical="center" wrapText="1"/>
    </xf>
    <xf numFmtId="166" fontId="15" fillId="0" borderId="45" xfId="0" applyNumberFormat="1" applyFont="1" applyFill="1" applyBorder="1" applyAlignment="1">
      <alignment horizontal="center" vertical="center" wrapText="1"/>
    </xf>
    <xf numFmtId="166" fontId="24" fillId="0" borderId="54" xfId="8" applyNumberFormat="1" applyFont="1" applyFill="1" applyBorder="1" applyAlignment="1">
      <alignment horizontal="center" vertical="center" wrapText="1"/>
    </xf>
    <xf numFmtId="166" fontId="24" fillId="0" borderId="13" xfId="8" applyNumberFormat="1" applyFont="1" applyFill="1" applyBorder="1" applyAlignment="1">
      <alignment horizontal="center" vertical="center" wrapText="1"/>
    </xf>
    <xf numFmtId="166" fontId="15" fillId="0" borderId="42" xfId="8" applyNumberFormat="1" applyFont="1" applyFill="1" applyBorder="1" applyAlignment="1">
      <alignment horizontal="center" vertical="center" wrapText="1"/>
    </xf>
    <xf numFmtId="166" fontId="15" fillId="0" borderId="43" xfId="8" applyNumberFormat="1" applyFont="1" applyFill="1" applyBorder="1" applyAlignment="1">
      <alignment horizontal="center" vertical="center" wrapText="1"/>
    </xf>
    <xf numFmtId="166" fontId="15" fillId="0" borderId="59" xfId="8" applyNumberFormat="1" applyFont="1" applyFill="1" applyBorder="1" applyAlignment="1">
      <alignment horizontal="center" vertical="center" wrapText="1"/>
    </xf>
    <xf numFmtId="166" fontId="15" fillId="0" borderId="41" xfId="8" applyNumberFormat="1" applyFont="1" applyFill="1" applyBorder="1" applyAlignment="1">
      <alignment horizontal="center" vertical="center" wrapText="1"/>
    </xf>
    <xf numFmtId="166" fontId="15" fillId="0" borderId="0" xfId="8" applyNumberFormat="1" applyFont="1" applyFill="1" applyBorder="1" applyAlignment="1">
      <alignment horizontal="center" vertical="center" wrapText="1"/>
    </xf>
    <xf numFmtId="166" fontId="15" fillId="0" borderId="60" xfId="8" applyNumberFormat="1" applyFont="1" applyFill="1" applyBorder="1" applyAlignment="1">
      <alignment horizontal="center" vertical="center" wrapText="1"/>
    </xf>
    <xf numFmtId="166" fontId="15" fillId="0" borderId="33" xfId="8" applyNumberFormat="1" applyFont="1" applyFill="1" applyBorder="1" applyAlignment="1">
      <alignment horizontal="center" vertical="center" wrapText="1"/>
    </xf>
    <xf numFmtId="166" fontId="15" fillId="0" borderId="24" xfId="8" applyNumberFormat="1" applyFont="1" applyFill="1" applyBorder="1" applyAlignment="1">
      <alignment horizontal="center" vertical="center" wrapText="1"/>
    </xf>
    <xf numFmtId="166" fontId="15" fillId="0" borderId="61" xfId="8" applyNumberFormat="1" applyFont="1" applyFill="1" applyBorder="1" applyAlignment="1">
      <alignment horizontal="center" vertical="center" wrapText="1"/>
    </xf>
    <xf numFmtId="166" fontId="16" fillId="0" borderId="0" xfId="8" applyNumberFormat="1" applyFont="1" applyFill="1" applyAlignment="1">
      <alignment horizontal="left" vertical="center" wrapText="1"/>
    </xf>
    <xf numFmtId="166" fontId="15" fillId="0" borderId="66" xfId="8" applyNumberFormat="1" applyFont="1" applyFill="1" applyBorder="1" applyAlignment="1">
      <alignment vertical="center" wrapText="1"/>
    </xf>
    <xf numFmtId="166" fontId="15" fillId="0" borderId="64" xfId="8" applyNumberFormat="1" applyFont="1" applyFill="1" applyBorder="1" applyAlignment="1">
      <alignment vertical="center" wrapText="1"/>
    </xf>
    <xf numFmtId="0" fontId="13" fillId="2" borderId="7" xfId="9" applyFont="1" applyFill="1" applyBorder="1" applyAlignment="1">
      <alignment horizontal="center" vertical="center"/>
    </xf>
    <xf numFmtId="0" fontId="13" fillId="2" borderId="49" xfId="9" applyFont="1" applyFill="1" applyBorder="1" applyAlignment="1">
      <alignment horizontal="center" vertical="center"/>
    </xf>
    <xf numFmtId="0" fontId="13" fillId="2" borderId="31" xfId="9" applyFont="1" applyFill="1" applyBorder="1" applyAlignment="1">
      <alignment horizontal="center" vertical="center" wrapText="1"/>
    </xf>
    <xf numFmtId="0" fontId="13" fillId="2" borderId="45" xfId="9" applyFont="1" applyFill="1" applyBorder="1" applyAlignment="1">
      <alignment horizontal="center" vertical="center" wrapText="1"/>
    </xf>
    <xf numFmtId="0" fontId="14" fillId="2" borderId="31" xfId="9" applyFont="1" applyFill="1" applyBorder="1" applyAlignment="1">
      <alignment horizontal="left" vertical="center"/>
    </xf>
    <xf numFmtId="0" fontId="14" fillId="2" borderId="58" xfId="9" applyFont="1" applyFill="1" applyBorder="1" applyAlignment="1">
      <alignment horizontal="left" vertical="center"/>
    </xf>
    <xf numFmtId="0" fontId="14" fillId="2" borderId="45" xfId="9" applyFont="1" applyFill="1" applyBorder="1" applyAlignment="1">
      <alignment horizontal="left" vertical="center"/>
    </xf>
    <xf numFmtId="0" fontId="14" fillId="2" borderId="1" xfId="9" applyFont="1" applyFill="1" applyBorder="1" applyAlignment="1">
      <alignment horizontal="left" vertical="center"/>
    </xf>
    <xf numFmtId="0" fontId="13" fillId="2" borderId="31" xfId="9" applyFont="1" applyFill="1" applyBorder="1" applyAlignment="1">
      <alignment horizontal="left" vertical="center"/>
    </xf>
    <xf numFmtId="0" fontId="13" fillId="2" borderId="58" xfId="9" applyFont="1" applyFill="1" applyBorder="1" applyAlignment="1">
      <alignment horizontal="left" vertical="center"/>
    </xf>
    <xf numFmtId="0" fontId="13" fillId="2" borderId="45" xfId="9" applyFont="1" applyFill="1" applyBorder="1" applyAlignment="1">
      <alignment horizontal="left" vertical="center"/>
    </xf>
    <xf numFmtId="0" fontId="14" fillId="2" borderId="0" xfId="9" applyFont="1" applyFill="1" applyAlignment="1">
      <alignment horizontal="right" vertical="center"/>
    </xf>
    <xf numFmtId="0" fontId="13" fillId="2" borderId="0" xfId="9" applyFont="1" applyFill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165" fontId="3" fillId="0" borderId="63" xfId="7" applyNumberFormat="1" applyFont="1" applyFill="1" applyBorder="1" applyAlignment="1">
      <alignment horizontal="center" vertical="center" wrapText="1"/>
    </xf>
    <xf numFmtId="165" fontId="3" fillId="0" borderId="47" xfId="7" applyNumberFormat="1" applyFont="1" applyFill="1" applyBorder="1" applyAlignment="1">
      <alignment horizontal="center" vertical="center" wrapText="1"/>
    </xf>
    <xf numFmtId="0" fontId="3" fillId="0" borderId="7" xfId="7" applyNumberFormat="1" applyFont="1" applyFill="1" applyBorder="1" applyAlignment="1">
      <alignment horizontal="center" vertical="center" wrapText="1"/>
    </xf>
    <xf numFmtId="0" fontId="3" fillId="0" borderId="49" xfId="7" applyNumberFormat="1" applyFont="1" applyFill="1" applyBorder="1" applyAlignment="1">
      <alignment horizontal="center" vertical="center" wrapText="1"/>
    </xf>
    <xf numFmtId="165" fontId="3" fillId="0" borderId="31" xfId="0" applyNumberFormat="1" applyFont="1" applyFill="1" applyBorder="1" applyAlignment="1">
      <alignment horizontal="center" vertical="center" wrapText="1"/>
    </xf>
    <xf numFmtId="165" fontId="3" fillId="0" borderId="45" xfId="0" applyNumberFormat="1" applyFont="1" applyFill="1" applyBorder="1" applyAlignment="1">
      <alignment horizontal="center" vertical="center" wrapText="1"/>
    </xf>
    <xf numFmtId="165" fontId="3" fillId="0" borderId="0" xfId="7" applyNumberFormat="1" applyFont="1" applyFill="1" applyAlignment="1">
      <alignment horizontal="right" vertical="center" wrapText="1"/>
    </xf>
    <xf numFmtId="0" fontId="4" fillId="0" borderId="0" xfId="7" applyNumberFormat="1" applyFont="1" applyFill="1" applyBorder="1" applyAlignment="1">
      <alignment horizontal="center" vertical="center" wrapText="1"/>
    </xf>
    <xf numFmtId="165" fontId="5" fillId="0" borderId="47" xfId="7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5" fontId="3" fillId="0" borderId="63" xfId="0" applyNumberFormat="1" applyFont="1" applyFill="1" applyBorder="1" applyAlignment="1">
      <alignment horizontal="center" vertical="center" wrapText="1"/>
    </xf>
    <xf numFmtId="165" fontId="3" fillId="0" borderId="4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right" vertical="center" wrapText="1"/>
    </xf>
    <xf numFmtId="166" fontId="19" fillId="2" borderId="0" xfId="8" applyNumberFormat="1" applyFont="1" applyFill="1" applyAlignment="1">
      <alignment horizontal="right" vertical="center" wrapTex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4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6" fontId="19" fillId="0" borderId="25" xfId="8" applyNumberFormat="1" applyFont="1" applyFill="1" applyBorder="1" applyAlignment="1">
      <alignment vertical="center" wrapText="1"/>
    </xf>
    <xf numFmtId="166" fontId="19" fillId="0" borderId="3" xfId="8" applyNumberFormat="1" applyFont="1" applyFill="1" applyBorder="1" applyAlignment="1">
      <alignment vertical="center" wrapText="1"/>
    </xf>
    <xf numFmtId="166" fontId="19" fillId="0" borderId="23" xfId="8" applyNumberFormat="1" applyFont="1" applyFill="1" applyBorder="1" applyAlignment="1">
      <alignment vertical="center" wrapText="1"/>
    </xf>
    <xf numFmtId="166" fontId="19" fillId="0" borderId="4" xfId="8" applyNumberFormat="1" applyFont="1" applyFill="1" applyBorder="1" applyAlignment="1">
      <alignment vertical="center" wrapText="1"/>
    </xf>
    <xf numFmtId="166" fontId="15" fillId="0" borderId="58" xfId="8" applyNumberFormat="1" applyFont="1" applyFill="1" applyBorder="1" applyAlignment="1">
      <alignment horizontal="center" vertical="center" wrapText="1"/>
    </xf>
    <xf numFmtId="166" fontId="22" fillId="0" borderId="42" xfId="8" applyNumberFormat="1" applyFont="1" applyFill="1" applyBorder="1" applyAlignment="1">
      <alignment vertical="center" wrapText="1"/>
    </xf>
    <xf numFmtId="166" fontId="22" fillId="0" borderId="43" xfId="8" applyNumberFormat="1" applyFont="1" applyFill="1" applyBorder="1" applyAlignment="1">
      <alignment vertical="center" wrapText="1"/>
    </xf>
    <xf numFmtId="166" fontId="22" fillId="0" borderId="40" xfId="8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166" fontId="20" fillId="0" borderId="42" xfId="8" applyNumberFormat="1" applyFont="1" applyFill="1" applyBorder="1" applyAlignment="1">
      <alignment horizontal="center" vertical="center" wrapText="1"/>
    </xf>
    <xf numFmtId="166" fontId="20" fillId="0" borderId="59" xfId="8" applyNumberFormat="1" applyFont="1" applyFill="1" applyBorder="1" applyAlignment="1">
      <alignment horizontal="center" vertical="center" wrapText="1"/>
    </xf>
    <xf numFmtId="166" fontId="20" fillId="0" borderId="66" xfId="8" applyNumberFormat="1" applyFont="1" applyFill="1" applyBorder="1" applyAlignment="1">
      <alignment horizontal="center" vertical="center" wrapText="1"/>
    </xf>
    <xf numFmtId="166" fontId="20" fillId="0" borderId="64" xfId="8" applyNumberFormat="1" applyFont="1" applyFill="1" applyBorder="1" applyAlignment="1">
      <alignment horizontal="center" vertical="center" wrapText="1"/>
    </xf>
    <xf numFmtId="166" fontId="19" fillId="0" borderId="8" xfId="8" applyNumberFormat="1" applyFont="1" applyFill="1" applyBorder="1" applyAlignment="1">
      <alignment vertical="center" wrapText="1"/>
    </xf>
    <xf numFmtId="1" fontId="19" fillId="0" borderId="33" xfId="8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31" fillId="0" borderId="33" xfId="0" applyFont="1" applyFill="1" applyBorder="1" applyAlignment="1">
      <alignment wrapText="1"/>
    </xf>
    <xf numFmtId="0" fontId="31" fillId="0" borderId="24" xfId="0" applyFont="1" applyFill="1" applyBorder="1" applyAlignment="1">
      <alignment wrapText="1"/>
    </xf>
    <xf numFmtId="0" fontId="33" fillId="0" borderId="30" xfId="0" applyFont="1" applyFill="1" applyBorder="1" applyAlignment="1">
      <alignment wrapText="1"/>
    </xf>
    <xf numFmtId="0" fontId="33" fillId="0" borderId="8" xfId="0" applyFont="1" applyFill="1" applyBorder="1" applyAlignment="1">
      <alignment wrapText="1"/>
    </xf>
    <xf numFmtId="0" fontId="33" fillId="0" borderId="9" xfId="0" applyFont="1" applyFill="1" applyBorder="1" applyAlignment="1">
      <alignment wrapText="1"/>
    </xf>
    <xf numFmtId="166" fontId="24" fillId="0" borderId="42" xfId="8" applyNumberFormat="1" applyFont="1" applyFill="1" applyBorder="1" applyAlignment="1">
      <alignment horizontal="center" vertical="center" wrapText="1"/>
    </xf>
    <xf numFmtId="166" fontId="24" fillId="0" borderId="59" xfId="8" applyNumberFormat="1" applyFont="1" applyFill="1" applyBorder="1" applyAlignment="1">
      <alignment horizontal="center" vertical="center" wrapText="1"/>
    </xf>
    <xf numFmtId="166" fontId="24" fillId="0" borderId="66" xfId="8" applyNumberFormat="1" applyFont="1" applyFill="1" applyBorder="1" applyAlignment="1">
      <alignment horizontal="center" vertical="center" wrapText="1"/>
    </xf>
    <xf numFmtId="166" fontId="24" fillId="0" borderId="64" xfId="8" applyNumberFormat="1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vertical="center" wrapText="1"/>
    </xf>
    <xf numFmtId="0" fontId="17" fillId="2" borderId="40" xfId="0" applyFont="1" applyFill="1" applyBorder="1" applyAlignment="1">
      <alignment vertical="center" wrapText="1"/>
    </xf>
    <xf numFmtId="166" fontId="20" fillId="2" borderId="54" xfId="0" applyNumberFormat="1" applyFont="1" applyFill="1" applyBorder="1" applyAlignment="1">
      <alignment horizontal="center" vertical="center" wrapText="1"/>
    </xf>
    <xf numFmtId="166" fontId="20" fillId="2" borderId="13" xfId="0" applyNumberFormat="1" applyFont="1" applyFill="1" applyBorder="1" applyAlignment="1">
      <alignment horizontal="center" vertical="center" wrapText="1"/>
    </xf>
    <xf numFmtId="166" fontId="20" fillId="2" borderId="50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66" fontId="19" fillId="2" borderId="33" xfId="0" applyNumberFormat="1" applyFont="1" applyFill="1" applyBorder="1" applyAlignment="1">
      <alignment vertical="center" wrapText="1"/>
    </xf>
    <xf numFmtId="166" fontId="19" fillId="2" borderId="24" xfId="0" applyNumberFormat="1" applyFont="1" applyFill="1" applyBorder="1" applyAlignment="1">
      <alignment vertical="center" wrapText="1"/>
    </xf>
    <xf numFmtId="166" fontId="19" fillId="2" borderId="12" xfId="0" applyNumberFormat="1" applyFont="1" applyFill="1" applyBorder="1" applyAlignment="1">
      <alignment vertical="center" wrapText="1"/>
    </xf>
    <xf numFmtId="166" fontId="22" fillId="2" borderId="26" xfId="0" applyNumberFormat="1" applyFont="1" applyFill="1" applyBorder="1" applyAlignment="1">
      <alignment vertical="center" wrapText="1"/>
    </xf>
    <xf numFmtId="166" fontId="22" fillId="2" borderId="27" xfId="0" applyNumberFormat="1" applyFont="1" applyFill="1" applyBorder="1" applyAlignment="1">
      <alignment vertical="center" wrapText="1"/>
    </xf>
    <xf numFmtId="166" fontId="22" fillId="2" borderId="28" xfId="0" applyNumberFormat="1" applyFont="1" applyFill="1" applyBorder="1" applyAlignment="1">
      <alignment vertical="center" wrapText="1"/>
    </xf>
    <xf numFmtId="166" fontId="22" fillId="2" borderId="29" xfId="0" applyNumberFormat="1" applyFont="1" applyFill="1" applyBorder="1" applyAlignment="1">
      <alignment vertical="center" wrapText="1"/>
    </xf>
    <xf numFmtId="166" fontId="19" fillId="2" borderId="25" xfId="0" applyNumberFormat="1" applyFont="1" applyFill="1" applyBorder="1" applyAlignment="1">
      <alignment vertical="center" wrapText="1"/>
    </xf>
    <xf numFmtId="166" fontId="19" fillId="2" borderId="3" xfId="0" applyNumberFormat="1" applyFont="1" applyFill="1" applyBorder="1" applyAlignment="1">
      <alignment vertical="center" wrapText="1"/>
    </xf>
    <xf numFmtId="166" fontId="19" fillId="2" borderId="23" xfId="0" applyNumberFormat="1" applyFont="1" applyFill="1" applyBorder="1" applyAlignment="1">
      <alignment vertical="center" wrapText="1"/>
    </xf>
    <xf numFmtId="166" fontId="19" fillId="2" borderId="4" xfId="0" applyNumberFormat="1" applyFont="1" applyFill="1" applyBorder="1" applyAlignment="1">
      <alignment vertical="center" wrapText="1"/>
    </xf>
    <xf numFmtId="166" fontId="21" fillId="2" borderId="28" xfId="0" applyNumberFormat="1" applyFont="1" applyFill="1" applyBorder="1" applyAlignment="1">
      <alignment horizontal="left" vertical="center" wrapText="1"/>
    </xf>
    <xf numFmtId="166" fontId="21" fillId="2" borderId="43" xfId="0" applyNumberFormat="1" applyFont="1" applyFill="1" applyBorder="1" applyAlignment="1">
      <alignment horizontal="left" vertical="center" wrapText="1"/>
    </xf>
    <xf numFmtId="166" fontId="21" fillId="2" borderId="40" xfId="0" applyNumberFormat="1" applyFont="1" applyFill="1" applyBorder="1" applyAlignment="1">
      <alignment horizontal="left" vertical="center" wrapText="1"/>
    </xf>
    <xf numFmtId="166" fontId="19" fillId="2" borderId="42" xfId="0" applyNumberFormat="1" applyFont="1" applyFill="1" applyBorder="1" applyAlignment="1">
      <alignment vertical="center" wrapText="1"/>
    </xf>
    <xf numFmtId="166" fontId="19" fillId="2" borderId="43" xfId="0" applyNumberFormat="1" applyFont="1" applyFill="1" applyBorder="1" applyAlignment="1">
      <alignment vertical="center" wrapText="1"/>
    </xf>
    <xf numFmtId="166" fontId="19" fillId="2" borderId="40" xfId="0" applyNumberFormat="1" applyFont="1" applyFill="1" applyBorder="1" applyAlignment="1">
      <alignment vertical="center" wrapText="1"/>
    </xf>
    <xf numFmtId="166" fontId="19" fillId="2" borderId="23" xfId="0" applyNumberFormat="1" applyFont="1" applyFill="1" applyBorder="1" applyAlignment="1">
      <alignment horizontal="left" vertical="center" wrapText="1"/>
    </xf>
    <xf numFmtId="166" fontId="19" fillId="2" borderId="24" xfId="0" applyNumberFormat="1" applyFont="1" applyFill="1" applyBorder="1" applyAlignment="1">
      <alignment horizontal="left" vertical="center" wrapText="1"/>
    </xf>
    <xf numFmtId="166" fontId="19" fillId="2" borderId="12" xfId="0" applyNumberFormat="1" applyFont="1" applyFill="1" applyBorder="1" applyAlignment="1">
      <alignment horizontal="left" vertical="center" wrapText="1"/>
    </xf>
    <xf numFmtId="166" fontId="19" fillId="2" borderId="30" xfId="0" applyNumberFormat="1" applyFont="1" applyFill="1" applyBorder="1" applyAlignment="1">
      <alignment vertical="center" wrapText="1"/>
    </xf>
    <xf numFmtId="166" fontId="19" fillId="2" borderId="21" xfId="0" applyNumberFormat="1" applyFont="1" applyFill="1" applyBorder="1" applyAlignment="1">
      <alignment vertical="center" wrapText="1"/>
    </xf>
    <xf numFmtId="166" fontId="19" fillId="2" borderId="8" xfId="0" applyNumberFormat="1" applyFont="1" applyFill="1" applyBorder="1" applyAlignment="1">
      <alignment vertical="center" wrapText="1"/>
    </xf>
    <xf numFmtId="166" fontId="19" fillId="2" borderId="5" xfId="0" applyNumberFormat="1" applyFont="1" applyFill="1" applyBorder="1" applyAlignment="1">
      <alignment horizontal="left" vertical="center" wrapText="1"/>
    </xf>
    <xf numFmtId="166" fontId="19" fillId="2" borderId="0" xfId="0" applyNumberFormat="1" applyFont="1" applyFill="1" applyBorder="1" applyAlignment="1">
      <alignment horizontal="left" vertical="center" wrapText="1"/>
    </xf>
    <xf numFmtId="166" fontId="19" fillId="2" borderId="6" xfId="0" applyNumberFormat="1" applyFont="1" applyFill="1" applyBorder="1" applyAlignment="1">
      <alignment horizontal="left" vertical="center" wrapText="1"/>
    </xf>
    <xf numFmtId="166" fontId="19" fillId="2" borderId="34" xfId="0" applyNumberFormat="1" applyFont="1" applyFill="1" applyBorder="1" applyAlignment="1">
      <alignment horizontal="center" vertical="center" wrapText="1"/>
    </xf>
    <xf numFmtId="166" fontId="19" fillId="2" borderId="45" xfId="0" applyNumberFormat="1" applyFont="1" applyFill="1" applyBorder="1" applyAlignment="1">
      <alignment horizontal="center" vertical="center" wrapText="1"/>
    </xf>
    <xf numFmtId="166" fontId="21" fillId="2" borderId="5" xfId="0" applyNumberFormat="1" applyFont="1" applyFill="1" applyBorder="1" applyAlignment="1">
      <alignment horizontal="left" vertical="center" wrapText="1"/>
    </xf>
    <xf numFmtId="166" fontId="21" fillId="2" borderId="0" xfId="0" applyNumberFormat="1" applyFont="1" applyFill="1" applyBorder="1" applyAlignment="1">
      <alignment horizontal="left" vertical="center" wrapText="1"/>
    </xf>
    <xf numFmtId="166" fontId="21" fillId="2" borderId="6" xfId="0" applyNumberFormat="1" applyFont="1" applyFill="1" applyBorder="1" applyAlignment="1">
      <alignment horizontal="left" vertical="center" wrapText="1"/>
    </xf>
    <xf numFmtId="166" fontId="15" fillId="2" borderId="52" xfId="8" applyNumberFormat="1" applyFont="1" applyFill="1" applyBorder="1" applyAlignment="1">
      <alignment horizontal="left" vertical="center" wrapText="1"/>
    </xf>
    <xf numFmtId="166" fontId="15" fillId="2" borderId="47" xfId="8" applyNumberFormat="1" applyFont="1" applyFill="1" applyBorder="1" applyAlignment="1">
      <alignment horizontal="left" vertical="center" wrapText="1"/>
    </xf>
    <xf numFmtId="166" fontId="15" fillId="2" borderId="53" xfId="8" applyNumberFormat="1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166" fontId="15" fillId="2" borderId="51" xfId="8" applyNumberFormat="1" applyFont="1" applyFill="1" applyBorder="1" applyAlignment="1">
      <alignment horizontal="center" vertical="center" wrapText="1"/>
    </xf>
    <xf numFmtId="166" fontId="15" fillId="2" borderId="7" xfId="8" applyNumberFormat="1" applyFont="1" applyFill="1" applyBorder="1" applyAlignment="1">
      <alignment horizontal="center" vertical="center" wrapText="1"/>
    </xf>
    <xf numFmtId="166" fontId="27" fillId="2" borderId="42" xfId="8" applyNumberFormat="1" applyFont="1" applyFill="1" applyBorder="1" applyAlignment="1">
      <alignment vertical="center" wrapText="1"/>
    </xf>
    <xf numFmtId="166" fontId="27" fillId="2" borderId="43" xfId="8" applyNumberFormat="1" applyFont="1" applyFill="1" applyBorder="1" applyAlignment="1">
      <alignment vertical="center" wrapText="1"/>
    </xf>
    <xf numFmtId="166" fontId="27" fillId="2" borderId="40" xfId="8" applyNumberFormat="1" applyFont="1" applyFill="1" applyBorder="1" applyAlignment="1">
      <alignment vertical="center" wrapText="1"/>
    </xf>
    <xf numFmtId="166" fontId="28" fillId="2" borderId="30" xfId="8" applyNumberFormat="1" applyFont="1" applyFill="1" applyBorder="1" applyAlignment="1">
      <alignment vertical="center" wrapText="1"/>
    </xf>
    <xf numFmtId="166" fontId="28" fillId="2" borderId="8" xfId="8" applyNumberFormat="1" applyFont="1" applyFill="1" applyBorder="1" applyAlignment="1">
      <alignment vertical="center" wrapText="1"/>
    </xf>
    <xf numFmtId="166" fontId="28" fillId="2" borderId="9" xfId="8" applyNumberFormat="1" applyFont="1" applyFill="1" applyBorder="1" applyAlignment="1">
      <alignment vertical="center" wrapText="1"/>
    </xf>
    <xf numFmtId="0" fontId="31" fillId="2" borderId="30" xfId="0" applyFont="1" applyFill="1" applyBorder="1" applyAlignment="1">
      <alignment vertical="center" wrapText="1"/>
    </xf>
    <xf numFmtId="0" fontId="31" fillId="2" borderId="8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vertical="center" wrapText="1"/>
    </xf>
    <xf numFmtId="0" fontId="33" fillId="2" borderId="30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1" fillId="2" borderId="33" xfId="0" applyFont="1" applyFill="1" applyBorder="1" applyAlignment="1">
      <alignment vertical="center" wrapText="1"/>
    </xf>
    <xf numFmtId="0" fontId="31" fillId="2" borderId="24" xfId="0" applyFont="1" applyFill="1" applyBorder="1" applyAlignment="1">
      <alignment vertical="center" wrapText="1"/>
    </xf>
    <xf numFmtId="0" fontId="17" fillId="2" borderId="43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vertical="center" wrapText="1"/>
    </xf>
    <xf numFmtId="0" fontId="35" fillId="2" borderId="43" xfId="0" applyFont="1" applyFill="1" applyBorder="1" applyAlignment="1">
      <alignment vertical="center" wrapText="1"/>
    </xf>
    <xf numFmtId="0" fontId="35" fillId="2" borderId="40" xfId="0" applyFont="1" applyFill="1" applyBorder="1" applyAlignment="1">
      <alignment vertical="center" wrapText="1"/>
    </xf>
    <xf numFmtId="0" fontId="35" fillId="2" borderId="33" xfId="0" applyFont="1" applyFill="1" applyBorder="1" applyAlignment="1">
      <alignment vertical="center" wrapText="1"/>
    </xf>
    <xf numFmtId="0" fontId="35" fillId="2" borderId="24" xfId="0" applyFont="1" applyFill="1" applyBorder="1" applyAlignment="1">
      <alignment vertical="center" wrapText="1"/>
    </xf>
    <xf numFmtId="0" fontId="35" fillId="2" borderId="6" xfId="0" applyFont="1" applyFill="1" applyBorder="1" applyAlignment="1">
      <alignment vertical="center" wrapText="1"/>
    </xf>
    <xf numFmtId="166" fontId="27" fillId="2" borderId="44" xfId="8" applyNumberFormat="1" applyFont="1" applyFill="1" applyBorder="1" applyAlignment="1">
      <alignment vertical="center" wrapText="1"/>
    </xf>
    <xf numFmtId="166" fontId="27" fillId="2" borderId="17" xfId="8" applyNumberFormat="1" applyFont="1" applyFill="1" applyBorder="1" applyAlignment="1">
      <alignment vertical="center" wrapText="1"/>
    </xf>
    <xf numFmtId="166" fontId="15" fillId="2" borderId="19" xfId="8" applyNumberFormat="1" applyFont="1" applyFill="1" applyBorder="1" applyAlignment="1">
      <alignment vertical="center" wrapText="1"/>
    </xf>
    <xf numFmtId="166" fontId="15" fillId="2" borderId="9" xfId="8" applyNumberFormat="1" applyFont="1" applyFill="1" applyBorder="1" applyAlignment="1">
      <alignment vertical="center" wrapText="1"/>
    </xf>
    <xf numFmtId="166" fontId="27" fillId="2" borderId="30" xfId="8" applyNumberFormat="1" applyFont="1" applyFill="1" applyBorder="1" applyAlignment="1">
      <alignment vertical="center" wrapText="1"/>
    </xf>
    <xf numFmtId="166" fontId="27" fillId="2" borderId="21" xfId="8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6" xfId="0" applyFont="1" applyFill="1" applyBorder="1" applyAlignment="1">
      <alignment horizontal="left" wrapText="1"/>
    </xf>
    <xf numFmtId="166" fontId="25" fillId="2" borderId="1" xfId="8" applyNumberFormat="1" applyFont="1" applyFill="1" applyBorder="1" applyAlignment="1">
      <alignment horizontal="left" vertical="center" wrapText="1"/>
    </xf>
    <xf numFmtId="166" fontId="15" fillId="2" borderId="1" xfId="8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6" fontId="15" fillId="2" borderId="61" xfId="8" applyNumberFormat="1" applyFont="1" applyFill="1" applyBorder="1" applyAlignment="1">
      <alignment vertical="center" wrapText="1"/>
    </xf>
    <xf numFmtId="0" fontId="13" fillId="0" borderId="7" xfId="9" applyFont="1" applyBorder="1" applyAlignment="1">
      <alignment horizontal="center" vertical="center"/>
    </xf>
    <xf numFmtId="0" fontId="13" fillId="0" borderId="49" xfId="9" applyFont="1" applyBorder="1" applyAlignment="1">
      <alignment horizontal="center" vertical="center"/>
    </xf>
    <xf numFmtId="0" fontId="13" fillId="0" borderId="31" xfId="9" applyFont="1" applyBorder="1" applyAlignment="1">
      <alignment horizontal="center" vertical="center" wrapText="1"/>
    </xf>
    <xf numFmtId="0" fontId="13" fillId="0" borderId="45" xfId="9" applyFont="1" applyBorder="1" applyAlignment="1">
      <alignment horizontal="center" vertical="center" wrapText="1"/>
    </xf>
    <xf numFmtId="0" fontId="13" fillId="0" borderId="31" xfId="9" applyFont="1" applyBorder="1" applyAlignment="1">
      <alignment horizontal="left" vertical="center"/>
    </xf>
    <xf numFmtId="0" fontId="13" fillId="0" borderId="58" xfId="9" applyFont="1" applyBorder="1" applyAlignment="1">
      <alignment horizontal="left" vertical="center"/>
    </xf>
    <xf numFmtId="0" fontId="13" fillId="0" borderId="45" xfId="9" applyFont="1" applyBorder="1" applyAlignment="1">
      <alignment horizontal="left" vertical="center"/>
    </xf>
    <xf numFmtId="0" fontId="14" fillId="0" borderId="1" xfId="9" applyFont="1" applyFill="1" applyBorder="1" applyAlignment="1">
      <alignment horizontal="left" vertical="center"/>
    </xf>
    <xf numFmtId="0" fontId="13" fillId="0" borderId="0" xfId="9" applyFont="1" applyAlignment="1">
      <alignment horizontal="right" vertical="center"/>
    </xf>
    <xf numFmtId="0" fontId="13" fillId="0" borderId="0" xfId="9" applyFont="1" applyAlignment="1">
      <alignment horizontal="center" vertical="center" wrapText="1"/>
    </xf>
    <xf numFmtId="0" fontId="13" fillId="0" borderId="1" xfId="9" applyFont="1" applyBorder="1" applyAlignment="1">
      <alignment horizontal="center" vertical="center"/>
    </xf>
    <xf numFmtId="0" fontId="14" fillId="0" borderId="31" xfId="9" applyFont="1" applyFill="1" applyBorder="1" applyAlignment="1">
      <alignment horizontal="left" vertical="center"/>
    </xf>
    <xf numFmtId="0" fontId="14" fillId="0" borderId="58" xfId="9" applyFont="1" applyFill="1" applyBorder="1" applyAlignment="1">
      <alignment horizontal="left" vertical="center"/>
    </xf>
    <xf numFmtId="0" fontId="14" fillId="0" borderId="45" xfId="9" applyFont="1" applyFill="1" applyBorder="1" applyAlignment="1">
      <alignment horizontal="left" vertical="center"/>
    </xf>
  </cellXfs>
  <cellStyles count="14">
    <cellStyle name="Comma 2" xfId="1"/>
    <cellStyle name="Comma 3" xfId="2"/>
    <cellStyle name="Normal" xfId="0" builtinId="0"/>
    <cellStyle name="Normal 2" xfId="3"/>
    <cellStyle name="Normal 2 2" xfId="4"/>
    <cellStyle name="Normal 2 3" xfId="5"/>
    <cellStyle name="Normal 2_IV-ՀՐԱՏԱՊ ՓՈՒԼԵՐՈՎ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Sheet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C7" sqref="C7"/>
    </sheetView>
  </sheetViews>
  <sheetFormatPr defaultRowHeight="17.25" x14ac:dyDescent="0.3"/>
  <cols>
    <col min="1" max="1" width="7.5703125" style="132" customWidth="1"/>
    <col min="2" max="2" width="46.28515625" style="181" customWidth="1"/>
    <col min="3" max="3" width="16.85546875" style="181" customWidth="1"/>
    <col min="4" max="4" width="16.28515625" style="132" customWidth="1"/>
    <col min="5" max="5" width="17.5703125" style="132" customWidth="1"/>
    <col min="6" max="6" width="15.85546875" style="132" customWidth="1"/>
    <col min="7" max="7" width="10.5703125" style="132" bestFit="1" customWidth="1"/>
    <col min="8" max="8" width="10.85546875" style="132" bestFit="1" customWidth="1"/>
    <col min="9" max="16384" width="9.140625" style="132"/>
  </cols>
  <sheetData>
    <row r="1" spans="1:6" s="180" customFormat="1" ht="18.75" customHeight="1" x14ac:dyDescent="0.25">
      <c r="A1" s="339" t="s">
        <v>106</v>
      </c>
      <c r="B1" s="339"/>
      <c r="C1" s="339"/>
      <c r="D1" s="339"/>
      <c r="E1" s="339"/>
      <c r="F1" s="339"/>
    </row>
    <row r="2" spans="1:6" s="180" customFormat="1" ht="34.5" customHeight="1" x14ac:dyDescent="0.25">
      <c r="A2" s="339" t="s">
        <v>97</v>
      </c>
      <c r="B2" s="339"/>
      <c r="C2" s="339"/>
      <c r="D2" s="339"/>
      <c r="E2" s="339"/>
      <c r="F2" s="339"/>
    </row>
    <row r="3" spans="1:6" s="180" customFormat="1" ht="19.5" customHeight="1" x14ac:dyDescent="0.25">
      <c r="A3" s="171"/>
      <c r="B3" s="123"/>
      <c r="C3" s="123"/>
      <c r="D3" s="171"/>
      <c r="E3" s="171"/>
      <c r="F3" s="171"/>
    </row>
    <row r="4" spans="1:6" s="180" customFormat="1" ht="55.5" customHeight="1" x14ac:dyDescent="0.25">
      <c r="A4" s="340" t="s">
        <v>107</v>
      </c>
      <c r="B4" s="340"/>
      <c r="C4" s="340"/>
      <c r="D4" s="340"/>
      <c r="E4" s="340"/>
      <c r="F4" s="340"/>
    </row>
    <row r="5" spans="1:6" s="180" customFormat="1" x14ac:dyDescent="0.25">
      <c r="A5" s="124"/>
      <c r="B5" s="124"/>
      <c r="C5" s="124"/>
      <c r="D5" s="124"/>
      <c r="E5" s="124"/>
      <c r="F5" s="124"/>
    </row>
    <row r="6" spans="1:6" s="180" customFormat="1" ht="18" x14ac:dyDescent="0.25">
      <c r="A6" s="341" t="s">
        <v>98</v>
      </c>
      <c r="B6" s="341"/>
      <c r="C6" s="341"/>
      <c r="D6" s="341"/>
      <c r="E6" s="341"/>
      <c r="F6" s="341"/>
    </row>
    <row r="7" spans="1:6" s="180" customFormat="1" ht="74.25" customHeight="1" x14ac:dyDescent="0.25">
      <c r="A7" s="3" t="s">
        <v>94</v>
      </c>
      <c r="B7" s="125" t="s">
        <v>99</v>
      </c>
      <c r="C7" s="125" t="s">
        <v>452</v>
      </c>
      <c r="D7" s="125" t="s">
        <v>108</v>
      </c>
      <c r="E7" s="125" t="s">
        <v>109</v>
      </c>
      <c r="F7" s="3" t="s">
        <v>100</v>
      </c>
    </row>
    <row r="8" spans="1:6" x14ac:dyDescent="0.3">
      <c r="A8" s="126"/>
      <c r="B8" s="3" t="s">
        <v>93</v>
      </c>
      <c r="C8" s="3">
        <f>C10+C13+C19</f>
        <v>109500</v>
      </c>
      <c r="D8" s="3">
        <f>D10+D13+D19</f>
        <v>109500</v>
      </c>
      <c r="E8" s="3">
        <f>E10+E13+E19</f>
        <v>109500</v>
      </c>
      <c r="F8" s="3">
        <f>F10+F13+F19</f>
        <v>109500</v>
      </c>
    </row>
    <row r="9" spans="1:6" ht="28.5" customHeight="1" x14ac:dyDescent="0.3">
      <c r="A9" s="126"/>
      <c r="B9" s="126" t="s">
        <v>101</v>
      </c>
      <c r="C9" s="126"/>
      <c r="D9" s="126"/>
      <c r="E9" s="126"/>
      <c r="F9" s="126"/>
    </row>
    <row r="10" spans="1:6" ht="34.5" x14ac:dyDescent="0.3">
      <c r="A10" s="127">
        <v>1</v>
      </c>
      <c r="B10" s="3" t="s">
        <v>104</v>
      </c>
      <c r="C10" s="175">
        <f>SUM(C12:C12)</f>
        <v>13000</v>
      </c>
      <c r="D10" s="175">
        <f>SUM(D12:D12)</f>
        <v>13000</v>
      </c>
      <c r="E10" s="175">
        <f>SUM(E12:E12)</f>
        <v>13000</v>
      </c>
      <c r="F10" s="175">
        <f>SUM(F12:F12)</f>
        <v>13000</v>
      </c>
    </row>
    <row r="11" spans="1:6" x14ac:dyDescent="0.3">
      <c r="A11" s="129"/>
      <c r="B11" s="3" t="s">
        <v>102</v>
      </c>
      <c r="C11" s="3"/>
      <c r="D11" s="3"/>
      <c r="E11" s="3"/>
      <c r="F11" s="3"/>
    </row>
    <row r="12" spans="1:6" ht="36" x14ac:dyDescent="0.3">
      <c r="A12" s="133">
        <v>1.1000000000000001</v>
      </c>
      <c r="B12" s="174" t="s">
        <v>451</v>
      </c>
      <c r="C12" s="190">
        <v>13000</v>
      </c>
      <c r="D12" s="190">
        <v>13000</v>
      </c>
      <c r="E12" s="190">
        <v>13000</v>
      </c>
      <c r="F12" s="190">
        <v>13000</v>
      </c>
    </row>
    <row r="13" spans="1:6" ht="33.75" customHeight="1" x14ac:dyDescent="0.3">
      <c r="A13" s="182">
        <v>2</v>
      </c>
      <c r="B13" s="3" t="s">
        <v>103</v>
      </c>
      <c r="C13" s="175">
        <f>SUM(C15:C18)</f>
        <v>90000</v>
      </c>
      <c r="D13" s="175">
        <f>SUM(D15:D18)</f>
        <v>90000</v>
      </c>
      <c r="E13" s="175">
        <f>SUM(E15:E18)</f>
        <v>90000</v>
      </c>
      <c r="F13" s="175">
        <f>SUM(F15:F18)</f>
        <v>90000</v>
      </c>
    </row>
    <row r="14" spans="1:6" ht="26.25" customHeight="1" x14ac:dyDescent="0.3">
      <c r="A14" s="176"/>
      <c r="B14" s="2" t="s">
        <v>102</v>
      </c>
      <c r="C14" s="2"/>
      <c r="D14" s="2"/>
      <c r="E14" s="2"/>
      <c r="F14" s="177"/>
    </row>
    <row r="15" spans="1:6" ht="18" x14ac:dyDescent="0.3">
      <c r="A15" s="178">
        <v>2.1</v>
      </c>
      <c r="B15" s="174" t="s">
        <v>453</v>
      </c>
      <c r="C15" s="190">
        <v>40000</v>
      </c>
      <c r="D15" s="190">
        <v>40000</v>
      </c>
      <c r="E15" s="190">
        <v>40000</v>
      </c>
      <c r="F15" s="190">
        <v>40000</v>
      </c>
    </row>
    <row r="16" spans="1:6" ht="36" x14ac:dyDescent="0.3">
      <c r="A16" s="178">
        <v>2.2000000000000002</v>
      </c>
      <c r="B16" s="174" t="s">
        <v>455</v>
      </c>
      <c r="C16" s="190">
        <v>2000</v>
      </c>
      <c r="D16" s="190">
        <v>2000</v>
      </c>
      <c r="E16" s="190">
        <v>2000</v>
      </c>
      <c r="F16" s="190">
        <v>2000</v>
      </c>
    </row>
    <row r="17" spans="1:8" ht="36" x14ac:dyDescent="0.3">
      <c r="A17" s="178">
        <v>2.2999999999999998</v>
      </c>
      <c r="B17" s="174" t="s">
        <v>456</v>
      </c>
      <c r="C17" s="190">
        <v>18000</v>
      </c>
      <c r="D17" s="190">
        <v>18000</v>
      </c>
      <c r="E17" s="190">
        <v>18000</v>
      </c>
      <c r="F17" s="190">
        <v>18000</v>
      </c>
    </row>
    <row r="18" spans="1:8" ht="36" x14ac:dyDescent="0.3">
      <c r="A18" s="178">
        <v>2.4</v>
      </c>
      <c r="B18" s="174" t="s">
        <v>454</v>
      </c>
      <c r="C18" s="190">
        <v>30000</v>
      </c>
      <c r="D18" s="190">
        <v>30000</v>
      </c>
      <c r="E18" s="190">
        <v>30000</v>
      </c>
      <c r="F18" s="190">
        <v>30000</v>
      </c>
    </row>
    <row r="19" spans="1:8" s="4" customFormat="1" ht="34.5" x14ac:dyDescent="0.3">
      <c r="A19" s="179">
        <v>3</v>
      </c>
      <c r="B19" s="130" t="s">
        <v>331</v>
      </c>
      <c r="C19" s="6">
        <f>SUM(C21:C23)</f>
        <v>6500</v>
      </c>
      <c r="D19" s="6">
        <f>SUM(D21:D23)</f>
        <v>6500</v>
      </c>
      <c r="E19" s="6">
        <f>SUM(E21:E23)</f>
        <v>6500</v>
      </c>
      <c r="F19" s="6">
        <f>SUM(F21:F23)</f>
        <v>6500</v>
      </c>
      <c r="H19" s="132"/>
    </row>
    <row r="20" spans="1:8" x14ac:dyDescent="0.3">
      <c r="A20" s="129"/>
      <c r="B20" s="3" t="s">
        <v>102</v>
      </c>
      <c r="C20" s="3"/>
      <c r="D20" s="3"/>
      <c r="E20" s="3"/>
      <c r="F20" s="3"/>
    </row>
    <row r="21" spans="1:8" ht="126" x14ac:dyDescent="0.3">
      <c r="A21" s="178">
        <v>3.1</v>
      </c>
      <c r="B21" s="174" t="s">
        <v>457</v>
      </c>
      <c r="C21" s="190">
        <v>3000</v>
      </c>
      <c r="D21" s="190">
        <v>3000</v>
      </c>
      <c r="E21" s="190">
        <v>3000</v>
      </c>
      <c r="F21" s="190">
        <v>3000</v>
      </c>
    </row>
    <row r="22" spans="1:8" ht="126" x14ac:dyDescent="0.3">
      <c r="A22" s="178">
        <v>3.2</v>
      </c>
      <c r="B22" s="174" t="s">
        <v>458</v>
      </c>
      <c r="C22" s="190">
        <v>1500</v>
      </c>
      <c r="D22" s="190">
        <v>1500</v>
      </c>
      <c r="E22" s="190">
        <v>1500</v>
      </c>
      <c r="F22" s="190">
        <v>1500</v>
      </c>
    </row>
    <row r="23" spans="1:8" ht="126" x14ac:dyDescent="0.3">
      <c r="A23" s="178">
        <v>3.3</v>
      </c>
      <c r="B23" s="174" t="s">
        <v>459</v>
      </c>
      <c r="C23" s="190">
        <v>2000</v>
      </c>
      <c r="D23" s="190">
        <v>2000</v>
      </c>
      <c r="E23" s="190">
        <v>2000</v>
      </c>
      <c r="F23" s="190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2" workbookViewId="0">
      <selection activeCell="I11" sqref="I11"/>
    </sheetView>
  </sheetViews>
  <sheetFormatPr defaultRowHeight="16.5" x14ac:dyDescent="0.25"/>
  <cols>
    <col min="1" max="1" width="17.140625" style="120" customWidth="1"/>
    <col min="2" max="2" width="15.140625" style="120" customWidth="1"/>
    <col min="3" max="3" width="21.7109375" style="120" customWidth="1"/>
    <col min="4" max="4" width="14.7109375" style="120" customWidth="1"/>
    <col min="5" max="5" width="14.5703125" style="120" customWidth="1"/>
    <col min="6" max="6" width="15.42578125" style="120" customWidth="1"/>
    <col min="7" max="7" width="14.42578125" style="120" customWidth="1"/>
    <col min="8" max="8" width="11.28515625" style="120" bestFit="1" customWidth="1"/>
    <col min="9" max="9" width="11.42578125" style="120" bestFit="1" customWidth="1"/>
    <col min="10" max="10" width="9.140625" style="120"/>
    <col min="11" max="11" width="10" style="120" bestFit="1" customWidth="1"/>
    <col min="12" max="12" width="9.5703125" style="120" bestFit="1" customWidth="1"/>
    <col min="13" max="16384" width="9.140625" style="120"/>
  </cols>
  <sheetData>
    <row r="1" spans="1:9" x14ac:dyDescent="0.25">
      <c r="A1" s="581" t="s">
        <v>291</v>
      </c>
      <c r="B1" s="581"/>
      <c r="C1" s="581"/>
      <c r="D1" s="581"/>
      <c r="E1" s="581"/>
      <c r="F1" s="581"/>
      <c r="G1" s="581"/>
    </row>
    <row r="2" spans="1:9" x14ac:dyDescent="0.25">
      <c r="A2" s="150"/>
      <c r="B2" s="150"/>
      <c r="C2" s="150"/>
      <c r="D2" s="150"/>
      <c r="E2" s="150"/>
      <c r="F2" s="150"/>
      <c r="G2" s="150"/>
      <c r="H2" s="150"/>
      <c r="I2" s="150"/>
    </row>
    <row r="3" spans="1:9" ht="51" customHeight="1" x14ac:dyDescent="0.25">
      <c r="A3" s="582" t="s">
        <v>12</v>
      </c>
      <c r="B3" s="582"/>
      <c r="C3" s="582"/>
      <c r="D3" s="582"/>
      <c r="E3" s="582"/>
      <c r="F3" s="582"/>
      <c r="G3" s="582"/>
      <c r="H3" s="258"/>
      <c r="I3" s="258"/>
    </row>
    <row r="6" spans="1:9" s="258" customFormat="1" ht="49.5" customHeight="1" x14ac:dyDescent="0.25">
      <c r="A6" s="764" t="s">
        <v>141</v>
      </c>
      <c r="B6" s="764"/>
      <c r="C6" s="764"/>
      <c r="D6" s="764"/>
      <c r="E6" s="764"/>
      <c r="F6" s="764"/>
      <c r="G6" s="764"/>
    </row>
    <row r="8" spans="1:9" ht="45.75" customHeight="1" x14ac:dyDescent="0.25">
      <c r="A8" s="636" t="s">
        <v>142</v>
      </c>
      <c r="B8" s="636"/>
      <c r="C8" s="636"/>
      <c r="D8" s="636"/>
      <c r="E8" s="636"/>
      <c r="F8" s="636"/>
      <c r="G8" s="636"/>
    </row>
    <row r="9" spans="1:9" ht="17.25" thickBot="1" x14ac:dyDescent="0.3">
      <c r="A9" s="305"/>
      <c r="B9" s="305"/>
      <c r="C9" s="305"/>
      <c r="D9" s="305"/>
      <c r="E9" s="305"/>
      <c r="F9" s="305"/>
      <c r="G9" s="305"/>
    </row>
    <row r="10" spans="1:9" ht="47.25" customHeight="1" x14ac:dyDescent="0.25">
      <c r="A10" s="591" t="s">
        <v>143</v>
      </c>
      <c r="B10" s="592"/>
      <c r="C10" s="593"/>
      <c r="D10" s="536" t="s">
        <v>575</v>
      </c>
      <c r="E10" s="536"/>
      <c r="F10" s="536"/>
      <c r="G10" s="536"/>
    </row>
    <row r="11" spans="1:9" ht="47.25" customHeight="1" x14ac:dyDescent="0.25">
      <c r="A11" s="594"/>
      <c r="B11" s="595"/>
      <c r="C11" s="596"/>
      <c r="D11" s="618" t="s">
        <v>144</v>
      </c>
      <c r="E11" s="619"/>
      <c r="F11" s="620" t="s">
        <v>145</v>
      </c>
      <c r="G11" s="620"/>
    </row>
    <row r="12" spans="1:9" ht="51" customHeight="1" thickBot="1" x14ac:dyDescent="0.3">
      <c r="A12" s="597"/>
      <c r="B12" s="598"/>
      <c r="C12" s="599"/>
      <c r="D12" s="21" t="s">
        <v>109</v>
      </c>
      <c r="E12" s="261" t="s">
        <v>100</v>
      </c>
      <c r="F12" s="21" t="s">
        <v>109</v>
      </c>
      <c r="G12" s="262" t="s">
        <v>100</v>
      </c>
    </row>
    <row r="13" spans="1:9" x14ac:dyDescent="0.25">
      <c r="A13" s="497" t="s">
        <v>146</v>
      </c>
      <c r="B13" s="498"/>
      <c r="C13" s="501" t="s">
        <v>116</v>
      </c>
      <c r="D13" s="502"/>
      <c r="E13" s="502"/>
      <c r="F13" s="502"/>
      <c r="G13" s="503"/>
    </row>
    <row r="14" spans="1:9" ht="44.25" customHeight="1" x14ac:dyDescent="0.25">
      <c r="A14" s="499"/>
      <c r="B14" s="500"/>
      <c r="C14" s="564" t="s">
        <v>160</v>
      </c>
      <c r="D14" s="565"/>
      <c r="E14" s="565"/>
      <c r="F14" s="565"/>
      <c r="G14" s="566"/>
    </row>
    <row r="15" spans="1:9" x14ac:dyDescent="0.25">
      <c r="A15" s="590">
        <v>1168</v>
      </c>
      <c r="B15" s="568" t="s">
        <v>583</v>
      </c>
      <c r="C15" s="453" t="s">
        <v>150</v>
      </c>
      <c r="D15" s="454"/>
      <c r="E15" s="454"/>
      <c r="F15" s="454"/>
      <c r="G15" s="455"/>
    </row>
    <row r="16" spans="1:9" ht="32.25" customHeight="1" x14ac:dyDescent="0.25">
      <c r="A16" s="590"/>
      <c r="B16" s="568"/>
      <c r="C16" s="456" t="s">
        <v>10</v>
      </c>
      <c r="D16" s="457"/>
      <c r="E16" s="457"/>
      <c r="F16" s="457"/>
      <c r="G16" s="458"/>
    </row>
    <row r="17" spans="1:7" ht="39" customHeight="1" thickBot="1" x14ac:dyDescent="0.3">
      <c r="A17" s="474" t="s">
        <v>151</v>
      </c>
      <c r="B17" s="475"/>
      <c r="C17" s="33"/>
      <c r="D17" s="34" t="s">
        <v>152</v>
      </c>
      <c r="E17" s="34" t="s">
        <v>152</v>
      </c>
      <c r="F17" s="35">
        <f>'130Tavush'!C14</f>
        <v>2648</v>
      </c>
      <c r="G17" s="35">
        <f>'130Tavush'!D14</f>
        <v>2648</v>
      </c>
    </row>
    <row r="18" spans="1:7" ht="36" customHeight="1" x14ac:dyDescent="0.25">
      <c r="A18" s="476" t="s">
        <v>153</v>
      </c>
      <c r="B18" s="477"/>
      <c r="C18" s="477"/>
      <c r="D18" s="477"/>
      <c r="E18" s="477"/>
      <c r="F18" s="477"/>
      <c r="G18" s="478"/>
    </row>
    <row r="19" spans="1:7" ht="39.75" customHeight="1" thickBot="1" x14ac:dyDescent="0.3">
      <c r="A19" s="426" t="s">
        <v>11</v>
      </c>
      <c r="B19" s="427"/>
      <c r="C19" s="427"/>
      <c r="D19" s="427"/>
      <c r="E19" s="427"/>
      <c r="F19" s="427"/>
      <c r="G19" s="428"/>
    </row>
    <row r="20" spans="1:7" ht="47.25" customHeight="1" thickBot="1" x14ac:dyDescent="0.3">
      <c r="A20" s="437" t="s">
        <v>154</v>
      </c>
      <c r="B20" s="438"/>
      <c r="C20" s="438"/>
      <c r="D20" s="438"/>
      <c r="E20" s="438"/>
      <c r="F20" s="438"/>
      <c r="G20" s="439"/>
    </row>
    <row r="21" spans="1:7" ht="84" customHeight="1" thickBot="1" x14ac:dyDescent="0.3">
      <c r="A21" s="424" t="s">
        <v>155</v>
      </c>
      <c r="B21" s="425"/>
      <c r="C21" s="479" t="s">
        <v>163</v>
      </c>
      <c r="D21" s="480"/>
      <c r="E21" s="480"/>
      <c r="F21" s="480"/>
      <c r="G21" s="481"/>
    </row>
    <row r="22" spans="1:7" ht="65.25" customHeight="1" thickBot="1" x14ac:dyDescent="0.3">
      <c r="A22" s="448" t="s">
        <v>157</v>
      </c>
      <c r="B22" s="449"/>
      <c r="C22" s="36"/>
      <c r="D22" s="36"/>
      <c r="E22" s="36"/>
      <c r="F22" s="36"/>
      <c r="G22" s="37"/>
    </row>
    <row r="23" spans="1:7" ht="35.25" customHeight="1" x14ac:dyDescent="0.25">
      <c r="A23" s="444" t="s">
        <v>158</v>
      </c>
      <c r="B23" s="445"/>
      <c r="C23" s="445"/>
      <c r="D23" s="445"/>
      <c r="E23" s="445"/>
      <c r="F23" s="446"/>
      <c r="G23" s="447"/>
    </row>
    <row r="24" spans="1:7" ht="29.25" customHeight="1" thickBot="1" x14ac:dyDescent="0.3">
      <c r="A24" s="440" t="s">
        <v>560</v>
      </c>
      <c r="B24" s="441"/>
      <c r="C24" s="441"/>
      <c r="D24" s="441"/>
      <c r="E24" s="441"/>
      <c r="F24" s="442"/>
      <c r="G24" s="443"/>
    </row>
    <row r="25" spans="1:7" ht="29.25" customHeight="1" x14ac:dyDescent="0.25">
      <c r="A25" s="634" t="s">
        <v>159</v>
      </c>
      <c r="B25" s="634"/>
      <c r="C25" s="634"/>
      <c r="D25" s="634"/>
      <c r="E25" s="634"/>
      <c r="F25" s="635"/>
      <c r="G25" s="634"/>
    </row>
    <row r="26" spans="1:7" ht="33.75" customHeight="1" thickBot="1" x14ac:dyDescent="0.3">
      <c r="A26" s="440" t="s">
        <v>561</v>
      </c>
      <c r="B26" s="441"/>
      <c r="C26" s="441"/>
      <c r="D26" s="441"/>
      <c r="E26" s="441"/>
      <c r="F26" s="442"/>
      <c r="G26" s="443"/>
    </row>
    <row r="28" spans="1:7" x14ac:dyDescent="0.25">
      <c r="A28" s="578" t="s">
        <v>164</v>
      </c>
      <c r="B28" s="578"/>
      <c r="C28" s="578"/>
      <c r="D28" s="578"/>
      <c r="E28" s="578"/>
      <c r="F28" s="578"/>
      <c r="G28" s="578"/>
    </row>
    <row r="30" spans="1:7" x14ac:dyDescent="0.25">
      <c r="A30" s="578" t="s">
        <v>165</v>
      </c>
      <c r="B30" s="578"/>
      <c r="C30" s="578"/>
      <c r="D30" s="578"/>
      <c r="E30" s="578"/>
      <c r="F30" s="578"/>
      <c r="G30" s="578"/>
    </row>
    <row r="31" spans="1:7" ht="17.25" thickBot="1" x14ac:dyDescent="0.3"/>
    <row r="32" spans="1:7" ht="55.5" customHeight="1" x14ac:dyDescent="0.25">
      <c r="A32" s="583" t="s">
        <v>143</v>
      </c>
      <c r="B32" s="584"/>
      <c r="C32" s="584"/>
      <c r="D32" s="488" t="s">
        <v>575</v>
      </c>
      <c r="E32" s="489"/>
      <c r="F32" s="489"/>
      <c r="G32" s="490"/>
    </row>
    <row r="33" spans="1:7" ht="31.5" customHeight="1" x14ac:dyDescent="0.25">
      <c r="A33" s="585"/>
      <c r="B33" s="568"/>
      <c r="C33" s="568"/>
      <c r="D33" s="588" t="s">
        <v>144</v>
      </c>
      <c r="E33" s="460"/>
      <c r="F33" s="588" t="s">
        <v>145</v>
      </c>
      <c r="G33" s="460"/>
    </row>
    <row r="34" spans="1:7" ht="29.25" customHeight="1" thickBot="1" x14ac:dyDescent="0.3">
      <c r="A34" s="586"/>
      <c r="B34" s="587"/>
      <c r="C34" s="587"/>
      <c r="D34" s="21" t="s">
        <v>109</v>
      </c>
      <c r="E34" s="256" t="s">
        <v>100</v>
      </c>
      <c r="F34" s="21" t="s">
        <v>109</v>
      </c>
      <c r="G34" s="246" t="s">
        <v>100</v>
      </c>
    </row>
    <row r="35" spans="1:7" ht="27" customHeight="1" x14ac:dyDescent="0.25">
      <c r="A35" s="497" t="s">
        <v>146</v>
      </c>
      <c r="B35" s="498"/>
      <c r="C35" s="501" t="s">
        <v>116</v>
      </c>
      <c r="D35" s="502"/>
      <c r="E35" s="502"/>
      <c r="F35" s="502"/>
      <c r="G35" s="503"/>
    </row>
    <row r="36" spans="1:7" ht="27.75" customHeight="1" x14ac:dyDescent="0.25">
      <c r="A36" s="499"/>
      <c r="B36" s="500"/>
      <c r="C36" s="564" t="s">
        <v>217</v>
      </c>
      <c r="D36" s="565"/>
      <c r="E36" s="565"/>
      <c r="F36" s="565"/>
      <c r="G36" s="566"/>
    </row>
    <row r="37" spans="1:7" ht="33" customHeight="1" x14ac:dyDescent="0.25">
      <c r="A37" s="590">
        <v>1047</v>
      </c>
      <c r="B37" s="568" t="s">
        <v>555</v>
      </c>
      <c r="C37" s="453" t="s">
        <v>150</v>
      </c>
      <c r="D37" s="454"/>
      <c r="E37" s="454"/>
      <c r="F37" s="454"/>
      <c r="G37" s="455"/>
    </row>
    <row r="38" spans="1:7" ht="41.25" customHeight="1" thickBot="1" x14ac:dyDescent="0.3">
      <c r="A38" s="590"/>
      <c r="B38" s="568"/>
      <c r="C38" s="575" t="s">
        <v>218</v>
      </c>
      <c r="D38" s="576"/>
      <c r="E38" s="576"/>
      <c r="F38" s="576"/>
      <c r="G38" s="577"/>
    </row>
    <row r="39" spans="1:7" ht="49.5" x14ac:dyDescent="0.25">
      <c r="A39" s="765" t="s">
        <v>170</v>
      </c>
      <c r="B39" s="766"/>
      <c r="C39" s="287" t="s">
        <v>219</v>
      </c>
      <c r="D39" s="301">
        <v>-1</v>
      </c>
      <c r="E39" s="301">
        <v>-1</v>
      </c>
      <c r="F39" s="289"/>
      <c r="G39" s="290"/>
    </row>
    <row r="40" spans="1:7" ht="33.75" customHeight="1" thickBot="1" x14ac:dyDescent="0.3">
      <c r="A40" s="652" t="s">
        <v>173</v>
      </c>
      <c r="B40" s="653"/>
      <c r="C40" s="291"/>
      <c r="D40" s="291"/>
      <c r="E40" s="256"/>
      <c r="F40" s="292"/>
      <c r="G40" s="246"/>
    </row>
    <row r="41" spans="1:7" ht="56.25" customHeight="1" thickBot="1" x14ac:dyDescent="0.3">
      <c r="A41" s="654" t="s">
        <v>185</v>
      </c>
      <c r="B41" s="655"/>
      <c r="C41" s="655"/>
      <c r="D41" s="293"/>
      <c r="E41" s="250"/>
      <c r="F41" s="91">
        <f>'130Tavush'!C13</f>
        <v>-2648</v>
      </c>
      <c r="G41" s="91">
        <f>'130Tavush'!D13</f>
        <v>-2648</v>
      </c>
    </row>
    <row r="42" spans="1:7" ht="45" customHeight="1" thickBot="1" x14ac:dyDescent="0.3">
      <c r="A42" s="573" t="s">
        <v>186</v>
      </c>
      <c r="B42" s="574"/>
      <c r="C42" s="302">
        <f>G41</f>
        <v>-2648</v>
      </c>
      <c r="D42" s="294"/>
      <c r="E42" s="250"/>
      <c r="F42" s="251"/>
      <c r="G42" s="249"/>
    </row>
    <row r="43" spans="1:7" ht="85.5" customHeight="1" thickBot="1" x14ac:dyDescent="0.3">
      <c r="A43" s="573" t="s">
        <v>187</v>
      </c>
      <c r="B43" s="574"/>
      <c r="C43" s="253"/>
      <c r="D43" s="253"/>
      <c r="E43" s="250"/>
      <c r="F43" s="251"/>
      <c r="G43" s="249"/>
    </row>
    <row r="44" spans="1:7" ht="30" customHeight="1" x14ac:dyDescent="0.25">
      <c r="A44" s="444" t="s">
        <v>158</v>
      </c>
      <c r="B44" s="445"/>
      <c r="C44" s="445"/>
      <c r="D44" s="445"/>
      <c r="E44" s="445"/>
      <c r="F44" s="446"/>
      <c r="G44" s="447"/>
    </row>
    <row r="45" spans="1:7" ht="44.25" customHeight="1" thickBot="1" x14ac:dyDescent="0.35">
      <c r="A45" s="613" t="s">
        <v>562</v>
      </c>
      <c r="B45" s="614"/>
      <c r="C45" s="614"/>
      <c r="D45" s="614"/>
      <c r="E45" s="614"/>
      <c r="F45" s="614"/>
      <c r="G45" s="615"/>
    </row>
    <row r="46" spans="1:7" ht="29.25" customHeight="1" x14ac:dyDescent="0.25">
      <c r="A46" s="444" t="s">
        <v>159</v>
      </c>
      <c r="B46" s="445"/>
      <c r="C46" s="445"/>
      <c r="D46" s="445"/>
      <c r="E46" s="445"/>
      <c r="F46" s="446"/>
      <c r="G46" s="447"/>
    </row>
    <row r="47" spans="1:7" ht="17.25" customHeight="1" thickBot="1" x14ac:dyDescent="0.35">
      <c r="A47" s="613" t="s">
        <v>563</v>
      </c>
      <c r="B47" s="614"/>
      <c r="C47" s="614"/>
      <c r="D47" s="614"/>
      <c r="E47" s="614"/>
      <c r="F47" s="614"/>
      <c r="G47" s="615"/>
    </row>
  </sheetData>
  <mergeCells count="48">
    <mergeCell ref="A24:G24"/>
    <mergeCell ref="C16:G16"/>
    <mergeCell ref="A40:B40"/>
    <mergeCell ref="A41:C41"/>
    <mergeCell ref="A47:G47"/>
    <mergeCell ref="A35:B36"/>
    <mergeCell ref="C35:G35"/>
    <mergeCell ref="C36:G36"/>
    <mergeCell ref="A37:A38"/>
    <mergeCell ref="B37:B38"/>
    <mergeCell ref="C37:G37"/>
    <mergeCell ref="C38:G38"/>
    <mergeCell ref="A45:G45"/>
    <mergeCell ref="A46:G46"/>
    <mergeCell ref="A44:G44"/>
    <mergeCell ref="A25:G25"/>
    <mergeCell ref="A26:G26"/>
    <mergeCell ref="A28:G28"/>
    <mergeCell ref="A30:G30"/>
    <mergeCell ref="A32:C34"/>
    <mergeCell ref="D32:G32"/>
    <mergeCell ref="D33:E33"/>
    <mergeCell ref="A42:B42"/>
    <mergeCell ref="A43:B43"/>
    <mergeCell ref="F33:G33"/>
    <mergeCell ref="A39:B39"/>
    <mergeCell ref="A23:G23"/>
    <mergeCell ref="A19:G19"/>
    <mergeCell ref="A20:G20"/>
    <mergeCell ref="A21:B21"/>
    <mergeCell ref="C21:G21"/>
    <mergeCell ref="A22:B22"/>
    <mergeCell ref="A17:B17"/>
    <mergeCell ref="A18:G18"/>
    <mergeCell ref="A1:G1"/>
    <mergeCell ref="A3:G3"/>
    <mergeCell ref="A6:G6"/>
    <mergeCell ref="A13:B14"/>
    <mergeCell ref="C13:G13"/>
    <mergeCell ref="C14:G14"/>
    <mergeCell ref="A15:A16"/>
    <mergeCell ref="B15:B16"/>
    <mergeCell ref="C15:G15"/>
    <mergeCell ref="A8:G8"/>
    <mergeCell ref="A10:C12"/>
    <mergeCell ref="D10:G10"/>
    <mergeCell ref="D11:E11"/>
    <mergeCell ref="F11:G11"/>
  </mergeCells>
  <phoneticPr fontId="0" type="noConversion"/>
  <pageMargins left="0.23622047244094499" right="0.23622047244094499" top="0.15748031496063" bottom="0.196850393700787" header="0.31496062992126" footer="0.31496062992126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15" sqref="D15"/>
    </sheetView>
  </sheetViews>
  <sheetFormatPr defaultRowHeight="15.75" x14ac:dyDescent="0.25"/>
  <cols>
    <col min="1" max="1" width="44.140625" style="168" customWidth="1"/>
    <col min="2" max="2" width="16.140625" style="168" customWidth="1"/>
    <col min="3" max="3" width="24.140625" style="168" customWidth="1"/>
    <col min="4" max="4" width="21.7109375" style="168" customWidth="1"/>
    <col min="5" max="5" width="25.42578125" style="200" customWidth="1"/>
    <col min="6" max="6" width="9.85546875" style="168" bestFit="1" customWidth="1"/>
    <col min="7" max="16384" width="9.140625" style="168"/>
  </cols>
  <sheetData>
    <row r="1" spans="1:6" ht="16.5" x14ac:dyDescent="0.25">
      <c r="A1" s="778" t="s">
        <v>578</v>
      </c>
      <c r="B1" s="778"/>
      <c r="C1" s="778"/>
      <c r="D1" s="778"/>
      <c r="E1" s="778"/>
    </row>
    <row r="2" spans="1:6" ht="16.5" x14ac:dyDescent="0.25">
      <c r="A2" s="778" t="s">
        <v>493</v>
      </c>
      <c r="B2" s="778"/>
      <c r="C2" s="778"/>
      <c r="D2" s="778"/>
      <c r="E2" s="778"/>
    </row>
    <row r="3" spans="1:6" ht="16.5" x14ac:dyDescent="0.25">
      <c r="A3" s="778" t="s">
        <v>95</v>
      </c>
      <c r="B3" s="778"/>
      <c r="C3" s="778"/>
      <c r="D3" s="778"/>
      <c r="E3" s="778"/>
    </row>
    <row r="4" spans="1:6" ht="18" x14ac:dyDescent="0.25">
      <c r="A4" s="196"/>
      <c r="B4" s="196"/>
      <c r="C4" s="196"/>
      <c r="D4" s="196"/>
      <c r="E4" s="197"/>
    </row>
    <row r="5" spans="1:6" ht="39.75" customHeight="1" x14ac:dyDescent="0.25">
      <c r="A5" s="779" t="s">
        <v>577</v>
      </c>
      <c r="B5" s="779"/>
      <c r="C5" s="779"/>
      <c r="D5" s="779"/>
      <c r="E5" s="779"/>
    </row>
    <row r="6" spans="1:6" ht="18" x14ac:dyDescent="0.25">
      <c r="A6" s="196"/>
      <c r="B6" s="196"/>
      <c r="C6" s="196"/>
      <c r="D6" s="196"/>
      <c r="E6" s="197"/>
    </row>
    <row r="8" spans="1:6" ht="47.25" customHeight="1" x14ac:dyDescent="0.25">
      <c r="A8" s="780" t="s">
        <v>116</v>
      </c>
      <c r="B8" s="767" t="s">
        <v>117</v>
      </c>
      <c r="C8" s="767" t="s">
        <v>118</v>
      </c>
      <c r="D8" s="769" t="s">
        <v>575</v>
      </c>
      <c r="E8" s="770"/>
    </row>
    <row r="9" spans="1:6" ht="23.25" customHeight="1" x14ac:dyDescent="0.25">
      <c r="A9" s="780"/>
      <c r="B9" s="768"/>
      <c r="C9" s="768"/>
      <c r="D9" s="15" t="s">
        <v>120</v>
      </c>
      <c r="E9" s="198" t="s">
        <v>121</v>
      </c>
    </row>
    <row r="10" spans="1:6" ht="21" customHeight="1" x14ac:dyDescent="0.25">
      <c r="A10" s="775" t="s">
        <v>122</v>
      </c>
      <c r="B10" s="776"/>
      <c r="C10" s="776"/>
      <c r="D10" s="777"/>
      <c r="E10" s="134">
        <f>E11+E16+E29+E33</f>
        <v>37290.700000000004</v>
      </c>
      <c r="F10" s="199"/>
    </row>
    <row r="11" spans="1:6" ht="17.25" x14ac:dyDescent="0.25">
      <c r="A11" s="774" t="s">
        <v>127</v>
      </c>
      <c r="B11" s="774"/>
      <c r="C11" s="774"/>
      <c r="D11" s="774"/>
      <c r="E11" s="303">
        <f>E12</f>
        <v>0</v>
      </c>
    </row>
    <row r="12" spans="1:6" ht="33" x14ac:dyDescent="0.25">
      <c r="A12" s="169" t="s">
        <v>15</v>
      </c>
      <c r="B12" s="15"/>
      <c r="C12" s="15"/>
      <c r="D12" s="15"/>
      <c r="E12" s="12">
        <f>SUM(E13:E15)</f>
        <v>0</v>
      </c>
    </row>
    <row r="13" spans="1:6" ht="18" x14ac:dyDescent="0.25">
      <c r="A13" s="169" t="s">
        <v>16</v>
      </c>
      <c r="B13" s="15" t="s">
        <v>125</v>
      </c>
      <c r="C13" s="15" t="s">
        <v>500</v>
      </c>
      <c r="D13" s="15">
        <v>350</v>
      </c>
      <c r="E13" s="14">
        <f>'130Armavir'!C12</f>
        <v>-7030</v>
      </c>
    </row>
    <row r="14" spans="1:6" ht="33" x14ac:dyDescent="0.25">
      <c r="A14" s="169" t="s">
        <v>17</v>
      </c>
      <c r="B14" s="15"/>
      <c r="C14" s="15"/>
      <c r="D14" s="15"/>
      <c r="E14" s="14"/>
    </row>
    <row r="15" spans="1:6" ht="18" x14ac:dyDescent="0.25">
      <c r="A15" s="334" t="s">
        <v>16</v>
      </c>
      <c r="B15" s="15" t="s">
        <v>125</v>
      </c>
      <c r="C15" s="15" t="s">
        <v>500</v>
      </c>
      <c r="D15" s="15">
        <v>236</v>
      </c>
      <c r="E15" s="14">
        <f>'130Armavir'!D13</f>
        <v>7030</v>
      </c>
    </row>
    <row r="16" spans="1:6" ht="17.25" x14ac:dyDescent="0.25">
      <c r="A16" s="771" t="s">
        <v>128</v>
      </c>
      <c r="B16" s="772"/>
      <c r="C16" s="772"/>
      <c r="D16" s="773"/>
      <c r="E16" s="134">
        <f>SUM(E17:E28)</f>
        <v>-11185</v>
      </c>
    </row>
    <row r="17" spans="1:5" ht="33" x14ac:dyDescent="0.25">
      <c r="A17" s="169" t="s">
        <v>124</v>
      </c>
      <c r="B17" s="15" t="s">
        <v>125</v>
      </c>
      <c r="C17" s="15" t="s">
        <v>126</v>
      </c>
      <c r="D17" s="15">
        <v>1</v>
      </c>
      <c r="E17" s="14">
        <f>'130Gegharqunik'!D13+'498Gegharqunik'!D11</f>
        <v>-26600</v>
      </c>
    </row>
    <row r="18" spans="1:5" ht="33" x14ac:dyDescent="0.25">
      <c r="A18" s="169" t="s">
        <v>129</v>
      </c>
      <c r="B18" s="15" t="s">
        <v>125</v>
      </c>
      <c r="C18" s="15" t="s">
        <v>126</v>
      </c>
      <c r="D18" s="15">
        <v>1</v>
      </c>
      <c r="E18" s="14">
        <f>'130Gegharqunik'!D10</f>
        <v>14409</v>
      </c>
    </row>
    <row r="19" spans="1:5" ht="33" x14ac:dyDescent="0.25">
      <c r="A19" s="169" t="s">
        <v>43</v>
      </c>
      <c r="B19" s="15"/>
      <c r="C19" s="15"/>
      <c r="D19" s="15"/>
      <c r="E19" s="14"/>
    </row>
    <row r="20" spans="1:5" ht="18" x14ac:dyDescent="0.25">
      <c r="A20" s="322" t="s">
        <v>86</v>
      </c>
      <c r="B20" s="15" t="s">
        <v>125</v>
      </c>
      <c r="C20" s="323" t="s">
        <v>500</v>
      </c>
      <c r="D20" s="323">
        <v>4</v>
      </c>
      <c r="E20" s="14">
        <v>120</v>
      </c>
    </row>
    <row r="21" spans="1:5" ht="18" x14ac:dyDescent="0.25">
      <c r="A21" s="322" t="s">
        <v>91</v>
      </c>
      <c r="B21" s="15" t="s">
        <v>125</v>
      </c>
      <c r="C21" s="323" t="s">
        <v>500</v>
      </c>
      <c r="D21" s="323">
        <v>12</v>
      </c>
      <c r="E21" s="14">
        <v>300</v>
      </c>
    </row>
    <row r="22" spans="1:5" ht="18" x14ac:dyDescent="0.25">
      <c r="A22" s="322" t="s">
        <v>74</v>
      </c>
      <c r="B22" s="15" t="s">
        <v>125</v>
      </c>
      <c r="C22" s="323" t="s">
        <v>500</v>
      </c>
      <c r="D22" s="323">
        <v>1</v>
      </c>
      <c r="E22" s="14">
        <v>175</v>
      </c>
    </row>
    <row r="23" spans="1:5" ht="18" x14ac:dyDescent="0.25">
      <c r="A23" s="322" t="s">
        <v>92</v>
      </c>
      <c r="B23" s="15" t="s">
        <v>125</v>
      </c>
      <c r="C23" s="323" t="s">
        <v>500</v>
      </c>
      <c r="D23" s="323">
        <v>1</v>
      </c>
      <c r="E23" s="14">
        <v>60</v>
      </c>
    </row>
    <row r="24" spans="1:5" ht="18" x14ac:dyDescent="0.25">
      <c r="A24" s="322" t="s">
        <v>90</v>
      </c>
      <c r="B24" s="15" t="s">
        <v>125</v>
      </c>
      <c r="C24" s="323" t="s">
        <v>500</v>
      </c>
      <c r="D24" s="323">
        <v>2</v>
      </c>
      <c r="E24" s="14">
        <v>40</v>
      </c>
    </row>
    <row r="25" spans="1:5" ht="18" x14ac:dyDescent="0.25">
      <c r="A25" s="335" t="s">
        <v>88</v>
      </c>
      <c r="B25" s="336" t="s">
        <v>125</v>
      </c>
      <c r="C25" s="337" t="s">
        <v>76</v>
      </c>
      <c r="D25" s="337">
        <v>2270</v>
      </c>
      <c r="E25" s="338">
        <v>136</v>
      </c>
    </row>
    <row r="26" spans="1:5" ht="18" x14ac:dyDescent="0.25">
      <c r="A26" s="322" t="s">
        <v>89</v>
      </c>
      <c r="B26" s="15" t="s">
        <v>125</v>
      </c>
      <c r="C26" s="323" t="s">
        <v>500</v>
      </c>
      <c r="D26" s="323">
        <v>1</v>
      </c>
      <c r="E26" s="14">
        <v>25</v>
      </c>
    </row>
    <row r="27" spans="1:5" ht="18" x14ac:dyDescent="0.25">
      <c r="A27" s="322" t="s">
        <v>87</v>
      </c>
      <c r="B27" s="15" t="s">
        <v>125</v>
      </c>
      <c r="C27" s="323" t="s">
        <v>500</v>
      </c>
      <c r="D27" s="323">
        <v>1</v>
      </c>
      <c r="E27" s="14">
        <v>135</v>
      </c>
    </row>
    <row r="28" spans="1:5" ht="18" x14ac:dyDescent="0.25">
      <c r="A28" s="322" t="s">
        <v>75</v>
      </c>
      <c r="B28" s="15" t="s">
        <v>125</v>
      </c>
      <c r="C28" s="323" t="s">
        <v>500</v>
      </c>
      <c r="D28" s="323">
        <v>1</v>
      </c>
      <c r="E28" s="14">
        <v>15</v>
      </c>
    </row>
    <row r="29" spans="1:5" ht="17.25" x14ac:dyDescent="0.25">
      <c r="A29" s="774" t="s">
        <v>130</v>
      </c>
      <c r="B29" s="774"/>
      <c r="C29" s="774"/>
      <c r="D29" s="774"/>
      <c r="E29" s="134">
        <f>SUM(E30:E32)</f>
        <v>5655.4</v>
      </c>
    </row>
    <row r="30" spans="1:5" ht="33" x14ac:dyDescent="0.25">
      <c r="A30" s="169" t="s">
        <v>124</v>
      </c>
      <c r="B30" s="15" t="s">
        <v>125</v>
      </c>
      <c r="C30" s="15" t="s">
        <v>126</v>
      </c>
      <c r="D30" s="15">
        <v>1</v>
      </c>
      <c r="E30" s="14">
        <f>'365Lori'!D11</f>
        <v>3000</v>
      </c>
    </row>
    <row r="31" spans="1:5" ht="35.25" customHeight="1" x14ac:dyDescent="0.25">
      <c r="A31" s="169" t="s">
        <v>129</v>
      </c>
      <c r="B31" s="15" t="s">
        <v>125</v>
      </c>
      <c r="C31" s="15" t="s">
        <v>126</v>
      </c>
      <c r="D31" s="15">
        <v>1</v>
      </c>
      <c r="E31" s="14">
        <f>'130Lori'!D11</f>
        <v>5655.4</v>
      </c>
    </row>
    <row r="32" spans="1:5" ht="49.5" x14ac:dyDescent="0.25">
      <c r="A32" s="169" t="s">
        <v>134</v>
      </c>
      <c r="B32" s="15" t="s">
        <v>125</v>
      </c>
      <c r="C32" s="15" t="s">
        <v>126</v>
      </c>
      <c r="D32" s="15">
        <v>1</v>
      </c>
      <c r="E32" s="16">
        <f>'365Lori'!D17</f>
        <v>-3000</v>
      </c>
    </row>
    <row r="33" spans="1:5" ht="17.25" x14ac:dyDescent="0.25">
      <c r="A33" s="774" t="s">
        <v>132</v>
      </c>
      <c r="B33" s="774"/>
      <c r="C33" s="774"/>
      <c r="D33" s="774"/>
      <c r="E33" s="2">
        <f>SUM(E34:E34)</f>
        <v>42820.3</v>
      </c>
    </row>
    <row r="34" spans="1:5" ht="43.5" customHeight="1" x14ac:dyDescent="0.25">
      <c r="A34" s="169" t="s">
        <v>124</v>
      </c>
      <c r="B34" s="15" t="s">
        <v>125</v>
      </c>
      <c r="C34" s="15" t="s">
        <v>126</v>
      </c>
      <c r="D34" s="15">
        <v>1</v>
      </c>
      <c r="E34" s="16">
        <f>SUM('130Shirak'!D11,'365Shirak'!D11)</f>
        <v>42820.3</v>
      </c>
    </row>
    <row r="35" spans="1:5" ht="17.25" x14ac:dyDescent="0.25">
      <c r="A35" s="774" t="s">
        <v>133</v>
      </c>
      <c r="B35" s="774"/>
      <c r="C35" s="774"/>
      <c r="D35" s="774"/>
      <c r="E35" s="2">
        <f>SUM(E36:E37)</f>
        <v>33600</v>
      </c>
    </row>
    <row r="36" spans="1:5" ht="33" x14ac:dyDescent="0.25">
      <c r="A36" s="169" t="s">
        <v>124</v>
      </c>
      <c r="B36" s="15" t="s">
        <v>125</v>
      </c>
      <c r="C36" s="15" t="s">
        <v>126</v>
      </c>
      <c r="D36" s="15">
        <v>1</v>
      </c>
      <c r="E36" s="16">
        <f>'130Syunik'!D11</f>
        <v>28837.9</v>
      </c>
    </row>
    <row r="37" spans="1:5" ht="49.5" x14ac:dyDescent="0.25">
      <c r="A37" s="169" t="s">
        <v>134</v>
      </c>
      <c r="B37" s="15" t="s">
        <v>125</v>
      </c>
      <c r="C37" s="15" t="s">
        <v>126</v>
      </c>
      <c r="D37" s="15">
        <v>1</v>
      </c>
      <c r="E37" s="16">
        <f>'130Syunik'!D16</f>
        <v>4762.1000000000004</v>
      </c>
    </row>
  </sheetData>
  <mergeCells count="14">
    <mergeCell ref="A35:D35"/>
    <mergeCell ref="A1:E1"/>
    <mergeCell ref="A2:E2"/>
    <mergeCell ref="A3:E3"/>
    <mergeCell ref="A5:E5"/>
    <mergeCell ref="A8:A9"/>
    <mergeCell ref="B8:B9"/>
    <mergeCell ref="C8:C9"/>
    <mergeCell ref="D8:E8"/>
    <mergeCell ref="A16:D16"/>
    <mergeCell ref="A33:D33"/>
    <mergeCell ref="A29:D29"/>
    <mergeCell ref="A10:D10"/>
    <mergeCell ref="A11:D11"/>
  </mergeCells>
  <phoneticPr fontId="0" type="noConversion"/>
  <pageMargins left="0.25" right="0.25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1" workbookViewId="0">
      <selection activeCell="B13" sqref="B13"/>
    </sheetView>
  </sheetViews>
  <sheetFormatPr defaultRowHeight="15" x14ac:dyDescent="0.25"/>
  <cols>
    <col min="2" max="2" width="41.140625" customWidth="1"/>
    <col min="3" max="3" width="26.7109375" customWidth="1"/>
    <col min="4" max="4" width="21.85546875" customWidth="1"/>
  </cols>
  <sheetData>
    <row r="1" spans="1:6" ht="17.25" x14ac:dyDescent="0.25">
      <c r="A1" s="787" t="s">
        <v>31</v>
      </c>
      <c r="B1" s="787"/>
      <c r="C1" s="787"/>
      <c r="D1" s="787"/>
    </row>
    <row r="2" spans="1:6" ht="65.25" customHeight="1" x14ac:dyDescent="0.25">
      <c r="A2" s="787" t="s">
        <v>460</v>
      </c>
      <c r="B2" s="787"/>
      <c r="C2" s="787"/>
      <c r="D2" s="787"/>
    </row>
    <row r="3" spans="1:6" ht="20.25" customHeight="1" x14ac:dyDescent="0.25">
      <c r="A3" s="230"/>
      <c r="B3" s="230"/>
      <c r="C3" s="230"/>
      <c r="D3" s="229"/>
    </row>
    <row r="4" spans="1:6" ht="50.25" customHeight="1" x14ac:dyDescent="0.25">
      <c r="A4" s="788" t="s">
        <v>69</v>
      </c>
      <c r="B4" s="788"/>
      <c r="C4" s="788"/>
      <c r="D4" s="788"/>
    </row>
    <row r="5" spans="1:6" ht="17.25" x14ac:dyDescent="0.25">
      <c r="A5" s="231"/>
      <c r="B5" s="231"/>
      <c r="C5" s="231"/>
      <c r="D5" s="229"/>
    </row>
    <row r="6" spans="1:6" ht="18" x14ac:dyDescent="0.25">
      <c r="A6" s="789" t="s">
        <v>98</v>
      </c>
      <c r="B6" s="789"/>
      <c r="C6" s="789"/>
      <c r="D6" s="789"/>
    </row>
    <row r="7" spans="1:6" ht="72.75" customHeight="1" x14ac:dyDescent="0.25">
      <c r="A7" s="781" t="s">
        <v>94</v>
      </c>
      <c r="B7" s="783" t="s">
        <v>99</v>
      </c>
      <c r="C7" s="785" t="s">
        <v>575</v>
      </c>
      <c r="D7" s="786"/>
    </row>
    <row r="8" spans="1:6" ht="72" customHeight="1" x14ac:dyDescent="0.25">
      <c r="A8" s="782"/>
      <c r="B8" s="784"/>
      <c r="C8" s="65" t="s">
        <v>109</v>
      </c>
      <c r="D8" s="64" t="s">
        <v>100</v>
      </c>
    </row>
    <row r="9" spans="1:6" ht="17.25" x14ac:dyDescent="0.25">
      <c r="A9" s="233"/>
      <c r="B9" s="232" t="s">
        <v>93</v>
      </c>
      <c r="C9" s="238">
        <f>C11+C14</f>
        <v>0</v>
      </c>
      <c r="D9" s="238">
        <f>D11+D14</f>
        <v>0</v>
      </c>
    </row>
    <row r="10" spans="1:6" ht="17.25" x14ac:dyDescent="0.25">
      <c r="A10" s="233"/>
      <c r="B10" s="233" t="s">
        <v>101</v>
      </c>
      <c r="C10" s="234"/>
      <c r="D10" s="234"/>
    </row>
    <row r="11" spans="1:6" ht="69" x14ac:dyDescent="0.25">
      <c r="A11" s="222">
        <v>4</v>
      </c>
      <c r="B11" s="223" t="s">
        <v>573</v>
      </c>
      <c r="C11" s="64">
        <f>C13</f>
        <v>-5000</v>
      </c>
      <c r="D11" s="64">
        <f>D13</f>
        <v>-5000</v>
      </c>
      <c r="F11" s="324"/>
    </row>
    <row r="12" spans="1:6" ht="18" x14ac:dyDescent="0.25">
      <c r="A12" s="229"/>
      <c r="B12" s="64" t="s">
        <v>102</v>
      </c>
      <c r="C12" s="1"/>
      <c r="D12" s="1"/>
    </row>
    <row r="13" spans="1:6" ht="252" x14ac:dyDescent="0.25">
      <c r="A13" s="224" t="s">
        <v>487</v>
      </c>
      <c r="B13" s="128" t="s">
        <v>568</v>
      </c>
      <c r="C13" s="1">
        <v>-5000</v>
      </c>
      <c r="D13" s="1">
        <v>-5000</v>
      </c>
    </row>
    <row r="14" spans="1:6" ht="33" customHeight="1" x14ac:dyDescent="0.25">
      <c r="A14" s="222">
        <v>6</v>
      </c>
      <c r="B14" s="223" t="s">
        <v>70</v>
      </c>
      <c r="C14" s="64">
        <f>C16</f>
        <v>5000</v>
      </c>
      <c r="D14" s="64">
        <f>D16</f>
        <v>5000</v>
      </c>
    </row>
    <row r="15" spans="1:6" ht="17.25" x14ac:dyDescent="0.25">
      <c r="A15" s="325"/>
      <c r="B15" s="64" t="s">
        <v>102</v>
      </c>
      <c r="C15" s="325"/>
      <c r="D15" s="325"/>
    </row>
    <row r="16" spans="1:6" ht="54" x14ac:dyDescent="0.25">
      <c r="A16" s="224" t="s">
        <v>47</v>
      </c>
      <c r="B16" s="326" t="s">
        <v>71</v>
      </c>
      <c r="C16" s="1">
        <f>SUM(C18:C19)</f>
        <v>5000</v>
      </c>
      <c r="D16" s="1">
        <f>SUM(D18:D19)</f>
        <v>5000</v>
      </c>
    </row>
    <row r="17" spans="1:4" ht="18" x14ac:dyDescent="0.25">
      <c r="A17" s="325"/>
      <c r="B17" s="326" t="s">
        <v>46</v>
      </c>
      <c r="C17" s="1"/>
      <c r="D17" s="1"/>
    </row>
    <row r="18" spans="1:4" ht="18" x14ac:dyDescent="0.25">
      <c r="A18" s="325"/>
      <c r="B18" s="326" t="s">
        <v>48</v>
      </c>
      <c r="C18" s="1">
        <v>2500</v>
      </c>
      <c r="D18" s="1">
        <v>2500</v>
      </c>
    </row>
    <row r="19" spans="1:4" ht="18" x14ac:dyDescent="0.25">
      <c r="A19" s="325"/>
      <c r="B19" s="326" t="s">
        <v>49</v>
      </c>
      <c r="C19" s="1">
        <v>2500</v>
      </c>
      <c r="D19" s="1">
        <v>2500</v>
      </c>
    </row>
  </sheetData>
  <mergeCells count="7">
    <mergeCell ref="A7:A8"/>
    <mergeCell ref="B7:B8"/>
    <mergeCell ref="C7:D7"/>
    <mergeCell ref="A1:D1"/>
    <mergeCell ref="A2:D2"/>
    <mergeCell ref="A4:D4"/>
    <mergeCell ref="A6:D6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zoomScale="85" zoomScaleNormal="85" workbookViewId="0">
      <selection activeCell="B13" sqref="B13"/>
    </sheetView>
  </sheetViews>
  <sheetFormatPr defaultRowHeight="15" x14ac:dyDescent="0.25"/>
  <cols>
    <col min="1" max="1" width="6.85546875" style="188" customWidth="1"/>
    <col min="2" max="2" width="51.140625" style="189" customWidth="1"/>
    <col min="3" max="3" width="23" style="188" customWidth="1"/>
    <col min="4" max="4" width="21.7109375" style="188" customWidth="1"/>
    <col min="5" max="6" width="9.85546875" style="188" bestFit="1" customWidth="1"/>
    <col min="7" max="16384" width="9.140625" style="188"/>
  </cols>
  <sheetData>
    <row r="1" spans="1:4" ht="17.25" customHeight="1" x14ac:dyDescent="0.25">
      <c r="A1" s="790" t="s">
        <v>111</v>
      </c>
      <c r="B1" s="790"/>
      <c r="C1" s="790"/>
      <c r="D1" s="790"/>
    </row>
    <row r="2" spans="1:4" ht="53.25" customHeight="1" x14ac:dyDescent="0.25">
      <c r="A2" s="790" t="s">
        <v>460</v>
      </c>
      <c r="B2" s="790"/>
      <c r="C2" s="790"/>
      <c r="D2" s="790"/>
    </row>
    <row r="3" spans="1:4" ht="63" customHeight="1" x14ac:dyDescent="0.25">
      <c r="A3" s="788" t="s">
        <v>581</v>
      </c>
      <c r="B3" s="788"/>
      <c r="C3" s="788"/>
      <c r="D3" s="788"/>
    </row>
    <row r="4" spans="1:4" ht="30.75" customHeight="1" x14ac:dyDescent="0.25">
      <c r="A4" s="88"/>
      <c r="B4" s="88"/>
      <c r="C4" s="88"/>
    </row>
    <row r="5" spans="1:4" ht="18" customHeight="1" x14ac:dyDescent="0.25">
      <c r="A5" s="794" t="s">
        <v>98</v>
      </c>
      <c r="B5" s="794"/>
      <c r="C5" s="794"/>
      <c r="D5" s="794"/>
    </row>
    <row r="6" spans="1:4" ht="84.75" customHeight="1" x14ac:dyDescent="0.25">
      <c r="A6" s="791" t="s">
        <v>94</v>
      </c>
      <c r="B6" s="793" t="s">
        <v>99</v>
      </c>
      <c r="C6" s="785" t="s">
        <v>575</v>
      </c>
      <c r="D6" s="786"/>
    </row>
    <row r="7" spans="1:4" ht="75" customHeight="1" x14ac:dyDescent="0.25">
      <c r="A7" s="792"/>
      <c r="B7" s="793"/>
      <c r="C7" s="65" t="s">
        <v>109</v>
      </c>
      <c r="D7" s="64" t="s">
        <v>100</v>
      </c>
    </row>
    <row r="8" spans="1:4" ht="17.25" x14ac:dyDescent="0.25">
      <c r="A8" s="66"/>
      <c r="B8" s="64" t="s">
        <v>93</v>
      </c>
      <c r="C8" s="7">
        <f>C10</f>
        <v>0</v>
      </c>
      <c r="D8" s="7">
        <f>D10</f>
        <v>0</v>
      </c>
    </row>
    <row r="9" spans="1:4" ht="17.25" x14ac:dyDescent="0.25">
      <c r="A9" s="66"/>
      <c r="B9" s="66" t="s">
        <v>101</v>
      </c>
      <c r="C9" s="66"/>
      <c r="D9" s="66"/>
    </row>
    <row r="10" spans="1:4" ht="17.25" x14ac:dyDescent="0.25">
      <c r="A10" s="67">
        <v>3</v>
      </c>
      <c r="B10" s="64" t="s">
        <v>113</v>
      </c>
      <c r="C10" s="64">
        <f>SUM(C12:C13)</f>
        <v>0</v>
      </c>
      <c r="D10" s="64">
        <f>SUM(D12:D13)</f>
        <v>0</v>
      </c>
    </row>
    <row r="11" spans="1:4" ht="17.25" x14ac:dyDescent="0.25">
      <c r="A11" s="67"/>
      <c r="B11" s="64" t="s">
        <v>102</v>
      </c>
      <c r="C11" s="64"/>
      <c r="D11" s="64"/>
    </row>
    <row r="12" spans="1:4" s="225" customFormat="1" ht="51.75" customHeight="1" x14ac:dyDescent="0.25">
      <c r="A12" s="5" t="s">
        <v>364</v>
      </c>
      <c r="B12" s="128" t="s">
        <v>580</v>
      </c>
      <c r="C12" s="300">
        <v>-7030</v>
      </c>
      <c r="D12" s="300">
        <v>-7030</v>
      </c>
    </row>
    <row r="13" spans="1:4" s="225" customFormat="1" ht="40.5" customHeight="1" x14ac:dyDescent="0.25">
      <c r="A13" s="5" t="s">
        <v>427</v>
      </c>
      <c r="B13" s="128" t="s">
        <v>582</v>
      </c>
      <c r="C13" s="300">
        <v>7030</v>
      </c>
      <c r="D13" s="300">
        <v>7030</v>
      </c>
    </row>
  </sheetData>
  <mergeCells count="7">
    <mergeCell ref="A1:D1"/>
    <mergeCell ref="A2:D2"/>
    <mergeCell ref="A3:D3"/>
    <mergeCell ref="A6:A7"/>
    <mergeCell ref="B6:B7"/>
    <mergeCell ref="C6:D6"/>
    <mergeCell ref="A5:D5"/>
  </mergeCells>
  <phoneticPr fontId="0" type="noConversion"/>
  <pageMargins left="0.23622047244094491" right="0.23622047244094491" top="0.15748031496062992" bottom="0.15748031496062992" header="0.31496062992125984" footer="0.31496062992125984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100" workbookViewId="0">
      <selection activeCell="D95" sqref="D95"/>
    </sheetView>
  </sheetViews>
  <sheetFormatPr defaultRowHeight="16.5" x14ac:dyDescent="0.25"/>
  <cols>
    <col min="1" max="1" width="13.140625" style="38" customWidth="1"/>
    <col min="2" max="2" width="16.140625" style="38" customWidth="1"/>
    <col min="3" max="3" width="26.85546875" style="38" customWidth="1"/>
    <col min="4" max="4" width="17.42578125" style="38" customWidth="1"/>
    <col min="5" max="5" width="15.140625" style="38" customWidth="1"/>
    <col min="6" max="6" width="19.140625" style="38" customWidth="1"/>
    <col min="7" max="7" width="10.7109375" style="38" bestFit="1" customWidth="1"/>
    <col min="8" max="8" width="10.42578125" style="38" bestFit="1" customWidth="1"/>
    <col min="9" max="9" width="10.140625" style="38" bestFit="1" customWidth="1"/>
    <col min="10" max="10" width="9.140625" style="38"/>
    <col min="11" max="11" width="11.7109375" style="38" bestFit="1" customWidth="1"/>
    <col min="12" max="16384" width="9.140625" style="38"/>
  </cols>
  <sheetData>
    <row r="1" spans="1:9" ht="15" customHeight="1" x14ac:dyDescent="0.25">
      <c r="A1" s="795" t="s">
        <v>234</v>
      </c>
      <c r="B1" s="795"/>
      <c r="C1" s="795"/>
      <c r="D1" s="795"/>
      <c r="E1" s="795"/>
      <c r="F1" s="795"/>
      <c r="G1" s="795"/>
      <c r="H1" s="795"/>
      <c r="I1" s="795"/>
    </row>
    <row r="2" spans="1:9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45" customHeight="1" x14ac:dyDescent="0.25">
      <c r="A3" s="513" t="s">
        <v>235</v>
      </c>
      <c r="B3" s="513"/>
      <c r="C3" s="513"/>
      <c r="D3" s="513"/>
      <c r="E3" s="513"/>
      <c r="F3" s="513"/>
      <c r="G3" s="513"/>
      <c r="H3" s="513"/>
      <c r="I3" s="513"/>
    </row>
    <row r="6" spans="1:9" s="19" customFormat="1" x14ac:dyDescent="0.25">
      <c r="A6" s="510" t="s">
        <v>141</v>
      </c>
      <c r="B6" s="510"/>
      <c r="C6" s="510"/>
      <c r="D6" s="510"/>
      <c r="E6" s="510"/>
      <c r="F6" s="510"/>
      <c r="G6" s="510"/>
      <c r="H6" s="510"/>
      <c r="I6" s="510"/>
    </row>
    <row r="8" spans="1:9" s="19" customFormat="1" x14ac:dyDescent="0.25">
      <c r="A8" s="510" t="s">
        <v>188</v>
      </c>
      <c r="B8" s="510"/>
      <c r="C8" s="510"/>
      <c r="D8" s="510"/>
      <c r="E8" s="510"/>
      <c r="F8" s="510"/>
      <c r="G8" s="510"/>
      <c r="H8" s="510"/>
      <c r="I8" s="510"/>
    </row>
    <row r="9" spans="1:9" s="19" customFormat="1" x14ac:dyDescent="0.25"/>
    <row r="10" spans="1:9" s="19" customFormat="1" x14ac:dyDescent="0.25">
      <c r="A10" s="485" t="s">
        <v>143</v>
      </c>
      <c r="B10" s="485"/>
      <c r="C10" s="485"/>
      <c r="D10" s="536" t="s">
        <v>119</v>
      </c>
      <c r="E10" s="536"/>
      <c r="F10" s="536"/>
      <c r="G10" s="536"/>
      <c r="H10" s="536"/>
      <c r="I10" s="536"/>
    </row>
    <row r="11" spans="1:9" s="19" customFormat="1" x14ac:dyDescent="0.25">
      <c r="A11" s="485"/>
      <c r="B11" s="485"/>
      <c r="C11" s="485"/>
      <c r="D11" s="491" t="s">
        <v>144</v>
      </c>
      <c r="E11" s="492"/>
      <c r="F11" s="358"/>
      <c r="G11" s="491" t="s">
        <v>145</v>
      </c>
      <c r="H11" s="492"/>
      <c r="I11" s="358"/>
    </row>
    <row r="12" spans="1:9" s="19" customFormat="1" ht="33.75" thickBot="1" x14ac:dyDescent="0.3">
      <c r="A12" s="485"/>
      <c r="B12" s="485"/>
      <c r="C12" s="485"/>
      <c r="D12" s="21" t="s">
        <v>108</v>
      </c>
      <c r="E12" s="21" t="s">
        <v>109</v>
      </c>
      <c r="F12" s="39" t="s">
        <v>100</v>
      </c>
      <c r="G12" s="21" t="s">
        <v>108</v>
      </c>
      <c r="H12" s="21" t="s">
        <v>109</v>
      </c>
      <c r="I12" s="40" t="s">
        <v>100</v>
      </c>
    </row>
    <row r="13" spans="1:9" s="19" customFormat="1" x14ac:dyDescent="0.25">
      <c r="A13" s="394" t="s">
        <v>146</v>
      </c>
      <c r="B13" s="395"/>
      <c r="C13" s="544" t="s">
        <v>116</v>
      </c>
      <c r="D13" s="545"/>
      <c r="E13" s="545"/>
      <c r="F13" s="545"/>
      <c r="G13" s="545"/>
      <c r="H13" s="545"/>
      <c r="I13" s="546"/>
    </row>
    <row r="14" spans="1:9" s="19" customFormat="1" x14ac:dyDescent="0.25">
      <c r="A14" s="396"/>
      <c r="B14" s="397"/>
      <c r="C14" s="504" t="s">
        <v>236</v>
      </c>
      <c r="D14" s="505"/>
      <c r="E14" s="505"/>
      <c r="F14" s="505"/>
      <c r="G14" s="505"/>
      <c r="H14" s="505"/>
      <c r="I14" s="506"/>
    </row>
    <row r="15" spans="1:9" s="19" customFormat="1" x14ac:dyDescent="0.25">
      <c r="A15" s="357" t="s">
        <v>189</v>
      </c>
      <c r="B15" s="358" t="s">
        <v>190</v>
      </c>
      <c r="C15" s="359" t="s">
        <v>150</v>
      </c>
      <c r="D15" s="360"/>
      <c r="E15" s="360"/>
      <c r="F15" s="360"/>
      <c r="G15" s="360"/>
      <c r="H15" s="360"/>
      <c r="I15" s="361"/>
    </row>
    <row r="16" spans="1:9" s="19" customFormat="1" ht="17.25" thickBot="1" x14ac:dyDescent="0.3">
      <c r="A16" s="357"/>
      <c r="B16" s="358"/>
      <c r="C16" s="471" t="s">
        <v>191</v>
      </c>
      <c r="D16" s="472"/>
      <c r="E16" s="472"/>
      <c r="F16" s="472"/>
      <c r="G16" s="472"/>
      <c r="H16" s="472"/>
      <c r="I16" s="473"/>
    </row>
    <row r="17" spans="1:9" s="19" customFormat="1" ht="33.75" thickBot="1" x14ac:dyDescent="0.3">
      <c r="A17" s="365" t="s">
        <v>192</v>
      </c>
      <c r="B17" s="366"/>
      <c r="C17" s="69" t="s">
        <v>193</v>
      </c>
      <c r="D17" s="70">
        <v>0</v>
      </c>
      <c r="E17" s="70">
        <v>5</v>
      </c>
      <c r="F17" s="70">
        <v>5</v>
      </c>
      <c r="G17" s="71"/>
      <c r="H17" s="71"/>
      <c r="I17" s="72"/>
    </row>
    <row r="18" spans="1:9" s="19" customFormat="1" ht="17.25" thickBot="1" x14ac:dyDescent="0.3">
      <c r="A18" s="365" t="s">
        <v>194</v>
      </c>
      <c r="B18" s="366"/>
      <c r="C18" s="69"/>
      <c r="D18" s="73" t="s">
        <v>152</v>
      </c>
      <c r="E18" s="73" t="s">
        <v>152</v>
      </c>
      <c r="F18" s="73" t="s">
        <v>152</v>
      </c>
      <c r="G18" s="74" t="e">
        <f>SUM('130Armavir'!#REF!,'130Armavir'!#REF!)</f>
        <v>#REF!</v>
      </c>
      <c r="H18" s="74" t="e">
        <f>SUM('130Armavir'!#REF!,'130Armavir'!#REF!)</f>
        <v>#REF!</v>
      </c>
      <c r="I18" s="74" t="e">
        <f>SUM('130Armavir'!#REF!,'130Armavir'!#REF!)</f>
        <v>#REF!</v>
      </c>
    </row>
    <row r="19" spans="1:9" s="19" customFormat="1" ht="17.25" thickBot="1" x14ac:dyDescent="0.3">
      <c r="A19" s="365" t="s">
        <v>195</v>
      </c>
      <c r="B19" s="367"/>
      <c r="C19" s="366"/>
      <c r="D19" s="75"/>
      <c r="E19" s="75"/>
      <c r="F19" s="73"/>
      <c r="G19" s="76"/>
      <c r="H19" s="76"/>
      <c r="I19" s="72"/>
    </row>
    <row r="20" spans="1:9" s="19" customFormat="1" x14ac:dyDescent="0.25">
      <c r="A20" s="342" t="s">
        <v>196</v>
      </c>
      <c r="B20" s="343"/>
      <c r="C20" s="343"/>
      <c r="D20" s="343"/>
      <c r="E20" s="343"/>
      <c r="F20" s="343"/>
      <c r="G20" s="343"/>
      <c r="H20" s="343"/>
      <c r="I20" s="344"/>
    </row>
    <row r="21" spans="1:9" s="19" customFormat="1" ht="17.25" thickBot="1" x14ac:dyDescent="0.3">
      <c r="A21" s="350" t="s">
        <v>197</v>
      </c>
      <c r="B21" s="351"/>
      <c r="C21" s="351"/>
      <c r="D21" s="351"/>
      <c r="E21" s="351"/>
      <c r="F21" s="351"/>
      <c r="G21" s="351"/>
      <c r="H21" s="351"/>
      <c r="I21" s="352"/>
    </row>
    <row r="22" spans="1:9" s="19" customFormat="1" x14ac:dyDescent="0.25">
      <c r="A22" s="353" t="s">
        <v>158</v>
      </c>
      <c r="B22" s="354"/>
      <c r="C22" s="354"/>
      <c r="D22" s="354"/>
      <c r="E22" s="354"/>
      <c r="F22" s="354"/>
      <c r="G22" s="355"/>
      <c r="H22" s="355"/>
      <c r="I22" s="356"/>
    </row>
    <row r="23" spans="1:9" s="19" customFormat="1" ht="17.25" thickBot="1" x14ac:dyDescent="0.3">
      <c r="A23" s="388" t="s">
        <v>198</v>
      </c>
      <c r="B23" s="389"/>
      <c r="C23" s="389"/>
      <c r="D23" s="389"/>
      <c r="E23" s="389"/>
      <c r="F23" s="389"/>
      <c r="G23" s="390"/>
      <c r="H23" s="390"/>
      <c r="I23" s="391"/>
    </row>
    <row r="24" spans="1:9" s="19" customFormat="1" x14ac:dyDescent="0.25">
      <c r="A24" s="353" t="s">
        <v>159</v>
      </c>
      <c r="B24" s="354"/>
      <c r="C24" s="354"/>
      <c r="D24" s="354"/>
      <c r="E24" s="354"/>
      <c r="F24" s="354"/>
      <c r="G24" s="355"/>
      <c r="H24" s="355"/>
      <c r="I24" s="356"/>
    </row>
    <row r="25" spans="1:9" s="19" customFormat="1" ht="17.25" thickBot="1" x14ac:dyDescent="0.3">
      <c r="A25" s="388" t="s">
        <v>199</v>
      </c>
      <c r="B25" s="389"/>
      <c r="C25" s="389"/>
      <c r="D25" s="389"/>
      <c r="E25" s="389"/>
      <c r="F25" s="389"/>
      <c r="G25" s="390"/>
      <c r="H25" s="390"/>
      <c r="I25" s="391"/>
    </row>
    <row r="27" spans="1:9" x14ac:dyDescent="0.25">
      <c r="A27" s="526" t="s">
        <v>142</v>
      </c>
      <c r="B27" s="526"/>
      <c r="C27" s="526"/>
      <c r="D27" s="526"/>
      <c r="E27" s="526"/>
      <c r="F27" s="526"/>
      <c r="G27" s="526"/>
      <c r="H27" s="526"/>
      <c r="I27" s="526"/>
    </row>
    <row r="28" spans="1:9" ht="17.25" thickBot="1" x14ac:dyDescent="0.3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527" t="s">
        <v>143</v>
      </c>
      <c r="B29" s="528"/>
      <c r="C29" s="529"/>
      <c r="D29" s="536" t="s">
        <v>119</v>
      </c>
      <c r="E29" s="536"/>
      <c r="F29" s="536"/>
      <c r="G29" s="536"/>
      <c r="H29" s="536"/>
      <c r="I29" s="536"/>
    </row>
    <row r="30" spans="1:9" x14ac:dyDescent="0.25">
      <c r="A30" s="530"/>
      <c r="B30" s="531"/>
      <c r="C30" s="532"/>
      <c r="D30" s="537" t="s">
        <v>144</v>
      </c>
      <c r="E30" s="537"/>
      <c r="F30" s="537"/>
      <c r="G30" s="537" t="s">
        <v>145</v>
      </c>
      <c r="H30" s="537"/>
      <c r="I30" s="537"/>
    </row>
    <row r="31" spans="1:9" ht="33.75" thickBot="1" x14ac:dyDescent="0.3">
      <c r="A31" s="533"/>
      <c r="B31" s="534"/>
      <c r="C31" s="535"/>
      <c r="D31" s="21" t="s">
        <v>108</v>
      </c>
      <c r="E31" s="21" t="s">
        <v>109</v>
      </c>
      <c r="F31" s="22" t="s">
        <v>100</v>
      </c>
      <c r="G31" s="21" t="s">
        <v>108</v>
      </c>
      <c r="H31" s="21" t="s">
        <v>109</v>
      </c>
      <c r="I31" s="23" t="s">
        <v>100</v>
      </c>
    </row>
    <row r="32" spans="1:9" x14ac:dyDescent="0.25">
      <c r="A32" s="414" t="s">
        <v>146</v>
      </c>
      <c r="B32" s="415"/>
      <c r="C32" s="418" t="s">
        <v>116</v>
      </c>
      <c r="D32" s="419"/>
      <c r="E32" s="419"/>
      <c r="F32" s="419"/>
      <c r="G32" s="419"/>
      <c r="H32" s="419"/>
      <c r="I32" s="420"/>
    </row>
    <row r="33" spans="1:9" x14ac:dyDescent="0.25">
      <c r="A33" s="416"/>
      <c r="B33" s="417"/>
      <c r="C33" s="421" t="s">
        <v>147</v>
      </c>
      <c r="D33" s="422"/>
      <c r="E33" s="422"/>
      <c r="F33" s="422"/>
      <c r="G33" s="422"/>
      <c r="H33" s="422"/>
      <c r="I33" s="423"/>
    </row>
    <row r="34" spans="1:9" x14ac:dyDescent="0.25">
      <c r="A34" s="392" t="s">
        <v>148</v>
      </c>
      <c r="B34" s="372" t="s">
        <v>149</v>
      </c>
      <c r="C34" s="24" t="s">
        <v>150</v>
      </c>
      <c r="D34" s="25"/>
      <c r="E34" s="25"/>
      <c r="F34" s="26"/>
      <c r="G34" s="26"/>
      <c r="H34" s="26"/>
      <c r="I34" s="27"/>
    </row>
    <row r="35" spans="1:9" x14ac:dyDescent="0.25">
      <c r="A35" s="392"/>
      <c r="B35" s="372"/>
      <c r="C35" s="514" t="s">
        <v>237</v>
      </c>
      <c r="D35" s="515"/>
      <c r="E35" s="515"/>
      <c r="F35" s="515"/>
      <c r="G35" s="515"/>
      <c r="H35" s="515"/>
      <c r="I35" s="516"/>
    </row>
    <row r="36" spans="1:9" ht="17.25" thickBot="1" x14ac:dyDescent="0.3">
      <c r="A36" s="517" t="s">
        <v>151</v>
      </c>
      <c r="B36" s="518"/>
      <c r="C36" s="28"/>
      <c r="D36" s="29" t="s">
        <v>152</v>
      </c>
      <c r="E36" s="29" t="s">
        <v>152</v>
      </c>
      <c r="F36" s="29" t="s">
        <v>152</v>
      </c>
      <c r="G36" s="30" t="e">
        <f>SUM('130Armavir'!#REF!,'130Armavir'!#REF!)</f>
        <v>#REF!</v>
      </c>
      <c r="H36" s="30" t="e">
        <f>SUM('130Armavir'!C12:C13,'130Armavir'!#REF!)</f>
        <v>#REF!</v>
      </c>
      <c r="I36" s="30" t="e">
        <f>SUM('130Armavir'!#REF!,'130Armavir'!#REF!)</f>
        <v>#REF!</v>
      </c>
    </row>
    <row r="37" spans="1:9" x14ac:dyDescent="0.25">
      <c r="A37" s="519"/>
      <c r="B37" s="520"/>
      <c r="C37" s="520"/>
      <c r="D37" s="520"/>
      <c r="E37" s="520"/>
      <c r="F37" s="520"/>
      <c r="G37" s="520"/>
      <c r="H37" s="521"/>
      <c r="I37" s="522"/>
    </row>
    <row r="38" spans="1:9" ht="17.25" thickBot="1" x14ac:dyDescent="0.3">
      <c r="A38" s="523" t="s">
        <v>380</v>
      </c>
      <c r="B38" s="524"/>
      <c r="C38" s="524"/>
      <c r="D38" s="524"/>
      <c r="E38" s="524"/>
      <c r="F38" s="524"/>
      <c r="G38" s="524"/>
      <c r="H38" s="524"/>
      <c r="I38" s="525"/>
    </row>
    <row r="39" spans="1:9" ht="17.25" thickBot="1" x14ac:dyDescent="0.3">
      <c r="A39" s="461" t="s">
        <v>154</v>
      </c>
      <c r="B39" s="462"/>
      <c r="C39" s="462"/>
      <c r="D39" s="462"/>
      <c r="E39" s="462"/>
      <c r="F39" s="462"/>
      <c r="G39" s="462"/>
      <c r="H39" s="462"/>
      <c r="I39" s="463"/>
    </row>
    <row r="40" spans="1:9" ht="81.75" customHeight="1" thickBot="1" x14ac:dyDescent="0.3">
      <c r="A40" s="464" t="s">
        <v>155</v>
      </c>
      <c r="B40" s="465"/>
      <c r="C40" s="466" t="s">
        <v>156</v>
      </c>
      <c r="D40" s="467"/>
      <c r="E40" s="467"/>
      <c r="F40" s="467"/>
      <c r="G40" s="467"/>
      <c r="H40" s="467"/>
      <c r="I40" s="468"/>
    </row>
    <row r="41" spans="1:9" ht="59.25" customHeight="1" thickBot="1" x14ac:dyDescent="0.3">
      <c r="A41" s="469" t="s">
        <v>157</v>
      </c>
      <c r="B41" s="470"/>
      <c r="C41" s="31"/>
      <c r="D41" s="31"/>
      <c r="E41" s="31"/>
      <c r="F41" s="31"/>
      <c r="G41" s="31"/>
      <c r="H41" s="31"/>
      <c r="I41" s="32"/>
    </row>
    <row r="42" spans="1:9" x14ac:dyDescent="0.25">
      <c r="A42" s="382" t="s">
        <v>158</v>
      </c>
      <c r="B42" s="383"/>
      <c r="C42" s="383"/>
      <c r="D42" s="383"/>
      <c r="E42" s="383"/>
      <c r="F42" s="383"/>
      <c r="G42" s="384"/>
      <c r="H42" s="384"/>
      <c r="I42" s="385"/>
    </row>
    <row r="43" spans="1:9" ht="17.25" thickBot="1" x14ac:dyDescent="0.3">
      <c r="A43" s="374" t="s">
        <v>238</v>
      </c>
      <c r="B43" s="375"/>
      <c r="C43" s="375"/>
      <c r="D43" s="375"/>
      <c r="E43" s="375"/>
      <c r="F43" s="375"/>
      <c r="G43" s="376"/>
      <c r="H43" s="376"/>
      <c r="I43" s="377"/>
    </row>
    <row r="44" spans="1:9" x14ac:dyDescent="0.25">
      <c r="A44" s="382" t="s">
        <v>159</v>
      </c>
      <c r="B44" s="383"/>
      <c r="C44" s="383"/>
      <c r="D44" s="383"/>
      <c r="E44" s="383"/>
      <c r="F44" s="383"/>
      <c r="G44" s="384"/>
      <c r="H44" s="384"/>
      <c r="I44" s="385"/>
    </row>
    <row r="45" spans="1:9" ht="17.25" thickBot="1" x14ac:dyDescent="0.3">
      <c r="A45" s="374" t="s">
        <v>178</v>
      </c>
      <c r="B45" s="375"/>
      <c r="C45" s="375"/>
      <c r="D45" s="375"/>
      <c r="E45" s="375"/>
      <c r="F45" s="375"/>
      <c r="G45" s="376"/>
      <c r="H45" s="376"/>
      <c r="I45" s="377"/>
    </row>
    <row r="46" spans="1:9" x14ac:dyDescent="0.3">
      <c r="A46" s="429" t="s">
        <v>208</v>
      </c>
      <c r="B46" s="563"/>
      <c r="C46" s="563"/>
      <c r="D46" s="563"/>
      <c r="E46" s="563"/>
      <c r="F46" s="563"/>
      <c r="G46" s="563"/>
      <c r="H46" s="563"/>
      <c r="I46" s="430"/>
    </row>
    <row r="47" spans="1:9" ht="17.25" thickBot="1" x14ac:dyDescent="0.35">
      <c r="A47" s="411" t="s">
        <v>209</v>
      </c>
      <c r="B47" s="412"/>
      <c r="C47" s="412"/>
      <c r="D47" s="494"/>
      <c r="E47" s="494"/>
      <c r="F47" s="494"/>
      <c r="G47" s="494"/>
      <c r="H47" s="494"/>
      <c r="I47" s="496"/>
    </row>
    <row r="48" spans="1:9" ht="24.75" customHeight="1" x14ac:dyDescent="0.25">
      <c r="A48" s="555" t="s">
        <v>143</v>
      </c>
      <c r="B48" s="556"/>
      <c r="C48" s="556"/>
      <c r="D48" s="536" t="s">
        <v>119</v>
      </c>
      <c r="E48" s="536"/>
      <c r="F48" s="536"/>
      <c r="G48" s="536"/>
      <c r="H48" s="536"/>
      <c r="I48" s="536"/>
    </row>
    <row r="49" spans="1:9" x14ac:dyDescent="0.25">
      <c r="A49" s="557"/>
      <c r="B49" s="558"/>
      <c r="C49" s="558"/>
      <c r="D49" s="562" t="s">
        <v>210</v>
      </c>
      <c r="E49" s="562"/>
      <c r="F49" s="562"/>
      <c r="G49" s="562" t="s">
        <v>211</v>
      </c>
      <c r="H49" s="562"/>
      <c r="I49" s="562"/>
    </row>
    <row r="50" spans="1:9" ht="47.25" customHeight="1" thickBot="1" x14ac:dyDescent="0.3">
      <c r="A50" s="559"/>
      <c r="B50" s="560"/>
      <c r="C50" s="561"/>
      <c r="D50" s="21" t="s">
        <v>108</v>
      </c>
      <c r="E50" s="21" t="s">
        <v>109</v>
      </c>
      <c r="F50" s="21" t="s">
        <v>100</v>
      </c>
      <c r="G50" s="21" t="s">
        <v>108</v>
      </c>
      <c r="H50" s="21" t="s">
        <v>109</v>
      </c>
      <c r="I50" s="21" t="s">
        <v>100</v>
      </c>
    </row>
    <row r="51" spans="1:9" x14ac:dyDescent="0.3">
      <c r="A51" s="402" t="s">
        <v>146</v>
      </c>
      <c r="B51" s="403"/>
      <c r="C51" s="408" t="s">
        <v>116</v>
      </c>
      <c r="D51" s="409"/>
      <c r="E51" s="409"/>
      <c r="F51" s="409"/>
      <c r="G51" s="409"/>
      <c r="H51" s="409"/>
      <c r="I51" s="410"/>
    </row>
    <row r="52" spans="1:9" x14ac:dyDescent="0.3">
      <c r="A52" s="404"/>
      <c r="B52" s="405"/>
      <c r="C52" s="493" t="s">
        <v>166</v>
      </c>
      <c r="D52" s="494"/>
      <c r="E52" s="494"/>
      <c r="F52" s="495"/>
      <c r="G52" s="495"/>
      <c r="H52" s="495"/>
      <c r="I52" s="496"/>
    </row>
    <row r="53" spans="1:9" ht="17.25" thickBot="1" x14ac:dyDescent="0.35">
      <c r="A53" s="406"/>
      <c r="B53" s="407"/>
      <c r="C53" s="368" t="s">
        <v>167</v>
      </c>
      <c r="D53" s="369"/>
      <c r="E53" s="369"/>
      <c r="F53" s="370"/>
      <c r="G53" s="370"/>
      <c r="H53" s="370"/>
      <c r="I53" s="371"/>
    </row>
    <row r="54" spans="1:9" ht="17.25" thickBot="1" x14ac:dyDescent="0.35">
      <c r="A54" s="41" t="s">
        <v>168</v>
      </c>
      <c r="B54" s="42" t="s">
        <v>169</v>
      </c>
      <c r="C54" s="411" t="s">
        <v>262</v>
      </c>
      <c r="D54" s="412"/>
      <c r="E54" s="412"/>
      <c r="F54" s="412"/>
      <c r="G54" s="412"/>
      <c r="H54" s="412"/>
      <c r="I54" s="413"/>
    </row>
    <row r="55" spans="1:9" ht="66.75" thickBot="1" x14ac:dyDescent="0.35">
      <c r="A55" s="429" t="s">
        <v>170</v>
      </c>
      <c r="B55" s="430"/>
      <c r="C55" s="43" t="s">
        <v>171</v>
      </c>
      <c r="D55" s="48">
        <v>0</v>
      </c>
      <c r="E55" s="48">
        <v>14</v>
      </c>
      <c r="F55" s="48">
        <v>14</v>
      </c>
      <c r="G55" s="42"/>
      <c r="H55" s="42"/>
      <c r="I55" s="42"/>
    </row>
    <row r="56" spans="1:9" ht="50.25" thickBot="1" x14ac:dyDescent="0.35">
      <c r="A56" s="411"/>
      <c r="B56" s="413"/>
      <c r="C56" s="43" t="s">
        <v>172</v>
      </c>
      <c r="D56" s="48"/>
      <c r="E56" s="48">
        <v>10695</v>
      </c>
      <c r="F56" s="48">
        <v>10695</v>
      </c>
      <c r="G56" s="42"/>
      <c r="H56" s="42"/>
      <c r="I56" s="42"/>
    </row>
    <row r="57" spans="1:9" ht="17.25" thickBot="1" x14ac:dyDescent="0.35">
      <c r="A57" s="347" t="s">
        <v>173</v>
      </c>
      <c r="B57" s="349"/>
      <c r="C57" s="43"/>
      <c r="D57" s="43"/>
      <c r="E57" s="43"/>
      <c r="F57" s="42"/>
      <c r="G57" s="42"/>
      <c r="H57" s="42"/>
      <c r="I57" s="42"/>
    </row>
    <row r="58" spans="1:9" ht="52.5" customHeight="1" thickBot="1" x14ac:dyDescent="0.35">
      <c r="A58" s="347" t="s">
        <v>174</v>
      </c>
      <c r="B58" s="348"/>
      <c r="C58" s="349"/>
      <c r="D58" s="43"/>
      <c r="E58" s="43"/>
      <c r="F58" s="42"/>
      <c r="G58" s="45" t="e">
        <f>SUM('130Armavir'!#REF!)</f>
        <v>#REF!</v>
      </c>
      <c r="H58" s="45" t="e">
        <f>SUM('130Armavir'!#REF!)</f>
        <v>#REF!</v>
      </c>
      <c r="I58" s="45" t="e">
        <f>SUM('130Armavir'!#REF!)</f>
        <v>#REF!</v>
      </c>
    </row>
    <row r="59" spans="1:9" ht="36" customHeight="1" thickBot="1" x14ac:dyDescent="0.35">
      <c r="A59" s="347" t="s">
        <v>175</v>
      </c>
      <c r="B59" s="349"/>
      <c r="C59" s="46" t="e">
        <f>I58</f>
        <v>#REF!</v>
      </c>
      <c r="D59" s="47"/>
      <c r="E59" s="47"/>
      <c r="F59" s="42"/>
      <c r="G59" s="42"/>
      <c r="H59" s="42"/>
      <c r="I59" s="42"/>
    </row>
    <row r="60" spans="1:9" ht="87" customHeight="1" thickBot="1" x14ac:dyDescent="0.35">
      <c r="A60" s="347" t="s">
        <v>176</v>
      </c>
      <c r="B60" s="349"/>
      <c r="C60" s="43"/>
      <c r="D60" s="43"/>
      <c r="E60" s="43"/>
      <c r="F60" s="42"/>
      <c r="G60" s="42"/>
      <c r="H60" s="42"/>
      <c r="I60" s="42"/>
    </row>
    <row r="61" spans="1:9" ht="17.25" thickBot="1" x14ac:dyDescent="0.35">
      <c r="A61" s="450" t="s">
        <v>158</v>
      </c>
      <c r="B61" s="451"/>
      <c r="C61" s="451"/>
      <c r="D61" s="451"/>
      <c r="E61" s="451"/>
      <c r="F61" s="451"/>
      <c r="G61" s="451"/>
      <c r="H61" s="451"/>
      <c r="I61" s="452"/>
    </row>
    <row r="62" spans="1:9" ht="17.25" thickBot="1" x14ac:dyDescent="0.35">
      <c r="A62" s="347" t="s">
        <v>239</v>
      </c>
      <c r="B62" s="348"/>
      <c r="C62" s="348"/>
      <c r="D62" s="348"/>
      <c r="E62" s="348"/>
      <c r="F62" s="348"/>
      <c r="G62" s="348"/>
      <c r="H62" s="348"/>
      <c r="I62" s="349"/>
    </row>
    <row r="63" spans="1:9" ht="17.25" thickBot="1" x14ac:dyDescent="0.35">
      <c r="A63" s="450" t="s">
        <v>159</v>
      </c>
      <c r="B63" s="451"/>
      <c r="C63" s="451"/>
      <c r="D63" s="451"/>
      <c r="E63" s="451"/>
      <c r="F63" s="451"/>
      <c r="G63" s="451"/>
      <c r="H63" s="451"/>
      <c r="I63" s="452"/>
    </row>
    <row r="64" spans="1:9" ht="24.75" customHeight="1" thickBot="1" x14ac:dyDescent="0.35">
      <c r="A64" s="347" t="s">
        <v>177</v>
      </c>
      <c r="B64" s="348"/>
      <c r="C64" s="348"/>
      <c r="D64" s="348"/>
      <c r="E64" s="348"/>
      <c r="F64" s="348"/>
      <c r="G64" s="348"/>
      <c r="H64" s="348"/>
      <c r="I64" s="349"/>
    </row>
    <row r="65" spans="1:9" x14ac:dyDescent="0.3">
      <c r="A65" s="404"/>
      <c r="B65" s="405"/>
      <c r="C65" s="493" t="s">
        <v>215</v>
      </c>
      <c r="D65" s="494"/>
      <c r="E65" s="494"/>
      <c r="F65" s="495"/>
      <c r="G65" s="495"/>
      <c r="H65" s="495"/>
      <c r="I65" s="496"/>
    </row>
    <row r="66" spans="1:9" ht="17.25" thickBot="1" x14ac:dyDescent="0.35">
      <c r="A66" s="406"/>
      <c r="B66" s="407"/>
      <c r="C66" s="368" t="s">
        <v>167</v>
      </c>
      <c r="D66" s="369"/>
      <c r="E66" s="369"/>
      <c r="F66" s="370"/>
      <c r="G66" s="370"/>
      <c r="H66" s="370"/>
      <c r="I66" s="371"/>
    </row>
    <row r="67" spans="1:9" ht="17.25" thickBot="1" x14ac:dyDescent="0.35">
      <c r="A67" s="41" t="s">
        <v>205</v>
      </c>
      <c r="B67" s="42" t="s">
        <v>169</v>
      </c>
      <c r="C67" s="411" t="s">
        <v>215</v>
      </c>
      <c r="D67" s="412"/>
      <c r="E67" s="412"/>
      <c r="F67" s="412"/>
      <c r="G67" s="412"/>
      <c r="H67" s="412"/>
      <c r="I67" s="413"/>
    </row>
    <row r="68" spans="1:9" ht="33.75" thickBot="1" x14ac:dyDescent="0.35">
      <c r="A68" s="347" t="s">
        <v>170</v>
      </c>
      <c r="B68" s="349"/>
      <c r="C68" s="43" t="s">
        <v>216</v>
      </c>
      <c r="D68" s="42">
        <v>3</v>
      </c>
      <c r="E68" s="42">
        <v>7</v>
      </c>
      <c r="F68" s="42">
        <v>12.2</v>
      </c>
      <c r="G68" s="42"/>
      <c r="H68" s="42"/>
      <c r="I68" s="42"/>
    </row>
    <row r="69" spans="1:9" ht="17.25" thickBot="1" x14ac:dyDescent="0.35">
      <c r="A69" s="347" t="s">
        <v>173</v>
      </c>
      <c r="B69" s="349"/>
      <c r="C69" s="43"/>
      <c r="D69" s="43"/>
      <c r="E69" s="43"/>
      <c r="F69" s="42"/>
      <c r="G69" s="42"/>
      <c r="H69" s="42"/>
      <c r="I69" s="42"/>
    </row>
    <row r="70" spans="1:9" ht="54.75" customHeight="1" thickBot="1" x14ac:dyDescent="0.35">
      <c r="A70" s="347" t="s">
        <v>174</v>
      </c>
      <c r="B70" s="348"/>
      <c r="C70" s="349"/>
      <c r="D70" s="43"/>
      <c r="E70" s="43"/>
      <c r="F70" s="42"/>
      <c r="G70" s="45" t="e">
        <f>SUM('130Armavir'!#REF!)</f>
        <v>#REF!</v>
      </c>
      <c r="H70" s="45" t="e">
        <f>SUM('130Armavir'!#REF!)</f>
        <v>#REF!</v>
      </c>
      <c r="I70" s="45" t="e">
        <f>SUM('130Armavir'!#REF!)</f>
        <v>#REF!</v>
      </c>
    </row>
    <row r="71" spans="1:9" ht="48.75" customHeight="1" thickBot="1" x14ac:dyDescent="0.35">
      <c r="A71" s="347" t="s">
        <v>175</v>
      </c>
      <c r="B71" s="349"/>
      <c r="C71" s="46" t="e">
        <f>I70</f>
        <v>#REF!</v>
      </c>
      <c r="D71" s="46"/>
      <c r="E71" s="46"/>
      <c r="F71" s="42"/>
      <c r="G71" s="42"/>
      <c r="H71" s="42"/>
      <c r="I71" s="42"/>
    </row>
    <row r="72" spans="1:9" ht="103.5" customHeight="1" thickBot="1" x14ac:dyDescent="0.35">
      <c r="A72" s="347" t="s">
        <v>176</v>
      </c>
      <c r="B72" s="349"/>
      <c r="C72" s="43"/>
      <c r="D72" s="43"/>
      <c r="E72" s="43"/>
      <c r="F72" s="42"/>
      <c r="G72" s="42"/>
      <c r="H72" s="42"/>
      <c r="I72" s="42"/>
    </row>
    <row r="73" spans="1:9" x14ac:dyDescent="0.3">
      <c r="A73" s="362" t="s">
        <v>158</v>
      </c>
      <c r="B73" s="363"/>
      <c r="C73" s="363"/>
      <c r="D73" s="363"/>
      <c r="E73" s="363"/>
      <c r="F73" s="363"/>
      <c r="G73" s="363"/>
      <c r="H73" s="363"/>
      <c r="I73" s="364"/>
    </row>
    <row r="74" spans="1:9" ht="17.25" thickBot="1" x14ac:dyDescent="0.35">
      <c r="A74" s="411" t="s">
        <v>240</v>
      </c>
      <c r="B74" s="412"/>
      <c r="C74" s="412"/>
      <c r="D74" s="412"/>
      <c r="E74" s="412"/>
      <c r="F74" s="412"/>
      <c r="G74" s="412"/>
      <c r="H74" s="412"/>
      <c r="I74" s="413"/>
    </row>
    <row r="75" spans="1:9" x14ac:dyDescent="0.3">
      <c r="A75" s="362" t="s">
        <v>159</v>
      </c>
      <c r="B75" s="363"/>
      <c r="C75" s="363"/>
      <c r="D75" s="363"/>
      <c r="E75" s="363"/>
      <c r="F75" s="363"/>
      <c r="G75" s="363"/>
      <c r="H75" s="363"/>
      <c r="I75" s="364"/>
    </row>
    <row r="76" spans="1:9" ht="17.25" thickBot="1" x14ac:dyDescent="0.35">
      <c r="A76" s="411" t="s">
        <v>177</v>
      </c>
      <c r="B76" s="412"/>
      <c r="C76" s="412"/>
      <c r="D76" s="412"/>
      <c r="E76" s="412"/>
      <c r="F76" s="412"/>
      <c r="G76" s="412"/>
      <c r="H76" s="412"/>
      <c r="I76" s="413"/>
    </row>
    <row r="77" spans="1:9" x14ac:dyDescent="0.25">
      <c r="A77" s="414" t="s">
        <v>146</v>
      </c>
      <c r="B77" s="415"/>
      <c r="C77" s="418" t="s">
        <v>116</v>
      </c>
      <c r="D77" s="419"/>
      <c r="E77" s="419"/>
      <c r="F77" s="419"/>
      <c r="G77" s="419"/>
      <c r="H77" s="419"/>
      <c r="I77" s="420"/>
    </row>
    <row r="78" spans="1:9" x14ac:dyDescent="0.25">
      <c r="A78" s="416"/>
      <c r="B78" s="417"/>
      <c r="C78" s="421" t="s">
        <v>217</v>
      </c>
      <c r="D78" s="422"/>
      <c r="E78" s="422"/>
      <c r="F78" s="422"/>
      <c r="G78" s="422"/>
      <c r="H78" s="422"/>
      <c r="I78" s="423"/>
    </row>
    <row r="79" spans="1:9" x14ac:dyDescent="0.25">
      <c r="A79" s="392" t="s">
        <v>204</v>
      </c>
      <c r="B79" s="372" t="s">
        <v>169</v>
      </c>
      <c r="C79" s="431" t="s">
        <v>150</v>
      </c>
      <c r="D79" s="432"/>
      <c r="E79" s="432"/>
      <c r="F79" s="432"/>
      <c r="G79" s="432"/>
      <c r="H79" s="432"/>
      <c r="I79" s="433"/>
    </row>
    <row r="80" spans="1:9" ht="17.25" thickBot="1" x14ac:dyDescent="0.3">
      <c r="A80" s="393"/>
      <c r="B80" s="373"/>
      <c r="C80" s="434" t="s">
        <v>218</v>
      </c>
      <c r="D80" s="435"/>
      <c r="E80" s="435"/>
      <c r="F80" s="435"/>
      <c r="G80" s="435"/>
      <c r="H80" s="435"/>
      <c r="I80" s="436"/>
    </row>
    <row r="81" spans="1:9" ht="33" x14ac:dyDescent="0.25">
      <c r="A81" s="345" t="s">
        <v>170</v>
      </c>
      <c r="B81" s="346"/>
      <c r="C81" s="49" t="s">
        <v>219</v>
      </c>
      <c r="D81" s="82">
        <v>3</v>
      </c>
      <c r="E81" s="82">
        <v>3</v>
      </c>
      <c r="F81" s="82">
        <v>3</v>
      </c>
      <c r="G81" s="83"/>
      <c r="H81" s="83"/>
      <c r="I81" s="52"/>
    </row>
    <row r="82" spans="1:9" ht="17.25" thickBot="1" x14ac:dyDescent="0.3">
      <c r="A82" s="386" t="s">
        <v>173</v>
      </c>
      <c r="B82" s="387"/>
      <c r="C82" s="53"/>
      <c r="D82" s="53"/>
      <c r="E82" s="53"/>
      <c r="F82" s="54"/>
      <c r="G82" s="55"/>
      <c r="H82" s="55"/>
      <c r="I82" s="56"/>
    </row>
    <row r="83" spans="1:9" ht="63.75" customHeight="1" thickBot="1" x14ac:dyDescent="0.3">
      <c r="A83" s="378" t="s">
        <v>185</v>
      </c>
      <c r="B83" s="379"/>
      <c r="C83" s="379"/>
      <c r="D83" s="57"/>
      <c r="E83" s="57"/>
      <c r="F83" s="58"/>
      <c r="G83" s="84" t="e">
        <f>SUM('130Armavir'!#REF!,'130Armavir'!#REF!)</f>
        <v>#REF!</v>
      </c>
      <c r="H83" s="84" t="e">
        <f>SUM('130Armavir'!#REF!,'130Armavir'!#REF!)</f>
        <v>#REF!</v>
      </c>
      <c r="I83" s="84" t="e">
        <f>SUM('130Armavir'!#REF!,'130Armavir'!#REF!)</f>
        <v>#REF!</v>
      </c>
    </row>
    <row r="84" spans="1:9" ht="39" customHeight="1" thickBot="1" x14ac:dyDescent="0.3">
      <c r="A84" s="380" t="s">
        <v>186</v>
      </c>
      <c r="B84" s="381"/>
      <c r="C84" s="85" t="e">
        <f>I83</f>
        <v>#REF!</v>
      </c>
      <c r="D84" s="85"/>
      <c r="E84" s="85"/>
      <c r="F84" s="58"/>
      <c r="G84" s="61"/>
      <c r="H84" s="61"/>
      <c r="I84" s="62"/>
    </row>
    <row r="85" spans="1:9" ht="89.25" customHeight="1" thickBot="1" x14ac:dyDescent="0.3">
      <c r="A85" s="380" t="s">
        <v>187</v>
      </c>
      <c r="B85" s="381"/>
      <c r="C85" s="63"/>
      <c r="D85" s="63"/>
      <c r="E85" s="63"/>
      <c r="F85" s="58"/>
      <c r="G85" s="61"/>
      <c r="H85" s="61"/>
      <c r="I85" s="62"/>
    </row>
    <row r="86" spans="1:9" x14ac:dyDescent="0.25">
      <c r="A86" s="382" t="s">
        <v>158</v>
      </c>
      <c r="B86" s="383"/>
      <c r="C86" s="383"/>
      <c r="D86" s="383"/>
      <c r="E86" s="383"/>
      <c r="F86" s="383"/>
      <c r="G86" s="384"/>
      <c r="H86" s="384"/>
      <c r="I86" s="385"/>
    </row>
    <row r="87" spans="1:9" ht="17.25" thickBot="1" x14ac:dyDescent="0.3">
      <c r="A87" s="374" t="s">
        <v>220</v>
      </c>
      <c r="B87" s="375"/>
      <c r="C87" s="375"/>
      <c r="D87" s="375"/>
      <c r="E87" s="375"/>
      <c r="F87" s="375"/>
      <c r="G87" s="376"/>
      <c r="H87" s="376"/>
      <c r="I87" s="377"/>
    </row>
    <row r="88" spans="1:9" x14ac:dyDescent="0.25">
      <c r="A88" s="382" t="s">
        <v>159</v>
      </c>
      <c r="B88" s="383"/>
      <c r="C88" s="383"/>
      <c r="D88" s="383"/>
      <c r="E88" s="383"/>
      <c r="F88" s="383"/>
      <c r="G88" s="384"/>
      <c r="H88" s="384"/>
      <c r="I88" s="385"/>
    </row>
    <row r="89" spans="1:9" ht="17.25" thickBot="1" x14ac:dyDescent="0.3">
      <c r="A89" s="374" t="s">
        <v>177</v>
      </c>
      <c r="B89" s="375"/>
      <c r="C89" s="375"/>
      <c r="D89" s="375"/>
      <c r="E89" s="375"/>
      <c r="F89" s="375"/>
      <c r="G89" s="376"/>
      <c r="H89" s="376"/>
      <c r="I89" s="377"/>
    </row>
    <row r="90" spans="1:9" x14ac:dyDescent="0.25">
      <c r="A90" s="394" t="s">
        <v>146</v>
      </c>
      <c r="B90" s="395"/>
      <c r="C90" s="359" t="s">
        <v>116</v>
      </c>
      <c r="D90" s="360"/>
      <c r="E90" s="360"/>
      <c r="F90" s="360"/>
      <c r="G90" s="360"/>
      <c r="H90" s="360"/>
      <c r="I90" s="361"/>
    </row>
    <row r="91" spans="1:9" x14ac:dyDescent="0.3">
      <c r="A91" s="396"/>
      <c r="B91" s="397"/>
      <c r="C91" s="398" t="s">
        <v>381</v>
      </c>
      <c r="D91" s="399"/>
      <c r="E91" s="399"/>
      <c r="F91" s="400"/>
      <c r="G91" s="400"/>
      <c r="H91" s="400"/>
      <c r="I91" s="401"/>
    </row>
    <row r="92" spans="1:9" x14ac:dyDescent="0.25">
      <c r="A92" s="357" t="s">
        <v>245</v>
      </c>
      <c r="B92" s="358" t="s">
        <v>190</v>
      </c>
      <c r="C92" s="359" t="s">
        <v>150</v>
      </c>
      <c r="D92" s="360"/>
      <c r="E92" s="360"/>
      <c r="F92" s="360"/>
      <c r="G92" s="360"/>
      <c r="H92" s="360"/>
      <c r="I92" s="361"/>
    </row>
    <row r="93" spans="1:9" ht="33.75" customHeight="1" thickBot="1" x14ac:dyDescent="0.3">
      <c r="A93" s="357"/>
      <c r="B93" s="358"/>
      <c r="C93" s="471" t="s">
        <v>382</v>
      </c>
      <c r="D93" s="472"/>
      <c r="E93" s="472"/>
      <c r="F93" s="472"/>
      <c r="G93" s="472"/>
      <c r="H93" s="472"/>
      <c r="I93" s="473"/>
    </row>
    <row r="94" spans="1:9" ht="50.25" customHeight="1" thickBot="1" x14ac:dyDescent="0.3">
      <c r="A94" s="365" t="s">
        <v>192</v>
      </c>
      <c r="B94" s="366"/>
      <c r="C94" s="69" t="s">
        <v>193</v>
      </c>
      <c r="D94" s="71">
        <v>0</v>
      </c>
      <c r="E94" s="71">
        <v>3</v>
      </c>
      <c r="F94" s="70">
        <v>3</v>
      </c>
      <c r="G94" s="76"/>
      <c r="H94" s="76"/>
      <c r="I94" s="72"/>
    </row>
    <row r="95" spans="1:9" ht="17.25" thickBot="1" x14ac:dyDescent="0.3">
      <c r="A95" s="365" t="s">
        <v>194</v>
      </c>
      <c r="B95" s="366"/>
      <c r="C95" s="69"/>
      <c r="D95" s="73" t="s">
        <v>152</v>
      </c>
      <c r="E95" s="73" t="s">
        <v>152</v>
      </c>
      <c r="F95" s="73" t="s">
        <v>152</v>
      </c>
      <c r="G95" s="186" t="e">
        <f>SUM('130Armavir'!#REF!)</f>
        <v>#REF!</v>
      </c>
      <c r="H95" s="186" t="e">
        <f>SUM('130Armavir'!#REF!)</f>
        <v>#REF!</v>
      </c>
      <c r="I95" s="186" t="e">
        <f>SUM('130Armavir'!#REF!)</f>
        <v>#REF!</v>
      </c>
    </row>
    <row r="96" spans="1:9" ht="17.25" thickBot="1" x14ac:dyDescent="0.3">
      <c r="A96" s="365" t="s">
        <v>195</v>
      </c>
      <c r="B96" s="367"/>
      <c r="C96" s="366"/>
      <c r="D96" s="75"/>
      <c r="E96" s="75"/>
      <c r="F96" s="73"/>
      <c r="G96" s="76"/>
      <c r="H96" s="76"/>
      <c r="I96" s="72"/>
    </row>
    <row r="97" spans="1:9" x14ac:dyDescent="0.25">
      <c r="A97" s="342" t="s">
        <v>196</v>
      </c>
      <c r="B97" s="343"/>
      <c r="C97" s="343"/>
      <c r="D97" s="343"/>
      <c r="E97" s="343"/>
      <c r="F97" s="343"/>
      <c r="G97" s="343"/>
      <c r="H97" s="343"/>
      <c r="I97" s="344"/>
    </row>
    <row r="98" spans="1:9" ht="17.25" thickBot="1" x14ac:dyDescent="0.3">
      <c r="A98" s="350" t="s">
        <v>305</v>
      </c>
      <c r="B98" s="351"/>
      <c r="C98" s="351"/>
      <c r="D98" s="351"/>
      <c r="E98" s="351"/>
      <c r="F98" s="351"/>
      <c r="G98" s="351"/>
      <c r="H98" s="351"/>
      <c r="I98" s="352"/>
    </row>
    <row r="99" spans="1:9" x14ac:dyDescent="0.25">
      <c r="A99" s="353" t="s">
        <v>158</v>
      </c>
      <c r="B99" s="354"/>
      <c r="C99" s="354"/>
      <c r="D99" s="354"/>
      <c r="E99" s="354"/>
      <c r="F99" s="354"/>
      <c r="G99" s="355"/>
      <c r="H99" s="355"/>
      <c r="I99" s="356"/>
    </row>
    <row r="100" spans="1:9" ht="15" customHeight="1" thickBot="1" x14ac:dyDescent="0.3">
      <c r="A100" s="388" t="s">
        <v>198</v>
      </c>
      <c r="B100" s="389"/>
      <c r="C100" s="389"/>
      <c r="D100" s="389"/>
      <c r="E100" s="389"/>
      <c r="F100" s="389"/>
      <c r="G100" s="390"/>
      <c r="H100" s="390"/>
      <c r="I100" s="391"/>
    </row>
    <row r="101" spans="1:9" x14ac:dyDescent="0.25">
      <c r="A101" s="353" t="s">
        <v>159</v>
      </c>
      <c r="B101" s="354"/>
      <c r="C101" s="354"/>
      <c r="D101" s="354"/>
      <c r="E101" s="354"/>
      <c r="F101" s="354"/>
      <c r="G101" s="355"/>
      <c r="H101" s="355"/>
      <c r="I101" s="356"/>
    </row>
    <row r="102" spans="1:9" ht="33.75" customHeight="1" thickBot="1" x14ac:dyDescent="0.3">
      <c r="A102" s="388" t="s">
        <v>199</v>
      </c>
      <c r="B102" s="389"/>
      <c r="C102" s="389"/>
      <c r="D102" s="389"/>
      <c r="E102" s="389"/>
      <c r="F102" s="389"/>
      <c r="G102" s="390"/>
      <c r="H102" s="390"/>
      <c r="I102" s="391"/>
    </row>
    <row r="103" spans="1:9" customFormat="1" x14ac:dyDescent="0.25">
      <c r="A103" s="414" t="s">
        <v>146</v>
      </c>
      <c r="B103" s="415"/>
      <c r="C103" s="418" t="s">
        <v>116</v>
      </c>
      <c r="D103" s="419"/>
      <c r="E103" s="419"/>
      <c r="F103" s="419"/>
      <c r="G103" s="419"/>
      <c r="H103" s="419"/>
      <c r="I103" s="420"/>
    </row>
    <row r="104" spans="1:9" customFormat="1" x14ac:dyDescent="0.25">
      <c r="A104" s="416"/>
      <c r="B104" s="417"/>
      <c r="C104" s="421" t="s">
        <v>180</v>
      </c>
      <c r="D104" s="422"/>
      <c r="E104" s="422"/>
      <c r="F104" s="422"/>
      <c r="G104" s="422"/>
      <c r="H104" s="422"/>
      <c r="I104" s="423"/>
    </row>
    <row r="105" spans="1:9" customFormat="1" x14ac:dyDescent="0.25">
      <c r="A105" s="392" t="s">
        <v>205</v>
      </c>
      <c r="B105" s="372" t="s">
        <v>169</v>
      </c>
      <c r="C105" s="431" t="s">
        <v>150</v>
      </c>
      <c r="D105" s="432"/>
      <c r="E105" s="432"/>
      <c r="F105" s="432"/>
      <c r="G105" s="432"/>
      <c r="H105" s="432"/>
      <c r="I105" s="433"/>
    </row>
    <row r="106" spans="1:9" customFormat="1" ht="33" customHeight="1" thickBot="1" x14ac:dyDescent="0.3">
      <c r="A106" s="393"/>
      <c r="B106" s="373"/>
      <c r="C106" s="434" t="s">
        <v>182</v>
      </c>
      <c r="D106" s="435"/>
      <c r="E106" s="435"/>
      <c r="F106" s="435"/>
      <c r="G106" s="435"/>
      <c r="H106" s="435"/>
      <c r="I106" s="436"/>
    </row>
    <row r="107" spans="1:9" customFormat="1" ht="66" x14ac:dyDescent="0.25">
      <c r="A107" s="345" t="s">
        <v>170</v>
      </c>
      <c r="B107" s="346"/>
      <c r="C107" s="49" t="s">
        <v>183</v>
      </c>
      <c r="D107" s="82">
        <v>36</v>
      </c>
      <c r="E107" s="82">
        <v>36</v>
      </c>
      <c r="F107" s="82">
        <v>36</v>
      </c>
      <c r="G107" s="51"/>
      <c r="H107" s="51"/>
      <c r="I107" s="52"/>
    </row>
    <row r="108" spans="1:9" customFormat="1" ht="83.25" thickBot="1" x14ac:dyDescent="0.3">
      <c r="A108" s="386" t="s">
        <v>173</v>
      </c>
      <c r="B108" s="387"/>
      <c r="C108" s="53" t="s">
        <v>184</v>
      </c>
      <c r="D108" s="53"/>
      <c r="E108" s="53"/>
      <c r="F108" s="54">
        <v>100</v>
      </c>
      <c r="G108" s="55"/>
      <c r="H108" s="55"/>
      <c r="I108" s="56"/>
    </row>
    <row r="109" spans="1:9" customFormat="1" ht="59.25" customHeight="1" thickBot="1" x14ac:dyDescent="0.3">
      <c r="A109" s="378" t="s">
        <v>185</v>
      </c>
      <c r="B109" s="379"/>
      <c r="C109" s="379"/>
      <c r="D109" s="57"/>
      <c r="E109" s="57"/>
      <c r="F109" s="58"/>
      <c r="G109" s="59" t="e">
        <f>'130Armavir'!#REF!</f>
        <v>#REF!</v>
      </c>
      <c r="H109" s="59" t="e">
        <f>'130Armavir'!#REF!</f>
        <v>#REF!</v>
      </c>
      <c r="I109" s="59" t="e">
        <f>'130Armavir'!#REF!</f>
        <v>#REF!</v>
      </c>
    </row>
    <row r="110" spans="1:9" customFormat="1" ht="42.75" customHeight="1" thickBot="1" x14ac:dyDescent="0.3">
      <c r="A110" s="380" t="s">
        <v>186</v>
      </c>
      <c r="B110" s="381"/>
      <c r="C110" s="59" t="e">
        <f>I109</f>
        <v>#REF!</v>
      </c>
      <c r="D110" s="60"/>
      <c r="E110" s="60"/>
      <c r="F110" s="58"/>
      <c r="G110" s="61"/>
      <c r="H110" s="61"/>
      <c r="I110" s="62"/>
    </row>
    <row r="111" spans="1:9" customFormat="1" ht="67.5" customHeight="1" thickBot="1" x14ac:dyDescent="0.3">
      <c r="A111" s="380" t="s">
        <v>187</v>
      </c>
      <c r="B111" s="381"/>
      <c r="C111" s="63"/>
      <c r="D111" s="63"/>
      <c r="E111" s="63"/>
      <c r="F111" s="58"/>
      <c r="G111" s="61"/>
      <c r="H111" s="61"/>
      <c r="I111" s="62"/>
    </row>
    <row r="112" spans="1:9" customFormat="1" x14ac:dyDescent="0.25">
      <c r="A112" s="382" t="s">
        <v>158</v>
      </c>
      <c r="B112" s="383"/>
      <c r="C112" s="383"/>
      <c r="D112" s="383"/>
      <c r="E112" s="383"/>
      <c r="F112" s="383"/>
      <c r="G112" s="384"/>
      <c r="H112" s="384"/>
      <c r="I112" s="385"/>
    </row>
    <row r="113" spans="1:9" customFormat="1" ht="17.25" thickBot="1" x14ac:dyDescent="0.3">
      <c r="A113" s="374" t="s">
        <v>383</v>
      </c>
      <c r="B113" s="375"/>
      <c r="C113" s="375"/>
      <c r="D113" s="375"/>
      <c r="E113" s="375"/>
      <c r="F113" s="375"/>
      <c r="G113" s="376"/>
      <c r="H113" s="376"/>
      <c r="I113" s="377"/>
    </row>
    <row r="114" spans="1:9" customFormat="1" x14ac:dyDescent="0.25">
      <c r="A114" s="382" t="s">
        <v>159</v>
      </c>
      <c r="B114" s="383"/>
      <c r="C114" s="383"/>
      <c r="D114" s="383"/>
      <c r="E114" s="383"/>
      <c r="F114" s="383"/>
      <c r="G114" s="384"/>
      <c r="H114" s="384"/>
      <c r="I114" s="385"/>
    </row>
    <row r="115" spans="1:9" customFormat="1" ht="17.25" thickBot="1" x14ac:dyDescent="0.3">
      <c r="A115" s="374" t="s">
        <v>177</v>
      </c>
      <c r="B115" s="375"/>
      <c r="C115" s="375"/>
      <c r="D115" s="375"/>
      <c r="E115" s="375"/>
      <c r="F115" s="375"/>
      <c r="G115" s="376"/>
      <c r="H115" s="376"/>
      <c r="I115" s="377"/>
    </row>
    <row r="116" spans="1:9" x14ac:dyDescent="0.3">
      <c r="A116" s="402" t="s">
        <v>146</v>
      </c>
      <c r="B116" s="403"/>
      <c r="C116" s="408" t="s">
        <v>116</v>
      </c>
      <c r="D116" s="409"/>
      <c r="E116" s="409"/>
      <c r="F116" s="409"/>
      <c r="G116" s="409"/>
      <c r="H116" s="409"/>
      <c r="I116" s="410"/>
    </row>
    <row r="117" spans="1:9" x14ac:dyDescent="0.3">
      <c r="A117" s="404"/>
      <c r="B117" s="405"/>
      <c r="C117" s="493" t="s">
        <v>212</v>
      </c>
      <c r="D117" s="494"/>
      <c r="E117" s="494"/>
      <c r="F117" s="495"/>
      <c r="G117" s="495"/>
      <c r="H117" s="495"/>
      <c r="I117" s="496"/>
    </row>
    <row r="118" spans="1:9" ht="17.25" thickBot="1" x14ac:dyDescent="0.35">
      <c r="A118" s="406"/>
      <c r="B118" s="407"/>
      <c r="C118" s="368" t="s">
        <v>167</v>
      </c>
      <c r="D118" s="369"/>
      <c r="E118" s="369"/>
      <c r="F118" s="370"/>
      <c r="G118" s="370"/>
      <c r="H118" s="370"/>
      <c r="I118" s="371"/>
    </row>
    <row r="119" spans="1:9" ht="17.25" thickBot="1" x14ac:dyDescent="0.35">
      <c r="A119" s="41" t="s">
        <v>205</v>
      </c>
      <c r="B119" s="42" t="s">
        <v>169</v>
      </c>
      <c r="C119" s="411" t="s">
        <v>213</v>
      </c>
      <c r="D119" s="412"/>
      <c r="E119" s="412"/>
      <c r="F119" s="412"/>
      <c r="G119" s="412"/>
      <c r="H119" s="412"/>
      <c r="I119" s="413"/>
    </row>
    <row r="120" spans="1:9" ht="49.5" customHeight="1" thickBot="1" x14ac:dyDescent="0.35">
      <c r="A120" s="347" t="s">
        <v>170</v>
      </c>
      <c r="B120" s="349"/>
      <c r="C120" s="43" t="s">
        <v>214</v>
      </c>
      <c r="D120" s="43"/>
      <c r="E120" s="43"/>
      <c r="F120" s="42"/>
      <c r="G120" s="42"/>
      <c r="H120" s="42"/>
      <c r="I120" s="42"/>
    </row>
    <row r="121" spans="1:9" ht="17.25" thickBot="1" x14ac:dyDescent="0.35">
      <c r="A121" s="347" t="s">
        <v>173</v>
      </c>
      <c r="B121" s="349"/>
      <c r="C121" s="43"/>
      <c r="D121" s="43"/>
      <c r="E121" s="43"/>
      <c r="F121" s="42"/>
      <c r="G121" s="42"/>
      <c r="H121" s="42"/>
      <c r="I121" s="42"/>
    </row>
    <row r="122" spans="1:9" ht="55.5" customHeight="1" thickBot="1" x14ac:dyDescent="0.35">
      <c r="A122" s="347" t="s">
        <v>174</v>
      </c>
      <c r="B122" s="348"/>
      <c r="C122" s="349"/>
      <c r="D122" s="43"/>
      <c r="E122" s="43"/>
      <c r="F122" s="42"/>
      <c r="G122" s="80" t="e">
        <f>SUM('130Armavir'!#REF!)</f>
        <v>#REF!</v>
      </c>
      <c r="H122" s="80" t="e">
        <f>'130Armavir'!#REF!</f>
        <v>#REF!</v>
      </c>
      <c r="I122" s="80" t="e">
        <f>'130Armavir'!#REF!</f>
        <v>#REF!</v>
      </c>
    </row>
    <row r="123" spans="1:9" ht="54.75" customHeight="1" thickBot="1" x14ac:dyDescent="0.35">
      <c r="A123" s="347" t="s">
        <v>175</v>
      </c>
      <c r="B123" s="349"/>
      <c r="C123" s="81" t="e">
        <f>I122</f>
        <v>#REF!</v>
      </c>
      <c r="D123" s="81"/>
      <c r="E123" s="81"/>
      <c r="F123" s="42"/>
      <c r="G123" s="42"/>
      <c r="H123" s="42"/>
      <c r="I123" s="42"/>
    </row>
    <row r="124" spans="1:9" ht="90.75" customHeight="1" thickBot="1" x14ac:dyDescent="0.35">
      <c r="A124" s="347" t="s">
        <v>176</v>
      </c>
      <c r="B124" s="349"/>
      <c r="C124" s="43"/>
      <c r="D124" s="43"/>
      <c r="E124" s="43"/>
      <c r="F124" s="42"/>
      <c r="G124" s="42"/>
      <c r="H124" s="42"/>
      <c r="I124" s="42"/>
    </row>
    <row r="125" spans="1:9" x14ac:dyDescent="0.3">
      <c r="A125" s="362" t="s">
        <v>158</v>
      </c>
      <c r="B125" s="363"/>
      <c r="C125" s="363"/>
      <c r="D125" s="363"/>
      <c r="E125" s="363"/>
      <c r="F125" s="363"/>
      <c r="G125" s="363"/>
      <c r="H125" s="363"/>
      <c r="I125" s="364"/>
    </row>
    <row r="126" spans="1:9" ht="17.25" thickBot="1" x14ac:dyDescent="0.35">
      <c r="A126" s="411" t="s">
        <v>437</v>
      </c>
      <c r="B126" s="412"/>
      <c r="C126" s="412"/>
      <c r="D126" s="412"/>
      <c r="E126" s="412"/>
      <c r="F126" s="412"/>
      <c r="G126" s="412"/>
      <c r="H126" s="412"/>
      <c r="I126" s="413"/>
    </row>
    <row r="127" spans="1:9" x14ac:dyDescent="0.3">
      <c r="A127" s="362" t="s">
        <v>159</v>
      </c>
      <c r="B127" s="363"/>
      <c r="C127" s="363"/>
      <c r="D127" s="363"/>
      <c r="E127" s="363"/>
      <c r="F127" s="363"/>
      <c r="G127" s="363"/>
      <c r="H127" s="363"/>
      <c r="I127" s="364"/>
    </row>
    <row r="128" spans="1:9" ht="21.75" customHeight="1" thickBot="1" x14ac:dyDescent="0.35">
      <c r="A128" s="411" t="s">
        <v>177</v>
      </c>
      <c r="B128" s="412"/>
      <c r="C128" s="412"/>
      <c r="D128" s="412"/>
      <c r="E128" s="412"/>
      <c r="F128" s="412"/>
      <c r="G128" s="412"/>
      <c r="H128" s="412"/>
      <c r="I128" s="413"/>
    </row>
  </sheetData>
  <mergeCells count="141">
    <mergeCell ref="A88:I88"/>
    <mergeCell ref="A79:A80"/>
    <mergeCell ref="B79:B80"/>
    <mergeCell ref="C79:I79"/>
    <mergeCell ref="C80:I80"/>
    <mergeCell ref="A89:I89"/>
    <mergeCell ref="A83:C83"/>
    <mergeCell ref="A84:B84"/>
    <mergeCell ref="A85:B85"/>
    <mergeCell ref="A86:I86"/>
    <mergeCell ref="A87:I87"/>
    <mergeCell ref="A70:C70"/>
    <mergeCell ref="A81:B81"/>
    <mergeCell ref="A82:B82"/>
    <mergeCell ref="A73:I73"/>
    <mergeCell ref="A74:I74"/>
    <mergeCell ref="A75:I75"/>
    <mergeCell ref="A76:I76"/>
    <mergeCell ref="A77:B78"/>
    <mergeCell ref="C77:I77"/>
    <mergeCell ref="C78:I78"/>
    <mergeCell ref="A71:B71"/>
    <mergeCell ref="A72:B72"/>
    <mergeCell ref="C67:I67"/>
    <mergeCell ref="A68:B68"/>
    <mergeCell ref="A69:B69"/>
    <mergeCell ref="A63:I63"/>
    <mergeCell ref="A64:I64"/>
    <mergeCell ref="A65:B66"/>
    <mergeCell ref="C65:I65"/>
    <mergeCell ref="C66:I66"/>
    <mergeCell ref="A61:I61"/>
    <mergeCell ref="A62:I62"/>
    <mergeCell ref="A60:B60"/>
    <mergeCell ref="A41:B41"/>
    <mergeCell ref="A42:I42"/>
    <mergeCell ref="A43:I43"/>
    <mergeCell ref="A44:I44"/>
    <mergeCell ref="A45:I45"/>
    <mergeCell ref="A48:C50"/>
    <mergeCell ref="A51:B53"/>
    <mergeCell ref="A46:I46"/>
    <mergeCell ref="A47:I47"/>
    <mergeCell ref="A57:B57"/>
    <mergeCell ref="A58:C58"/>
    <mergeCell ref="C54:I54"/>
    <mergeCell ref="C52:I52"/>
    <mergeCell ref="C53:I53"/>
    <mergeCell ref="A55:B56"/>
    <mergeCell ref="D48:I48"/>
    <mergeCell ref="D49:F49"/>
    <mergeCell ref="A59:B59"/>
    <mergeCell ref="C51:I51"/>
    <mergeCell ref="C35:I35"/>
    <mergeCell ref="A36:B36"/>
    <mergeCell ref="A37:I37"/>
    <mergeCell ref="A38:I38"/>
    <mergeCell ref="A21:I21"/>
    <mergeCell ref="A22:I22"/>
    <mergeCell ref="A27:I27"/>
    <mergeCell ref="A40:B40"/>
    <mergeCell ref="C40:I40"/>
    <mergeCell ref="G49:I49"/>
    <mergeCell ref="A39:I39"/>
    <mergeCell ref="A23:I23"/>
    <mergeCell ref="A24:I24"/>
    <mergeCell ref="A25:I25"/>
    <mergeCell ref="A17:B17"/>
    <mergeCell ref="A32:B33"/>
    <mergeCell ref="C32:I32"/>
    <mergeCell ref="C33:I33"/>
    <mergeCell ref="A34:A35"/>
    <mergeCell ref="B34:B35"/>
    <mergeCell ref="A18:B18"/>
    <mergeCell ref="A19:C19"/>
    <mergeCell ref="A20:I20"/>
    <mergeCell ref="A29:C31"/>
    <mergeCell ref="D29:I29"/>
    <mergeCell ref="A92:A93"/>
    <mergeCell ref="B92:B93"/>
    <mergeCell ref="C92:I92"/>
    <mergeCell ref="C93:I93"/>
    <mergeCell ref="A1:I1"/>
    <mergeCell ref="A3:I3"/>
    <mergeCell ref="A6:I6"/>
    <mergeCell ref="A8:I8"/>
    <mergeCell ref="A15:A16"/>
    <mergeCell ref="B15:B16"/>
    <mergeCell ref="C15:I15"/>
    <mergeCell ref="C16:I16"/>
    <mergeCell ref="A90:B91"/>
    <mergeCell ref="C90:I90"/>
    <mergeCell ref="C91:I91"/>
    <mergeCell ref="A10:C12"/>
    <mergeCell ref="D10:I10"/>
    <mergeCell ref="D11:F11"/>
    <mergeCell ref="G11:I11"/>
    <mergeCell ref="A13:B14"/>
    <mergeCell ref="C13:I13"/>
    <mergeCell ref="C14:I14"/>
    <mergeCell ref="D30:F30"/>
    <mergeCell ref="G30:I30"/>
    <mergeCell ref="A94:B94"/>
    <mergeCell ref="A95:B95"/>
    <mergeCell ref="A96:C96"/>
    <mergeCell ref="A97:I97"/>
    <mergeCell ref="A98:I98"/>
    <mergeCell ref="A99:I99"/>
    <mergeCell ref="A102:I102"/>
    <mergeCell ref="A103:B104"/>
    <mergeCell ref="C103:I103"/>
    <mergeCell ref="C104:I104"/>
    <mergeCell ref="A111:B111"/>
    <mergeCell ref="A112:I112"/>
    <mergeCell ref="A113:I113"/>
    <mergeCell ref="A114:I114"/>
    <mergeCell ref="A120:B120"/>
    <mergeCell ref="A121:B121"/>
    <mergeCell ref="A100:I100"/>
    <mergeCell ref="A101:I101"/>
    <mergeCell ref="A107:B107"/>
    <mergeCell ref="A108:B108"/>
    <mergeCell ref="A109:C109"/>
    <mergeCell ref="A110:B110"/>
    <mergeCell ref="A105:A106"/>
    <mergeCell ref="B105:B106"/>
    <mergeCell ref="C105:I105"/>
    <mergeCell ref="C106:I106"/>
    <mergeCell ref="A128:I128"/>
    <mergeCell ref="A123:B123"/>
    <mergeCell ref="A124:B124"/>
    <mergeCell ref="A125:I125"/>
    <mergeCell ref="A126:I126"/>
    <mergeCell ref="A127:I127"/>
    <mergeCell ref="A122:C122"/>
    <mergeCell ref="A115:I115"/>
    <mergeCell ref="A116:B118"/>
    <mergeCell ref="C116:I116"/>
    <mergeCell ref="C117:I117"/>
    <mergeCell ref="C118:I118"/>
    <mergeCell ref="C119:I119"/>
  </mergeCells>
  <phoneticPr fontId="0" type="noConversion"/>
  <pageMargins left="0.2" right="0.19" top="0.17" bottom="0.17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B18" sqref="B18"/>
    </sheetView>
  </sheetViews>
  <sheetFormatPr defaultRowHeight="15" x14ac:dyDescent="0.25"/>
  <cols>
    <col min="1" max="1" width="6.42578125" style="227" customWidth="1"/>
    <col min="2" max="2" width="51.7109375" style="228" customWidth="1"/>
    <col min="3" max="3" width="18.85546875" style="227" customWidth="1"/>
    <col min="4" max="4" width="18.7109375" style="227" customWidth="1"/>
    <col min="5" max="5" width="17.5703125" style="227" bestFit="1" customWidth="1"/>
    <col min="6" max="16384" width="9.140625" style="227"/>
  </cols>
  <sheetData>
    <row r="1" spans="1:5" s="188" customFormat="1" ht="27.75" customHeight="1" x14ac:dyDescent="0.25">
      <c r="A1" s="790" t="s">
        <v>32</v>
      </c>
      <c r="B1" s="790"/>
      <c r="C1" s="790"/>
      <c r="D1" s="790"/>
    </row>
    <row r="2" spans="1:5" s="188" customFormat="1" ht="57.75" customHeight="1" x14ac:dyDescent="0.25">
      <c r="A2" s="790" t="s">
        <v>460</v>
      </c>
      <c r="B2" s="790"/>
      <c r="C2" s="790"/>
      <c r="D2" s="790"/>
    </row>
    <row r="3" spans="1:5" s="188" customFormat="1" ht="64.5" customHeight="1" x14ac:dyDescent="0.25">
      <c r="A3" s="788" t="s">
        <v>28</v>
      </c>
      <c r="B3" s="788"/>
      <c r="C3" s="788"/>
      <c r="D3" s="788"/>
    </row>
    <row r="4" spans="1:5" s="188" customFormat="1" ht="17.25" customHeight="1" x14ac:dyDescent="0.25">
      <c r="A4" s="88"/>
      <c r="B4" s="88"/>
    </row>
    <row r="5" spans="1:5" s="188" customFormat="1" ht="24.75" customHeight="1" x14ac:dyDescent="0.25">
      <c r="A5" s="794" t="s">
        <v>98</v>
      </c>
      <c r="B5" s="794"/>
      <c r="C5" s="794"/>
      <c r="D5" s="794"/>
    </row>
    <row r="6" spans="1:5" s="188" customFormat="1" ht="104.25" customHeight="1" x14ac:dyDescent="0.25">
      <c r="A6" s="791" t="s">
        <v>94</v>
      </c>
      <c r="B6" s="793" t="s">
        <v>99</v>
      </c>
      <c r="C6" s="785" t="s">
        <v>575</v>
      </c>
      <c r="D6" s="786"/>
    </row>
    <row r="7" spans="1:5" s="188" customFormat="1" ht="72.75" customHeight="1" x14ac:dyDescent="0.25">
      <c r="A7" s="792"/>
      <c r="B7" s="793"/>
      <c r="C7" s="65" t="s">
        <v>109</v>
      </c>
      <c r="D7" s="64" t="s">
        <v>100</v>
      </c>
    </row>
    <row r="8" spans="1:5" s="188" customFormat="1" ht="30" customHeight="1" x14ac:dyDescent="0.3">
      <c r="A8" s="204"/>
      <c r="B8" s="204" t="s">
        <v>93</v>
      </c>
      <c r="C8" s="319">
        <f>C13+C10+C20+C24</f>
        <v>15900</v>
      </c>
      <c r="D8" s="319">
        <f>D13+D10+D20+D24</f>
        <v>15900</v>
      </c>
      <c r="E8" s="333"/>
    </row>
    <row r="9" spans="1:5" s="188" customFormat="1" ht="21.75" customHeight="1" x14ac:dyDescent="0.25">
      <c r="A9" s="64"/>
      <c r="B9" s="64" t="s">
        <v>101</v>
      </c>
      <c r="C9" s="193"/>
      <c r="D9" s="193"/>
    </row>
    <row r="10" spans="1:5" s="188" customFormat="1" ht="24.75" customHeight="1" x14ac:dyDescent="0.3">
      <c r="A10" s="320">
        <v>1</v>
      </c>
      <c r="B10" s="204" t="s">
        <v>104</v>
      </c>
      <c r="C10" s="193">
        <f>C12</f>
        <v>14409</v>
      </c>
      <c r="D10" s="193">
        <f>D12</f>
        <v>14409</v>
      </c>
    </row>
    <row r="11" spans="1:5" s="188" customFormat="1" ht="21.75" customHeight="1" x14ac:dyDescent="0.25">
      <c r="A11" s="64"/>
      <c r="B11" s="64" t="s">
        <v>102</v>
      </c>
      <c r="C11" s="193"/>
      <c r="D11" s="193"/>
    </row>
    <row r="12" spans="1:5" s="188" customFormat="1" ht="39.75" customHeight="1" x14ac:dyDescent="0.25">
      <c r="A12" s="1" t="s">
        <v>39</v>
      </c>
      <c r="B12" s="321" t="s">
        <v>40</v>
      </c>
      <c r="C12" s="192">
        <v>14409</v>
      </c>
      <c r="D12" s="192">
        <v>14409</v>
      </c>
    </row>
    <row r="13" spans="1:5" s="226" customFormat="1" ht="35.25" customHeight="1" x14ac:dyDescent="0.35">
      <c r="A13" s="204">
        <v>2</v>
      </c>
      <c r="B13" s="204" t="s">
        <v>103</v>
      </c>
      <c r="C13" s="319">
        <f>SUM(C15:C19)</f>
        <v>-10700</v>
      </c>
      <c r="D13" s="319">
        <f>SUM(D15:D19)</f>
        <v>-10700</v>
      </c>
    </row>
    <row r="14" spans="1:5" s="226" customFormat="1" ht="30" customHeight="1" x14ac:dyDescent="0.35">
      <c r="A14" s="68"/>
      <c r="B14" s="64" t="s">
        <v>102</v>
      </c>
      <c r="C14" s="192"/>
      <c r="D14" s="192"/>
    </row>
    <row r="15" spans="1:5" s="226" customFormat="1" ht="48.75" customHeight="1" x14ac:dyDescent="0.35">
      <c r="A15" s="205" t="s">
        <v>353</v>
      </c>
      <c r="B15" s="206" t="s">
        <v>466</v>
      </c>
      <c r="C15" s="300">
        <v>-10800</v>
      </c>
      <c r="D15" s="300">
        <v>-10800</v>
      </c>
    </row>
    <row r="16" spans="1:5" s="226" customFormat="1" ht="40.5" customHeight="1" x14ac:dyDescent="0.35">
      <c r="A16" s="205" t="s">
        <v>359</v>
      </c>
      <c r="B16" s="210" t="s">
        <v>512</v>
      </c>
      <c r="C16" s="192">
        <v>6000</v>
      </c>
      <c r="D16" s="192">
        <v>6000</v>
      </c>
    </row>
    <row r="17" spans="1:4" s="226" customFormat="1" ht="40.5" customHeight="1" x14ac:dyDescent="0.35">
      <c r="A17" s="205" t="s">
        <v>37</v>
      </c>
      <c r="B17" s="206" t="s">
        <v>38</v>
      </c>
      <c r="C17" s="300">
        <v>-3000</v>
      </c>
      <c r="D17" s="300">
        <v>-3000</v>
      </c>
    </row>
    <row r="18" spans="1:4" ht="36" x14ac:dyDescent="0.25">
      <c r="A18" s="205" t="s">
        <v>499</v>
      </c>
      <c r="B18" s="209" t="s">
        <v>0</v>
      </c>
      <c r="C18" s="300">
        <v>-8200</v>
      </c>
      <c r="D18" s="300">
        <v>-8200</v>
      </c>
    </row>
    <row r="19" spans="1:4" s="226" customFormat="1" ht="40.5" customHeight="1" x14ac:dyDescent="0.35">
      <c r="A19" s="205" t="s">
        <v>79</v>
      </c>
      <c r="B19" s="209" t="s">
        <v>78</v>
      </c>
      <c r="C19" s="192">
        <v>5300</v>
      </c>
      <c r="D19" s="192">
        <v>5300</v>
      </c>
    </row>
    <row r="20" spans="1:4" ht="34.5" x14ac:dyDescent="0.3">
      <c r="A20" s="194">
        <v>4</v>
      </c>
      <c r="B20" s="122" t="s">
        <v>537</v>
      </c>
      <c r="C20" s="193">
        <f>SUM(C22:C23)</f>
        <v>11185</v>
      </c>
      <c r="D20" s="193">
        <f>SUM(D22:D23)</f>
        <v>11185</v>
      </c>
    </row>
    <row r="21" spans="1:4" ht="18" x14ac:dyDescent="0.25">
      <c r="A21" s="68"/>
      <c r="B21" s="64" t="s">
        <v>102</v>
      </c>
      <c r="C21" s="192"/>
      <c r="D21" s="192"/>
    </row>
    <row r="22" spans="1:4" ht="64.5" customHeight="1" x14ac:dyDescent="0.25">
      <c r="A22" s="205" t="s">
        <v>41</v>
      </c>
      <c r="B22" s="209" t="s">
        <v>73</v>
      </c>
      <c r="C22" s="300">
        <v>8000</v>
      </c>
      <c r="D22" s="300">
        <v>8000</v>
      </c>
    </row>
    <row r="23" spans="1:4" ht="78" customHeight="1" x14ac:dyDescent="0.25">
      <c r="A23" s="205" t="s">
        <v>42</v>
      </c>
      <c r="B23" s="209" t="s">
        <v>72</v>
      </c>
      <c r="C23" s="300">
        <v>3185</v>
      </c>
      <c r="D23" s="300">
        <v>3185</v>
      </c>
    </row>
    <row r="24" spans="1:4" ht="17.25" x14ac:dyDescent="0.3">
      <c r="A24" s="213">
        <v>5</v>
      </c>
      <c r="B24" s="204" t="s">
        <v>113</v>
      </c>
      <c r="C24" s="193">
        <f>C26</f>
        <v>1006</v>
      </c>
      <c r="D24" s="193">
        <f>D26</f>
        <v>1006</v>
      </c>
    </row>
    <row r="25" spans="1:4" ht="18" x14ac:dyDescent="0.25">
      <c r="A25" s="205"/>
      <c r="B25" s="64" t="s">
        <v>102</v>
      </c>
      <c r="C25" s="192"/>
      <c r="D25" s="192"/>
    </row>
    <row r="26" spans="1:4" ht="22.5" customHeight="1" x14ac:dyDescent="0.25">
      <c r="A26" s="205" t="s">
        <v>492</v>
      </c>
      <c r="B26" s="209" t="s">
        <v>519</v>
      </c>
      <c r="C26" s="192">
        <v>1006</v>
      </c>
      <c r="D26" s="192">
        <v>1006</v>
      </c>
    </row>
  </sheetData>
  <mergeCells count="7">
    <mergeCell ref="A2:D2"/>
    <mergeCell ref="A1:D1"/>
    <mergeCell ref="A5:D5"/>
    <mergeCell ref="A6:A7"/>
    <mergeCell ref="B6:B7"/>
    <mergeCell ref="C6:D6"/>
    <mergeCell ref="A3:D3"/>
  </mergeCells>
  <phoneticPr fontId="0" type="noConversion"/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7" workbookViewId="0">
      <selection activeCell="G8" sqref="G8"/>
    </sheetView>
  </sheetViews>
  <sheetFormatPr defaultRowHeight="15" x14ac:dyDescent="0.25"/>
  <cols>
    <col min="2" max="2" width="41.140625" customWidth="1"/>
    <col min="3" max="3" width="26.7109375" customWidth="1"/>
    <col min="4" max="4" width="21.85546875" customWidth="1"/>
  </cols>
  <sheetData>
    <row r="1" spans="1:4" ht="17.25" x14ac:dyDescent="0.25">
      <c r="A1" s="787" t="s">
        <v>112</v>
      </c>
      <c r="B1" s="787"/>
      <c r="C1" s="787"/>
      <c r="D1" s="787"/>
    </row>
    <row r="2" spans="1:4" ht="65.25" customHeight="1" x14ac:dyDescent="0.25">
      <c r="A2" s="787" t="s">
        <v>460</v>
      </c>
      <c r="B2" s="787"/>
      <c r="C2" s="787"/>
      <c r="D2" s="787"/>
    </row>
    <row r="3" spans="1:4" ht="17.25" x14ac:dyDescent="0.25">
      <c r="A3" s="230"/>
      <c r="B3" s="230"/>
      <c r="C3" s="230"/>
      <c r="D3" s="229"/>
    </row>
    <row r="4" spans="1:4" ht="50.25" customHeight="1" x14ac:dyDescent="0.25">
      <c r="A4" s="788" t="s">
        <v>85</v>
      </c>
      <c r="B4" s="788"/>
      <c r="C4" s="788"/>
      <c r="D4" s="788"/>
    </row>
    <row r="5" spans="1:4" ht="17.25" x14ac:dyDescent="0.25">
      <c r="A5" s="231"/>
      <c r="B5" s="231"/>
      <c r="C5" s="231"/>
      <c r="D5" s="229"/>
    </row>
    <row r="6" spans="1:4" ht="18" x14ac:dyDescent="0.25">
      <c r="A6" s="789" t="s">
        <v>98</v>
      </c>
      <c r="B6" s="789"/>
      <c r="C6" s="789"/>
      <c r="D6" s="789"/>
    </row>
    <row r="7" spans="1:4" ht="72.75" customHeight="1" x14ac:dyDescent="0.25">
      <c r="A7" s="781" t="s">
        <v>94</v>
      </c>
      <c r="B7" s="783" t="s">
        <v>99</v>
      </c>
      <c r="C7" s="785" t="s">
        <v>575</v>
      </c>
      <c r="D7" s="786"/>
    </row>
    <row r="8" spans="1:4" ht="72" customHeight="1" x14ac:dyDescent="0.25">
      <c r="A8" s="782"/>
      <c r="B8" s="784"/>
      <c r="C8" s="65" t="s">
        <v>109</v>
      </c>
      <c r="D8" s="64" t="s">
        <v>100</v>
      </c>
    </row>
    <row r="9" spans="1:4" ht="17.25" x14ac:dyDescent="0.25">
      <c r="A9" s="233"/>
      <c r="B9" s="232" t="s">
        <v>93</v>
      </c>
      <c r="C9" s="238">
        <f>C11+C14</f>
        <v>0</v>
      </c>
      <c r="D9" s="238">
        <f>D11+D14</f>
        <v>0</v>
      </c>
    </row>
    <row r="10" spans="1:4" ht="17.25" x14ac:dyDescent="0.25">
      <c r="A10" s="233"/>
      <c r="B10" s="233" t="s">
        <v>101</v>
      </c>
      <c r="C10" s="234"/>
      <c r="D10" s="234"/>
    </row>
    <row r="11" spans="1:4" ht="42.75" customHeight="1" x14ac:dyDescent="0.25">
      <c r="A11" s="67">
        <v>1</v>
      </c>
      <c r="B11" s="64" t="s">
        <v>104</v>
      </c>
      <c r="C11" s="64">
        <f>SUM(C13:C13)</f>
        <v>5655.4</v>
      </c>
      <c r="D11" s="64">
        <f>SUM(D13:D13)</f>
        <v>5655.4</v>
      </c>
    </row>
    <row r="12" spans="1:4" ht="17.25" x14ac:dyDescent="0.25">
      <c r="A12" s="67"/>
      <c r="B12" s="64" t="s">
        <v>102</v>
      </c>
      <c r="C12" s="64"/>
      <c r="D12" s="64"/>
    </row>
    <row r="13" spans="1:4" ht="39.75" customHeight="1" x14ac:dyDescent="0.25">
      <c r="A13" s="318" t="s">
        <v>24</v>
      </c>
      <c r="B13" s="201" t="s">
        <v>25</v>
      </c>
      <c r="C13" s="298">
        <v>5655.4</v>
      </c>
      <c r="D13" s="298">
        <v>5655.4</v>
      </c>
    </row>
    <row r="14" spans="1:4" ht="69" x14ac:dyDescent="0.25">
      <c r="A14" s="222">
        <v>7</v>
      </c>
      <c r="B14" s="223" t="s">
        <v>573</v>
      </c>
      <c r="C14" s="64">
        <f>C16</f>
        <v>-5655.4</v>
      </c>
      <c r="D14" s="64">
        <f>D16</f>
        <v>-5655.4</v>
      </c>
    </row>
    <row r="15" spans="1:4" ht="18" x14ac:dyDescent="0.25">
      <c r="A15" s="229"/>
      <c r="B15" s="64" t="s">
        <v>102</v>
      </c>
      <c r="C15" s="1"/>
      <c r="D15" s="1"/>
    </row>
    <row r="16" spans="1:4" ht="252" x14ac:dyDescent="0.25">
      <c r="A16" s="224" t="s">
        <v>520</v>
      </c>
      <c r="B16" s="128" t="s">
        <v>568</v>
      </c>
      <c r="C16" s="1">
        <v>-5655.4</v>
      </c>
      <c r="D16" s="1">
        <v>-5655.4</v>
      </c>
    </row>
  </sheetData>
  <mergeCells count="7">
    <mergeCell ref="A7:A8"/>
    <mergeCell ref="B7:B8"/>
    <mergeCell ref="C7:D7"/>
    <mergeCell ref="A1:D1"/>
    <mergeCell ref="A2:D2"/>
    <mergeCell ref="A4:D4"/>
    <mergeCell ref="A6:D6"/>
  </mergeCells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0" zoomScale="85" zoomScaleNormal="85" workbookViewId="0">
      <selection activeCell="G17" sqref="G17"/>
    </sheetView>
  </sheetViews>
  <sheetFormatPr defaultRowHeight="15" x14ac:dyDescent="0.25"/>
  <cols>
    <col min="1" max="1" width="6.85546875" style="87" customWidth="1"/>
    <col min="2" max="2" width="59.7109375" style="242" customWidth="1"/>
    <col min="3" max="3" width="26.5703125" style="87" customWidth="1"/>
    <col min="4" max="4" width="23.85546875" style="87" customWidth="1"/>
    <col min="5" max="16384" width="9.140625" style="87"/>
  </cols>
  <sheetData>
    <row r="1" spans="1:4" ht="17.25" customHeight="1" x14ac:dyDescent="0.25">
      <c r="A1" s="790" t="s">
        <v>23</v>
      </c>
      <c r="B1" s="790"/>
      <c r="C1" s="790"/>
      <c r="D1" s="790"/>
    </row>
    <row r="2" spans="1:4" ht="51.75" customHeight="1" x14ac:dyDescent="0.25">
      <c r="A2" s="790" t="s">
        <v>460</v>
      </c>
      <c r="B2" s="790"/>
      <c r="C2" s="790"/>
      <c r="D2" s="790"/>
    </row>
    <row r="3" spans="1:4" ht="17.25" x14ac:dyDescent="0.25">
      <c r="A3" s="218"/>
      <c r="B3" s="219"/>
      <c r="C3" s="218"/>
    </row>
    <row r="4" spans="1:4" ht="17.25" x14ac:dyDescent="0.25">
      <c r="A4" s="218"/>
      <c r="B4" s="219"/>
      <c r="C4" s="218"/>
    </row>
    <row r="5" spans="1:4" ht="61.5" customHeight="1" x14ac:dyDescent="0.25">
      <c r="A5" s="798" t="s">
        <v>574</v>
      </c>
      <c r="B5" s="798"/>
      <c r="C5" s="798"/>
      <c r="D5" s="798"/>
    </row>
    <row r="6" spans="1:4" ht="18" customHeight="1" x14ac:dyDescent="0.25">
      <c r="A6" s="794" t="s">
        <v>98</v>
      </c>
      <c r="B6" s="794"/>
      <c r="C6" s="794"/>
      <c r="D6" s="794"/>
    </row>
    <row r="7" spans="1:4" ht="90" customHeight="1" x14ac:dyDescent="0.25">
      <c r="A7" s="791" t="s">
        <v>94</v>
      </c>
      <c r="B7" s="796" t="s">
        <v>99</v>
      </c>
      <c r="C7" s="785" t="s">
        <v>575</v>
      </c>
      <c r="D7" s="786"/>
    </row>
    <row r="8" spans="1:4" ht="75" customHeight="1" x14ac:dyDescent="0.25">
      <c r="A8" s="792"/>
      <c r="B8" s="797"/>
      <c r="C8" s="65" t="s">
        <v>109</v>
      </c>
      <c r="D8" s="64" t="s">
        <v>100</v>
      </c>
    </row>
    <row r="9" spans="1:4" ht="17.25" x14ac:dyDescent="0.25">
      <c r="A9" s="66"/>
      <c r="B9" s="64" t="s">
        <v>93</v>
      </c>
      <c r="C9" s="239">
        <f>C11+C17+C16</f>
        <v>1900</v>
      </c>
      <c r="D9" s="239">
        <f>D11+D17+D16</f>
        <v>1900</v>
      </c>
    </row>
    <row r="10" spans="1:4" ht="17.25" x14ac:dyDescent="0.25">
      <c r="A10" s="66"/>
      <c r="B10" s="66" t="s">
        <v>101</v>
      </c>
      <c r="C10" s="66"/>
      <c r="D10" s="66"/>
    </row>
    <row r="11" spans="1:4" ht="45.75" customHeight="1" x14ac:dyDescent="0.3">
      <c r="A11" s="240" t="s">
        <v>330</v>
      </c>
      <c r="B11" s="241" t="s">
        <v>103</v>
      </c>
      <c r="C11" s="243">
        <f>SUM(C13:C15)</f>
        <v>42820.3</v>
      </c>
      <c r="D11" s="243">
        <f>SUM(D13:D15)</f>
        <v>42820.3</v>
      </c>
    </row>
    <row r="12" spans="1:4" ht="17.25" x14ac:dyDescent="0.25">
      <c r="A12" s="240"/>
      <c r="B12" s="232" t="s">
        <v>102</v>
      </c>
      <c r="C12" s="238"/>
      <c r="D12" s="238"/>
    </row>
    <row r="13" spans="1:4" s="220" customFormat="1" ht="60" customHeight="1" x14ac:dyDescent="0.35">
      <c r="A13" s="191" t="s">
        <v>352</v>
      </c>
      <c r="B13" s="201" t="s">
        <v>579</v>
      </c>
      <c r="C13" s="299">
        <v>-6000</v>
      </c>
      <c r="D13" s="299">
        <v>-6000</v>
      </c>
    </row>
    <row r="14" spans="1:4" s="220" customFormat="1" ht="60" customHeight="1" x14ac:dyDescent="0.35">
      <c r="A14" s="191" t="s">
        <v>354</v>
      </c>
      <c r="B14" s="201" t="s">
        <v>13</v>
      </c>
      <c r="C14" s="202">
        <v>44383.3</v>
      </c>
      <c r="D14" s="202">
        <v>44383.3</v>
      </c>
    </row>
    <row r="15" spans="1:4" s="220" customFormat="1" ht="60" customHeight="1" x14ac:dyDescent="0.35">
      <c r="A15" s="191" t="s">
        <v>355</v>
      </c>
      <c r="B15" s="201" t="s">
        <v>14</v>
      </c>
      <c r="C15" s="202">
        <v>4437</v>
      </c>
      <c r="D15" s="202">
        <v>4437</v>
      </c>
    </row>
    <row r="16" spans="1:4" s="220" customFormat="1" ht="60" customHeight="1" x14ac:dyDescent="0.35">
      <c r="A16" s="8">
        <v>6</v>
      </c>
      <c r="B16" s="122" t="s">
        <v>105</v>
      </c>
      <c r="C16" s="312">
        <v>1900</v>
      </c>
      <c r="D16" s="312">
        <v>1900</v>
      </c>
    </row>
    <row r="17" spans="1:4" s="221" customFormat="1" ht="67.5" customHeight="1" x14ac:dyDescent="0.3">
      <c r="A17" s="222">
        <v>7</v>
      </c>
      <c r="B17" s="223" t="s">
        <v>573</v>
      </c>
      <c r="C17" s="64">
        <f>C19</f>
        <v>-42820.3</v>
      </c>
      <c r="D17" s="64">
        <f>D19</f>
        <v>-42820.3</v>
      </c>
    </row>
    <row r="18" spans="1:4" s="221" customFormat="1" ht="24" customHeight="1" x14ac:dyDescent="0.3">
      <c r="A18" s="229"/>
      <c r="B18" s="64" t="s">
        <v>102</v>
      </c>
      <c r="C18" s="316"/>
      <c r="D18" s="316"/>
    </row>
    <row r="19" spans="1:4" ht="182.25" customHeight="1" x14ac:dyDescent="0.25">
      <c r="A19" s="224" t="s">
        <v>520</v>
      </c>
      <c r="B19" s="128" t="s">
        <v>568</v>
      </c>
      <c r="C19" s="1">
        <v>-42820.3</v>
      </c>
      <c r="D19" s="1">
        <v>-42820.3</v>
      </c>
    </row>
  </sheetData>
  <mergeCells count="7">
    <mergeCell ref="A7:A8"/>
    <mergeCell ref="B7:B8"/>
    <mergeCell ref="C7:D7"/>
    <mergeCell ref="A1:D1"/>
    <mergeCell ref="A2:D2"/>
    <mergeCell ref="A5:D5"/>
    <mergeCell ref="A6:D6"/>
  </mergeCells>
  <phoneticPr fontId="0" type="noConversion"/>
  <pageMargins left="0.23622047244094499" right="0.23622047244094499" top="0.196850393700787" bottom="0.196850393700787" header="0.196850393700787" footer="0.31496062992126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0" workbookViewId="0">
      <selection activeCell="E16" sqref="E16"/>
    </sheetView>
  </sheetViews>
  <sheetFormatPr defaultRowHeight="15" x14ac:dyDescent="0.25"/>
  <cols>
    <col min="1" max="1" width="6.85546875" style="87" customWidth="1"/>
    <col min="2" max="2" width="59.7109375" style="242" customWidth="1"/>
    <col min="3" max="3" width="26.5703125" style="87" customWidth="1"/>
    <col min="4" max="4" width="23.85546875" style="87" customWidth="1"/>
    <col min="5" max="6" width="19.28515625" style="87" customWidth="1"/>
    <col min="7" max="16384" width="9.140625" style="87"/>
  </cols>
  <sheetData>
    <row r="1" spans="1:5" ht="17.25" customHeight="1" x14ac:dyDescent="0.25">
      <c r="A1" s="790" t="s">
        <v>58</v>
      </c>
      <c r="B1" s="790"/>
      <c r="C1" s="790"/>
      <c r="D1" s="790"/>
    </row>
    <row r="2" spans="1:5" ht="51.75" customHeight="1" x14ac:dyDescent="0.25">
      <c r="A2" s="790" t="s">
        <v>460</v>
      </c>
      <c r="B2" s="790"/>
      <c r="C2" s="790"/>
      <c r="D2" s="790"/>
    </row>
    <row r="3" spans="1:5" ht="17.25" x14ac:dyDescent="0.25">
      <c r="A3" s="218"/>
      <c r="B3" s="219"/>
      <c r="C3" s="218"/>
    </row>
    <row r="4" spans="1:5" ht="17.25" x14ac:dyDescent="0.25">
      <c r="A4" s="218"/>
      <c r="B4" s="219"/>
      <c r="C4" s="218"/>
    </row>
    <row r="5" spans="1:5" ht="61.5" customHeight="1" x14ac:dyDescent="0.25">
      <c r="A5" s="798" t="s">
        <v>62</v>
      </c>
      <c r="B5" s="798"/>
      <c r="C5" s="798"/>
      <c r="D5" s="798"/>
    </row>
    <row r="6" spans="1:5" ht="18" customHeight="1" x14ac:dyDescent="0.25">
      <c r="A6" s="794" t="s">
        <v>98</v>
      </c>
      <c r="B6" s="794"/>
      <c r="C6" s="794"/>
      <c r="D6" s="794"/>
    </row>
    <row r="7" spans="1:5" ht="90" customHeight="1" x14ac:dyDescent="0.25">
      <c r="A7" s="791" t="s">
        <v>94</v>
      </c>
      <c r="B7" s="796" t="s">
        <v>99</v>
      </c>
      <c r="C7" s="785" t="s">
        <v>575</v>
      </c>
      <c r="D7" s="786"/>
    </row>
    <row r="8" spans="1:5" ht="75" customHeight="1" x14ac:dyDescent="0.25">
      <c r="A8" s="792"/>
      <c r="B8" s="797"/>
      <c r="C8" s="65" t="s">
        <v>109</v>
      </c>
      <c r="D8" s="64" t="s">
        <v>100</v>
      </c>
    </row>
    <row r="9" spans="1:5" ht="17.25" x14ac:dyDescent="0.25">
      <c r="A9" s="66"/>
      <c r="B9" s="64" t="s">
        <v>93</v>
      </c>
      <c r="C9" s="239">
        <f>C11+C17+C16</f>
        <v>0</v>
      </c>
      <c r="D9" s="239">
        <f>D11+D17+D16</f>
        <v>0</v>
      </c>
    </row>
    <row r="10" spans="1:5" ht="17.25" x14ac:dyDescent="0.25">
      <c r="A10" s="66"/>
      <c r="B10" s="66" t="s">
        <v>101</v>
      </c>
      <c r="C10" s="66"/>
      <c r="D10" s="66"/>
    </row>
    <row r="11" spans="1:5" ht="45.75" customHeight="1" x14ac:dyDescent="0.3">
      <c r="A11" s="240" t="s">
        <v>330</v>
      </c>
      <c r="B11" s="241" t="s">
        <v>103</v>
      </c>
      <c r="C11" s="243">
        <f>SUM(C13:C15)</f>
        <v>28837.9</v>
      </c>
      <c r="D11" s="243">
        <f>SUM(D13:D15)</f>
        <v>28837.9</v>
      </c>
    </row>
    <row r="12" spans="1:5" ht="17.25" x14ac:dyDescent="0.25">
      <c r="A12" s="240"/>
      <c r="B12" s="232" t="s">
        <v>102</v>
      </c>
      <c r="C12" s="238"/>
      <c r="D12" s="238"/>
    </row>
    <row r="13" spans="1:5" s="220" customFormat="1" ht="60" customHeight="1" x14ac:dyDescent="0.35">
      <c r="A13" s="191" t="s">
        <v>346</v>
      </c>
      <c r="B13" s="201" t="s">
        <v>59</v>
      </c>
      <c r="C13" s="299">
        <v>-2233.5</v>
      </c>
      <c r="D13" s="299">
        <v>-2233.5</v>
      </c>
      <c r="E13" s="304"/>
    </row>
    <row r="14" spans="1:5" s="220" customFormat="1" ht="60" customHeight="1" x14ac:dyDescent="0.35">
      <c r="A14" s="191" t="s">
        <v>347</v>
      </c>
      <c r="B14" s="201" t="s">
        <v>60</v>
      </c>
      <c r="C14" s="299">
        <v>-928.6</v>
      </c>
      <c r="D14" s="299">
        <v>-928.6</v>
      </c>
    </row>
    <row r="15" spans="1:5" s="220" customFormat="1" ht="60" customHeight="1" x14ac:dyDescent="0.35">
      <c r="A15" s="191" t="s">
        <v>354</v>
      </c>
      <c r="B15" s="201" t="s">
        <v>61</v>
      </c>
      <c r="C15" s="202">
        <v>32000</v>
      </c>
      <c r="D15" s="202">
        <v>32000</v>
      </c>
    </row>
    <row r="16" spans="1:5" s="220" customFormat="1" ht="33" customHeight="1" x14ac:dyDescent="0.35">
      <c r="A16" s="327">
        <v>5</v>
      </c>
      <c r="B16" s="122" t="s">
        <v>105</v>
      </c>
      <c r="C16" s="328">
        <v>4762.1000000000004</v>
      </c>
      <c r="D16" s="328">
        <v>4762.1000000000004</v>
      </c>
    </row>
    <row r="17" spans="1:4" s="221" customFormat="1" ht="67.5" customHeight="1" x14ac:dyDescent="0.3">
      <c r="A17" s="222">
        <v>6</v>
      </c>
      <c r="B17" s="223" t="s">
        <v>573</v>
      </c>
      <c r="C17" s="64">
        <f>C19</f>
        <v>-33600</v>
      </c>
      <c r="D17" s="64">
        <f>D19</f>
        <v>-33600</v>
      </c>
    </row>
    <row r="18" spans="1:4" s="221" customFormat="1" ht="24" customHeight="1" x14ac:dyDescent="0.3">
      <c r="A18" s="229"/>
      <c r="B18" s="64" t="s">
        <v>102</v>
      </c>
      <c r="C18" s="316"/>
      <c r="D18" s="316"/>
    </row>
    <row r="19" spans="1:4" ht="182.25" customHeight="1" x14ac:dyDescent="0.25">
      <c r="A19" s="224" t="s">
        <v>47</v>
      </c>
      <c r="B19" s="128" t="s">
        <v>568</v>
      </c>
      <c r="C19" s="1">
        <v>-33600</v>
      </c>
      <c r="D19" s="1">
        <v>-33600</v>
      </c>
    </row>
  </sheetData>
  <mergeCells count="7">
    <mergeCell ref="A7:A8"/>
    <mergeCell ref="B7:B8"/>
    <mergeCell ref="C7:D7"/>
    <mergeCell ref="A1:D1"/>
    <mergeCell ref="A2:D2"/>
    <mergeCell ref="A5:D5"/>
    <mergeCell ref="A6:D6"/>
  </mergeCells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85" zoomScaleNormal="85" workbookViewId="0">
      <selection activeCell="B14" sqref="B14"/>
    </sheetView>
  </sheetViews>
  <sheetFormatPr defaultRowHeight="15" x14ac:dyDescent="0.25"/>
  <cols>
    <col min="1" max="1" width="6.85546875" style="188" customWidth="1"/>
    <col min="2" max="2" width="53.28515625" style="189" customWidth="1"/>
    <col min="3" max="3" width="23" style="188" customWidth="1"/>
    <col min="4" max="4" width="23.140625" style="188" customWidth="1"/>
    <col min="5" max="5" width="9.7109375" style="188" bestFit="1" customWidth="1"/>
    <col min="6" max="16384" width="9.140625" style="188"/>
  </cols>
  <sheetData>
    <row r="1" spans="1:5" ht="17.25" customHeight="1" x14ac:dyDescent="0.25">
      <c r="A1" s="790" t="s">
        <v>33</v>
      </c>
      <c r="B1" s="790"/>
      <c r="C1" s="790"/>
      <c r="D1" s="790"/>
    </row>
    <row r="2" spans="1:5" ht="34.5" customHeight="1" x14ac:dyDescent="0.25">
      <c r="A2" s="790" t="s">
        <v>460</v>
      </c>
      <c r="B2" s="790"/>
      <c r="C2" s="790"/>
      <c r="D2" s="790"/>
    </row>
    <row r="3" spans="1:5" ht="17.25" x14ac:dyDescent="0.25">
      <c r="A3" s="218"/>
      <c r="B3" s="219"/>
      <c r="C3" s="218"/>
    </row>
    <row r="4" spans="1:5" ht="60.75" customHeight="1" x14ac:dyDescent="0.25">
      <c r="A4" s="798" t="s">
        <v>9</v>
      </c>
      <c r="B4" s="798"/>
      <c r="C4" s="798"/>
      <c r="D4" s="798"/>
    </row>
    <row r="5" spans="1:5" ht="30.75" customHeight="1" x14ac:dyDescent="0.25">
      <c r="A5" s="88"/>
      <c r="B5" s="88"/>
      <c r="C5" s="88"/>
    </row>
    <row r="6" spans="1:5" ht="18" customHeight="1" x14ac:dyDescent="0.25">
      <c r="A6" s="794" t="s">
        <v>98</v>
      </c>
      <c r="B6" s="794"/>
      <c r="C6" s="794"/>
      <c r="D6" s="794"/>
    </row>
    <row r="7" spans="1:5" ht="87" customHeight="1" x14ac:dyDescent="0.25">
      <c r="A7" s="791" t="s">
        <v>94</v>
      </c>
      <c r="B7" s="796" t="s">
        <v>99</v>
      </c>
      <c r="C7" s="785" t="s">
        <v>575</v>
      </c>
      <c r="D7" s="786"/>
    </row>
    <row r="8" spans="1:5" ht="75" customHeight="1" x14ac:dyDescent="0.25">
      <c r="A8" s="792"/>
      <c r="B8" s="797"/>
      <c r="C8" s="65" t="s">
        <v>109</v>
      </c>
      <c r="D8" s="64" t="s">
        <v>100</v>
      </c>
    </row>
    <row r="9" spans="1:5" ht="17.25" x14ac:dyDescent="0.25">
      <c r="A9" s="66"/>
      <c r="B9" s="64" t="s">
        <v>93</v>
      </c>
      <c r="C9" s="64">
        <f>C11</f>
        <v>0</v>
      </c>
      <c r="D9" s="64">
        <f>D11</f>
        <v>0</v>
      </c>
      <c r="E9" s="245"/>
    </row>
    <row r="10" spans="1:5" ht="17.25" x14ac:dyDescent="0.25">
      <c r="A10" s="66"/>
      <c r="B10" s="66" t="s">
        <v>101</v>
      </c>
      <c r="C10" s="66"/>
      <c r="D10" s="66"/>
    </row>
    <row r="11" spans="1:5" ht="34.5" x14ac:dyDescent="0.3">
      <c r="A11" s="240" t="s">
        <v>461</v>
      </c>
      <c r="B11" s="241" t="s">
        <v>103</v>
      </c>
      <c r="C11" s="243">
        <f>SUM(C13:C14)</f>
        <v>0</v>
      </c>
      <c r="D11" s="243">
        <f>SUM(D13:D14)</f>
        <v>0</v>
      </c>
    </row>
    <row r="12" spans="1:5" ht="17.25" x14ac:dyDescent="0.25">
      <c r="A12" s="244"/>
      <c r="B12" s="64" t="s">
        <v>102</v>
      </c>
      <c r="C12" s="64"/>
      <c r="D12" s="64"/>
    </row>
    <row r="13" spans="1:5" s="226" customFormat="1" ht="36" x14ac:dyDescent="0.35">
      <c r="A13" s="315" t="s">
        <v>462</v>
      </c>
      <c r="B13" s="174" t="s">
        <v>7</v>
      </c>
      <c r="C13" s="299">
        <v>-2648</v>
      </c>
      <c r="D13" s="299">
        <v>-2648</v>
      </c>
      <c r="E13" s="220"/>
    </row>
    <row r="14" spans="1:5" ht="36" x14ac:dyDescent="0.25">
      <c r="A14" s="315" t="s">
        <v>576</v>
      </c>
      <c r="B14" s="174" t="s">
        <v>8</v>
      </c>
      <c r="C14" s="299">
        <v>2648</v>
      </c>
      <c r="D14" s="299">
        <v>2648</v>
      </c>
    </row>
  </sheetData>
  <mergeCells count="7">
    <mergeCell ref="A7:A8"/>
    <mergeCell ref="B7:B8"/>
    <mergeCell ref="C7:D7"/>
    <mergeCell ref="A1:D1"/>
    <mergeCell ref="A2:D2"/>
    <mergeCell ref="A4:D4"/>
    <mergeCell ref="A6:D6"/>
  </mergeCells>
  <phoneticPr fontId="0" type="noConversion"/>
  <pageMargins left="0.23622047244094499" right="0.23622047244094499" top="0.196850393700787" bottom="0.196850393700787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G5" sqref="G1:G65536"/>
    </sheetView>
  </sheetViews>
  <sheetFormatPr defaultRowHeight="15" x14ac:dyDescent="0.2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 x14ac:dyDescent="0.25">
      <c r="A1" s="511" t="s">
        <v>138</v>
      </c>
      <c r="B1" s="511"/>
      <c r="C1" s="511"/>
      <c r="D1" s="511"/>
      <c r="E1" s="511"/>
      <c r="F1" s="511"/>
      <c r="G1" s="511"/>
      <c r="H1" s="511"/>
      <c r="I1" s="511"/>
    </row>
    <row r="2" spans="1:9" ht="16.5" x14ac:dyDescent="0.3">
      <c r="A2" s="512" t="s">
        <v>96</v>
      </c>
      <c r="B2" s="512"/>
      <c r="C2" s="512"/>
      <c r="D2" s="512"/>
      <c r="E2" s="512"/>
      <c r="F2" s="512"/>
      <c r="G2" s="512"/>
      <c r="H2" s="512"/>
      <c r="I2" s="512"/>
    </row>
    <row r="3" spans="1:9" ht="16.5" x14ac:dyDescent="0.3">
      <c r="A3" s="512" t="s">
        <v>95</v>
      </c>
      <c r="B3" s="512"/>
      <c r="C3" s="512"/>
      <c r="D3" s="512"/>
      <c r="E3" s="512"/>
      <c r="F3" s="512"/>
      <c r="G3" s="512"/>
      <c r="H3" s="512"/>
      <c r="I3" s="512"/>
    </row>
    <row r="4" spans="1:9" ht="16.5" x14ac:dyDescent="0.25">
      <c r="A4" s="511" t="s">
        <v>139</v>
      </c>
      <c r="B4" s="511"/>
      <c r="C4" s="511"/>
      <c r="D4" s="511"/>
      <c r="E4" s="511"/>
      <c r="F4" s="511"/>
      <c r="G4" s="511"/>
      <c r="H4" s="511"/>
      <c r="I4" s="511"/>
    </row>
    <row r="5" spans="1:9" ht="16.5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ht="59.25" customHeight="1" x14ac:dyDescent="0.25">
      <c r="A6" s="513" t="s">
        <v>140</v>
      </c>
      <c r="B6" s="513"/>
      <c r="C6" s="513"/>
      <c r="D6" s="513"/>
      <c r="E6" s="513"/>
      <c r="F6" s="513"/>
      <c r="G6" s="513"/>
      <c r="H6" s="513"/>
      <c r="I6" s="513"/>
    </row>
    <row r="8" spans="1:9" ht="48.75" customHeight="1" x14ac:dyDescent="0.25">
      <c r="A8" s="510" t="s">
        <v>141</v>
      </c>
      <c r="B8" s="510"/>
      <c r="C8" s="510"/>
      <c r="D8" s="510"/>
      <c r="E8" s="510"/>
      <c r="F8" s="510"/>
      <c r="G8" s="510"/>
      <c r="H8" s="510"/>
      <c r="I8" s="510"/>
    </row>
    <row r="10" spans="1:9" ht="16.5" x14ac:dyDescent="0.25">
      <c r="A10" s="526" t="s">
        <v>142</v>
      </c>
      <c r="B10" s="526"/>
      <c r="C10" s="526"/>
      <c r="D10" s="526"/>
      <c r="E10" s="526"/>
      <c r="F10" s="526"/>
      <c r="G10" s="526"/>
      <c r="H10" s="526"/>
      <c r="I10" s="526"/>
    </row>
    <row r="11" spans="1:9" ht="17.25" thickBot="1" x14ac:dyDescent="0.3">
      <c r="A11" s="20"/>
      <c r="B11" s="20"/>
      <c r="C11" s="20"/>
      <c r="D11" s="20"/>
      <c r="E11" s="20"/>
      <c r="F11" s="20"/>
      <c r="G11" s="20"/>
      <c r="H11" s="20"/>
      <c r="I11" s="20"/>
    </row>
    <row r="12" spans="1:9" ht="31.5" customHeight="1" x14ac:dyDescent="0.25">
      <c r="A12" s="527" t="s">
        <v>143</v>
      </c>
      <c r="B12" s="528"/>
      <c r="C12" s="529"/>
      <c r="D12" s="536" t="s">
        <v>119</v>
      </c>
      <c r="E12" s="536"/>
      <c r="F12" s="536"/>
      <c r="G12" s="536"/>
      <c r="H12" s="536"/>
      <c r="I12" s="536"/>
    </row>
    <row r="13" spans="1:9" ht="16.5" x14ac:dyDescent="0.25">
      <c r="A13" s="530"/>
      <c r="B13" s="531"/>
      <c r="C13" s="532"/>
      <c r="D13" s="537" t="s">
        <v>144</v>
      </c>
      <c r="E13" s="537"/>
      <c r="F13" s="537"/>
      <c r="G13" s="537" t="s">
        <v>145</v>
      </c>
      <c r="H13" s="537"/>
      <c r="I13" s="537"/>
    </row>
    <row r="14" spans="1:9" ht="33.75" thickBot="1" x14ac:dyDescent="0.3">
      <c r="A14" s="533"/>
      <c r="B14" s="534"/>
      <c r="C14" s="535"/>
      <c r="D14" s="21" t="s">
        <v>108</v>
      </c>
      <c r="E14" s="21" t="s">
        <v>109</v>
      </c>
      <c r="F14" s="22" t="s">
        <v>100</v>
      </c>
      <c r="G14" s="21" t="s">
        <v>108</v>
      </c>
      <c r="H14" s="21" t="s">
        <v>109</v>
      </c>
      <c r="I14" s="23" t="s">
        <v>100</v>
      </c>
    </row>
    <row r="15" spans="1:9" ht="16.5" x14ac:dyDescent="0.25">
      <c r="A15" s="414" t="s">
        <v>146</v>
      </c>
      <c r="B15" s="415"/>
      <c r="C15" s="418" t="s">
        <v>116</v>
      </c>
      <c r="D15" s="419"/>
      <c r="E15" s="419"/>
      <c r="F15" s="419"/>
      <c r="G15" s="419"/>
      <c r="H15" s="419"/>
      <c r="I15" s="420"/>
    </row>
    <row r="16" spans="1:9" ht="16.5" x14ac:dyDescent="0.25">
      <c r="A16" s="416"/>
      <c r="B16" s="417"/>
      <c r="C16" s="507" t="s">
        <v>147</v>
      </c>
      <c r="D16" s="508"/>
      <c r="E16" s="508"/>
      <c r="F16" s="508"/>
      <c r="G16" s="508"/>
      <c r="H16" s="508"/>
      <c r="I16" s="509"/>
    </row>
    <row r="17" spans="1:13" ht="16.5" x14ac:dyDescent="0.25">
      <c r="A17" s="392" t="s">
        <v>148</v>
      </c>
      <c r="B17" s="372" t="s">
        <v>149</v>
      </c>
      <c r="C17" s="24" t="s">
        <v>150</v>
      </c>
      <c r="D17" s="25"/>
      <c r="E17" s="25"/>
      <c r="F17" s="26"/>
      <c r="G17" s="26"/>
      <c r="H17" s="26"/>
      <c r="I17" s="27"/>
    </row>
    <row r="18" spans="1:13" ht="42" customHeight="1" x14ac:dyDescent="0.25">
      <c r="A18" s="392"/>
      <c r="B18" s="372"/>
      <c r="C18" s="514" t="s">
        <v>268</v>
      </c>
      <c r="D18" s="515"/>
      <c r="E18" s="515"/>
      <c r="F18" s="515"/>
      <c r="G18" s="515"/>
      <c r="H18" s="515"/>
      <c r="I18" s="516"/>
    </row>
    <row r="19" spans="1:13" ht="17.25" thickBot="1" x14ac:dyDescent="0.3">
      <c r="A19" s="517" t="s">
        <v>151</v>
      </c>
      <c r="B19" s="518"/>
      <c r="C19" s="28"/>
      <c r="D19" s="29" t="s">
        <v>152</v>
      </c>
      <c r="E19" s="29" t="s">
        <v>152</v>
      </c>
      <c r="F19" s="29" t="s">
        <v>152</v>
      </c>
      <c r="G19" s="30">
        <f>SUM(Aragatsotn!D12:D12,Aragatsotn!D15:D17)</f>
        <v>73000</v>
      </c>
      <c r="H19" s="30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30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183"/>
      <c r="M19" s="183"/>
    </row>
    <row r="20" spans="1:13" ht="16.5" x14ac:dyDescent="0.25">
      <c r="A20" s="519" t="s">
        <v>153</v>
      </c>
      <c r="B20" s="520"/>
      <c r="C20" s="520"/>
      <c r="D20" s="520"/>
      <c r="E20" s="520"/>
      <c r="F20" s="520"/>
      <c r="G20" s="520"/>
      <c r="H20" s="521"/>
      <c r="I20" s="522"/>
    </row>
    <row r="21" spans="1:13" ht="17.25" thickBot="1" x14ac:dyDescent="0.3">
      <c r="A21" s="523" t="s">
        <v>448</v>
      </c>
      <c r="B21" s="524"/>
      <c r="C21" s="524"/>
      <c r="D21" s="524"/>
      <c r="E21" s="524"/>
      <c r="F21" s="524"/>
      <c r="G21" s="524"/>
      <c r="H21" s="524"/>
      <c r="I21" s="525"/>
    </row>
    <row r="22" spans="1:13" ht="17.25" thickBot="1" x14ac:dyDescent="0.3">
      <c r="A22" s="461" t="s">
        <v>154</v>
      </c>
      <c r="B22" s="462"/>
      <c r="C22" s="462"/>
      <c r="D22" s="462"/>
      <c r="E22" s="462"/>
      <c r="F22" s="462"/>
      <c r="G22" s="462"/>
      <c r="H22" s="462"/>
      <c r="I22" s="463"/>
    </row>
    <row r="23" spans="1:13" ht="56.25" customHeight="1" thickBot="1" x14ac:dyDescent="0.3">
      <c r="A23" s="464" t="s">
        <v>155</v>
      </c>
      <c r="B23" s="465"/>
      <c r="C23" s="466" t="s">
        <v>373</v>
      </c>
      <c r="D23" s="467"/>
      <c r="E23" s="467"/>
      <c r="F23" s="467"/>
      <c r="G23" s="467"/>
      <c r="H23" s="467"/>
      <c r="I23" s="468"/>
    </row>
    <row r="24" spans="1:13" ht="46.5" customHeight="1" thickBot="1" x14ac:dyDescent="0.3">
      <c r="A24" s="469" t="s">
        <v>157</v>
      </c>
      <c r="B24" s="470"/>
      <c r="C24" s="31"/>
      <c r="D24" s="31"/>
      <c r="E24" s="31"/>
      <c r="F24" s="31"/>
      <c r="G24" s="31"/>
      <c r="H24" s="31"/>
      <c r="I24" s="32"/>
    </row>
    <row r="25" spans="1:13" ht="16.5" x14ac:dyDescent="0.25">
      <c r="A25" s="382" t="s">
        <v>158</v>
      </c>
      <c r="B25" s="383"/>
      <c r="C25" s="383"/>
      <c r="D25" s="383"/>
      <c r="E25" s="383"/>
      <c r="F25" s="383"/>
      <c r="G25" s="384"/>
      <c r="H25" s="384"/>
      <c r="I25" s="385"/>
    </row>
    <row r="26" spans="1:13" ht="17.25" thickBot="1" x14ac:dyDescent="0.3">
      <c r="A26" s="374" t="s">
        <v>267</v>
      </c>
      <c r="B26" s="375"/>
      <c r="C26" s="375"/>
      <c r="D26" s="375"/>
      <c r="E26" s="375"/>
      <c r="F26" s="375"/>
      <c r="G26" s="376"/>
      <c r="H26" s="376"/>
      <c r="I26" s="377"/>
    </row>
    <row r="27" spans="1:13" ht="16.5" x14ac:dyDescent="0.25">
      <c r="A27" s="382" t="s">
        <v>159</v>
      </c>
      <c r="B27" s="383"/>
      <c r="C27" s="383"/>
      <c r="D27" s="383"/>
      <c r="E27" s="383"/>
      <c r="F27" s="383"/>
      <c r="G27" s="384"/>
      <c r="H27" s="384"/>
      <c r="I27" s="385"/>
    </row>
    <row r="28" spans="1:13" s="38" customFormat="1" ht="16.5" customHeight="1" thickBot="1" x14ac:dyDescent="0.3">
      <c r="A28" s="374" t="s">
        <v>178</v>
      </c>
      <c r="B28" s="375"/>
      <c r="C28" s="375"/>
      <c r="D28" s="375"/>
      <c r="E28" s="375"/>
      <c r="F28" s="375"/>
      <c r="G28" s="376"/>
      <c r="H28" s="376"/>
      <c r="I28" s="377"/>
    </row>
    <row r="29" spans="1:13" s="38" customFormat="1" ht="16.5" x14ac:dyDescent="0.3">
      <c r="A29" s="402" t="s">
        <v>146</v>
      </c>
      <c r="B29" s="403"/>
      <c r="C29" s="408" t="s">
        <v>116</v>
      </c>
      <c r="D29" s="409"/>
      <c r="E29" s="409"/>
      <c r="F29" s="409"/>
      <c r="G29" s="409"/>
      <c r="H29" s="409"/>
      <c r="I29" s="410"/>
    </row>
    <row r="30" spans="1:13" s="38" customFormat="1" ht="16.5" x14ac:dyDescent="0.3">
      <c r="A30" s="404"/>
      <c r="B30" s="405"/>
      <c r="C30" s="493" t="s">
        <v>215</v>
      </c>
      <c r="D30" s="494"/>
      <c r="E30" s="494"/>
      <c r="F30" s="495"/>
      <c r="G30" s="495"/>
      <c r="H30" s="495"/>
      <c r="I30" s="496"/>
    </row>
    <row r="31" spans="1:13" s="38" customFormat="1" ht="17.25" thickBot="1" x14ac:dyDescent="0.35">
      <c r="A31" s="406"/>
      <c r="B31" s="407"/>
      <c r="C31" s="368" t="s">
        <v>167</v>
      </c>
      <c r="D31" s="369"/>
      <c r="E31" s="369"/>
      <c r="F31" s="370"/>
      <c r="G31" s="370"/>
      <c r="H31" s="370"/>
      <c r="I31" s="371"/>
    </row>
    <row r="32" spans="1:13" s="38" customFormat="1" ht="17.25" thickBot="1" x14ac:dyDescent="0.35">
      <c r="A32" s="41" t="s">
        <v>204</v>
      </c>
      <c r="B32" s="42" t="s">
        <v>169</v>
      </c>
      <c r="C32" s="411" t="s">
        <v>215</v>
      </c>
      <c r="D32" s="412"/>
      <c r="E32" s="412"/>
      <c r="F32" s="412"/>
      <c r="G32" s="412"/>
      <c r="H32" s="412"/>
      <c r="I32" s="413"/>
    </row>
    <row r="33" spans="1:9" s="38" customFormat="1" ht="38.25" customHeight="1" thickBot="1" x14ac:dyDescent="0.35">
      <c r="A33" s="347" t="s">
        <v>170</v>
      </c>
      <c r="B33" s="349"/>
      <c r="C33" s="43" t="s">
        <v>216</v>
      </c>
      <c r="D33" s="48">
        <v>0</v>
      </c>
      <c r="E33" s="48">
        <v>1</v>
      </c>
      <c r="F33" s="48">
        <v>1.2</v>
      </c>
      <c r="G33" s="42"/>
      <c r="H33" s="42"/>
      <c r="I33" s="42"/>
    </row>
    <row r="34" spans="1:9" s="38" customFormat="1" ht="17.25" thickBot="1" x14ac:dyDescent="0.35">
      <c r="A34" s="347" t="s">
        <v>173</v>
      </c>
      <c r="B34" s="349"/>
      <c r="C34" s="43"/>
      <c r="D34" s="43"/>
      <c r="E34" s="43"/>
      <c r="F34" s="42"/>
      <c r="G34" s="42"/>
      <c r="H34" s="42"/>
      <c r="I34" s="42"/>
    </row>
    <row r="35" spans="1:9" s="38" customFormat="1" ht="58.5" customHeight="1" thickBot="1" x14ac:dyDescent="0.35">
      <c r="A35" s="347" t="s">
        <v>174</v>
      </c>
      <c r="B35" s="348"/>
      <c r="C35" s="349"/>
      <c r="D35" s="43"/>
      <c r="E35" s="43"/>
      <c r="F35" s="42"/>
      <c r="G35" s="45" t="e">
        <f>SUM(Aragatsotn!#REF!)</f>
        <v>#REF!</v>
      </c>
      <c r="H35" s="45" t="e">
        <f>SUM(Aragatsotn!#REF!)</f>
        <v>#REF!</v>
      </c>
      <c r="I35" s="45" t="e">
        <f>SUM(Aragatsotn!#REF!)</f>
        <v>#REF!</v>
      </c>
    </row>
    <row r="36" spans="1:9" s="38" customFormat="1" ht="17.25" thickBot="1" x14ac:dyDescent="0.35">
      <c r="A36" s="347" t="s">
        <v>175</v>
      </c>
      <c r="B36" s="349"/>
      <c r="C36" s="46" t="e">
        <f>I35</f>
        <v>#REF!</v>
      </c>
      <c r="D36" s="46"/>
      <c r="E36" s="46"/>
      <c r="F36" s="42"/>
      <c r="G36" s="42"/>
      <c r="H36" s="42"/>
      <c r="I36" s="42"/>
    </row>
    <row r="37" spans="1:9" s="38" customFormat="1" ht="96.75" customHeight="1" thickBot="1" x14ac:dyDescent="0.35">
      <c r="A37" s="347" t="s">
        <v>176</v>
      </c>
      <c r="B37" s="349"/>
      <c r="C37" s="43"/>
      <c r="D37" s="43"/>
      <c r="E37" s="43"/>
      <c r="F37" s="42"/>
      <c r="G37" s="42"/>
      <c r="H37" s="42"/>
      <c r="I37" s="42"/>
    </row>
    <row r="38" spans="1:9" s="38" customFormat="1" ht="16.5" x14ac:dyDescent="0.3">
      <c r="A38" s="362" t="s">
        <v>158</v>
      </c>
      <c r="B38" s="363"/>
      <c r="C38" s="363"/>
      <c r="D38" s="363"/>
      <c r="E38" s="363"/>
      <c r="F38" s="363"/>
      <c r="G38" s="363"/>
      <c r="H38" s="363"/>
      <c r="I38" s="364"/>
    </row>
    <row r="39" spans="1:9" s="38" customFormat="1" ht="17.25" thickBot="1" x14ac:dyDescent="0.35">
      <c r="A39" s="411" t="s">
        <v>374</v>
      </c>
      <c r="B39" s="412"/>
      <c r="C39" s="412"/>
      <c r="D39" s="412"/>
      <c r="E39" s="412"/>
      <c r="F39" s="412"/>
      <c r="G39" s="412"/>
      <c r="H39" s="412"/>
      <c r="I39" s="413"/>
    </row>
    <row r="40" spans="1:9" s="38" customFormat="1" ht="16.5" x14ac:dyDescent="0.3">
      <c r="A40" s="362" t="s">
        <v>159</v>
      </c>
      <c r="B40" s="363"/>
      <c r="C40" s="363"/>
      <c r="D40" s="363"/>
      <c r="E40" s="363"/>
      <c r="F40" s="363"/>
      <c r="G40" s="363"/>
      <c r="H40" s="363"/>
      <c r="I40" s="364"/>
    </row>
    <row r="41" spans="1:9" s="38" customFormat="1" ht="17.25" thickBot="1" x14ac:dyDescent="0.35">
      <c r="A41" s="411" t="s">
        <v>177</v>
      </c>
      <c r="B41" s="412"/>
      <c r="C41" s="412"/>
      <c r="D41" s="412"/>
      <c r="E41" s="412"/>
      <c r="F41" s="412"/>
      <c r="G41" s="412"/>
      <c r="H41" s="412"/>
      <c r="I41" s="413"/>
    </row>
    <row r="42" spans="1:9" ht="16.5" x14ac:dyDescent="0.25">
      <c r="A42" s="482" t="s">
        <v>143</v>
      </c>
      <c r="B42" s="483"/>
      <c r="C42" s="483"/>
      <c r="D42" s="488" t="s">
        <v>119</v>
      </c>
      <c r="E42" s="489"/>
      <c r="F42" s="489"/>
      <c r="G42" s="489"/>
      <c r="H42" s="489"/>
      <c r="I42" s="490"/>
    </row>
    <row r="43" spans="1:9" ht="19.5" customHeight="1" x14ac:dyDescent="0.25">
      <c r="A43" s="484"/>
      <c r="B43" s="485"/>
      <c r="C43" s="485"/>
      <c r="D43" s="491" t="s">
        <v>144</v>
      </c>
      <c r="E43" s="492"/>
      <c r="F43" s="358"/>
      <c r="G43" s="491" t="s">
        <v>145</v>
      </c>
      <c r="H43" s="492"/>
      <c r="I43" s="358"/>
    </row>
    <row r="44" spans="1:9" ht="33.75" thickBot="1" x14ac:dyDescent="0.3">
      <c r="A44" s="486"/>
      <c r="B44" s="487"/>
      <c r="C44" s="487"/>
      <c r="D44" s="21" t="s">
        <v>108</v>
      </c>
      <c r="E44" s="21" t="s">
        <v>109</v>
      </c>
      <c r="F44" s="39" t="s">
        <v>100</v>
      </c>
      <c r="G44" s="21" t="s">
        <v>108</v>
      </c>
      <c r="H44" s="21" t="s">
        <v>109</v>
      </c>
      <c r="I44" s="40" t="s">
        <v>100</v>
      </c>
    </row>
    <row r="45" spans="1:9" ht="16.5" x14ac:dyDescent="0.3">
      <c r="A45" s="402" t="s">
        <v>146</v>
      </c>
      <c r="B45" s="403"/>
      <c r="C45" s="408" t="s">
        <v>116</v>
      </c>
      <c r="D45" s="409"/>
      <c r="E45" s="409"/>
      <c r="F45" s="409"/>
      <c r="G45" s="409"/>
      <c r="H45" s="409"/>
      <c r="I45" s="410"/>
    </row>
    <row r="46" spans="1:9" ht="16.5" x14ac:dyDescent="0.3">
      <c r="A46" s="404"/>
      <c r="B46" s="405"/>
      <c r="C46" s="493" t="s">
        <v>166</v>
      </c>
      <c r="D46" s="494"/>
      <c r="E46" s="494"/>
      <c r="F46" s="495"/>
      <c r="G46" s="495"/>
      <c r="H46" s="495"/>
      <c r="I46" s="496"/>
    </row>
    <row r="47" spans="1:9" ht="17.25" thickBot="1" x14ac:dyDescent="0.35">
      <c r="A47" s="406"/>
      <c r="B47" s="407"/>
      <c r="C47" s="368" t="s">
        <v>167</v>
      </c>
      <c r="D47" s="369"/>
      <c r="E47" s="369"/>
      <c r="F47" s="370"/>
      <c r="G47" s="370"/>
      <c r="H47" s="370"/>
      <c r="I47" s="371"/>
    </row>
    <row r="48" spans="1:9" ht="17.25" thickBot="1" x14ac:dyDescent="0.35">
      <c r="A48" s="41" t="s">
        <v>168</v>
      </c>
      <c r="B48" s="42" t="s">
        <v>169</v>
      </c>
      <c r="C48" s="411" t="s">
        <v>264</v>
      </c>
      <c r="D48" s="412"/>
      <c r="E48" s="412"/>
      <c r="F48" s="412"/>
      <c r="G48" s="412"/>
      <c r="H48" s="412"/>
      <c r="I48" s="413"/>
    </row>
    <row r="49" spans="1:9" ht="73.5" customHeight="1" thickBot="1" x14ac:dyDescent="0.35">
      <c r="A49" s="429" t="s">
        <v>170</v>
      </c>
      <c r="B49" s="430"/>
      <c r="C49" s="43" t="s">
        <v>171</v>
      </c>
      <c r="D49" s="48">
        <v>0</v>
      </c>
      <c r="E49" s="48">
        <v>16</v>
      </c>
      <c r="F49" s="48">
        <v>16</v>
      </c>
      <c r="G49" s="42"/>
      <c r="H49" s="42"/>
      <c r="I49" s="42"/>
    </row>
    <row r="50" spans="1:9" ht="59.25" customHeight="1" thickBot="1" x14ac:dyDescent="0.35">
      <c r="A50" s="411"/>
      <c r="B50" s="413"/>
      <c r="C50" s="43" t="s">
        <v>172</v>
      </c>
      <c r="D50" s="48">
        <v>0</v>
      </c>
      <c r="E50" s="48">
        <v>9300</v>
      </c>
      <c r="F50" s="48">
        <v>9300</v>
      </c>
      <c r="G50" s="42"/>
      <c r="H50" s="42"/>
      <c r="I50" s="42"/>
    </row>
    <row r="51" spans="1:9" ht="36.75" customHeight="1" thickBot="1" x14ac:dyDescent="0.35">
      <c r="A51" s="347" t="s">
        <v>173</v>
      </c>
      <c r="B51" s="349"/>
      <c r="C51" s="43"/>
      <c r="D51" s="43"/>
      <c r="E51" s="43"/>
      <c r="F51" s="42"/>
      <c r="G51" s="42"/>
      <c r="H51" s="42"/>
      <c r="I51" s="42"/>
    </row>
    <row r="52" spans="1:9" ht="52.5" customHeight="1" thickBot="1" x14ac:dyDescent="0.35">
      <c r="A52" s="347" t="s">
        <v>174</v>
      </c>
      <c r="B52" s="348"/>
      <c r="C52" s="349"/>
      <c r="D52" s="43"/>
      <c r="E52" s="43"/>
      <c r="F52" s="42"/>
      <c r="G52" s="45" t="e">
        <f>SUM(Aragatsotn!#REF!)</f>
        <v>#REF!</v>
      </c>
      <c r="H52" s="45" t="e">
        <f>SUM(Aragatsotn!#REF!)</f>
        <v>#REF!</v>
      </c>
      <c r="I52" s="45" t="e">
        <f>SUM(Aragatsotn!#REF!)</f>
        <v>#REF!</v>
      </c>
    </row>
    <row r="53" spans="1:9" ht="17.25" thickBot="1" x14ac:dyDescent="0.35">
      <c r="A53" s="347" t="s">
        <v>175</v>
      </c>
      <c r="B53" s="349"/>
      <c r="C53" s="46" t="e">
        <f>I52</f>
        <v>#REF!</v>
      </c>
      <c r="D53" s="47"/>
      <c r="E53" s="47"/>
      <c r="F53" s="42"/>
      <c r="G53" s="42"/>
      <c r="H53" s="42"/>
      <c r="I53" s="42"/>
    </row>
    <row r="54" spans="1:9" ht="66" customHeight="1" thickBot="1" x14ac:dyDescent="0.35">
      <c r="A54" s="347" t="s">
        <v>176</v>
      </c>
      <c r="B54" s="349"/>
      <c r="C54" s="43"/>
      <c r="D54" s="43"/>
      <c r="E54" s="43"/>
      <c r="F54" s="42"/>
      <c r="G54" s="42"/>
      <c r="H54" s="42"/>
      <c r="I54" s="42"/>
    </row>
    <row r="55" spans="1:9" ht="17.25" thickBot="1" x14ac:dyDescent="0.35">
      <c r="A55" s="450" t="s">
        <v>158</v>
      </c>
      <c r="B55" s="451"/>
      <c r="C55" s="451"/>
      <c r="D55" s="451"/>
      <c r="E55" s="451"/>
      <c r="F55" s="451"/>
      <c r="G55" s="451"/>
      <c r="H55" s="451"/>
      <c r="I55" s="452"/>
    </row>
    <row r="56" spans="1:9" ht="17.25" thickBot="1" x14ac:dyDescent="0.35">
      <c r="A56" s="347" t="s">
        <v>263</v>
      </c>
      <c r="B56" s="348"/>
      <c r="C56" s="348"/>
      <c r="D56" s="348"/>
      <c r="E56" s="348"/>
      <c r="F56" s="348"/>
      <c r="G56" s="348"/>
      <c r="H56" s="348"/>
      <c r="I56" s="349"/>
    </row>
    <row r="57" spans="1:9" ht="17.25" thickBot="1" x14ac:dyDescent="0.35">
      <c r="A57" s="450" t="s">
        <v>159</v>
      </c>
      <c r="B57" s="451"/>
      <c r="C57" s="451"/>
      <c r="D57" s="451"/>
      <c r="E57" s="451"/>
      <c r="F57" s="451"/>
      <c r="G57" s="451"/>
      <c r="H57" s="451"/>
      <c r="I57" s="452"/>
    </row>
    <row r="58" spans="1:9" ht="17.25" thickBot="1" x14ac:dyDescent="0.35">
      <c r="A58" s="347" t="s">
        <v>177</v>
      </c>
      <c r="B58" s="348"/>
      <c r="C58" s="348"/>
      <c r="D58" s="348"/>
      <c r="E58" s="348"/>
      <c r="F58" s="348"/>
      <c r="G58" s="348"/>
      <c r="H58" s="348"/>
      <c r="I58" s="349"/>
    </row>
    <row r="59" spans="1:9" ht="16.5" x14ac:dyDescent="0.25">
      <c r="A59" s="497" t="s">
        <v>146</v>
      </c>
      <c r="B59" s="498"/>
      <c r="C59" s="501" t="s">
        <v>116</v>
      </c>
      <c r="D59" s="502"/>
      <c r="E59" s="502"/>
      <c r="F59" s="502"/>
      <c r="G59" s="502"/>
      <c r="H59" s="502"/>
      <c r="I59" s="503"/>
    </row>
    <row r="60" spans="1:9" ht="18" customHeight="1" x14ac:dyDescent="0.25">
      <c r="A60" s="499"/>
      <c r="B60" s="500"/>
      <c r="C60" s="504" t="s">
        <v>160</v>
      </c>
      <c r="D60" s="505"/>
      <c r="E60" s="505"/>
      <c r="F60" s="505"/>
      <c r="G60" s="505"/>
      <c r="H60" s="505"/>
      <c r="I60" s="506"/>
    </row>
    <row r="61" spans="1:9" ht="16.5" x14ac:dyDescent="0.25">
      <c r="A61" s="459" t="s">
        <v>161</v>
      </c>
      <c r="B61" s="460" t="s">
        <v>162</v>
      </c>
      <c r="C61" s="453" t="s">
        <v>150</v>
      </c>
      <c r="D61" s="454"/>
      <c r="E61" s="454"/>
      <c r="F61" s="454"/>
      <c r="G61" s="454"/>
      <c r="H61" s="454"/>
      <c r="I61" s="455"/>
    </row>
    <row r="62" spans="1:9" ht="39.75" customHeight="1" x14ac:dyDescent="0.25">
      <c r="A62" s="459"/>
      <c r="B62" s="460"/>
      <c r="C62" s="456" t="s">
        <v>266</v>
      </c>
      <c r="D62" s="457"/>
      <c r="E62" s="457"/>
      <c r="F62" s="457"/>
      <c r="G62" s="457"/>
      <c r="H62" s="457"/>
      <c r="I62" s="458"/>
    </row>
    <row r="63" spans="1:9" ht="17.25" thickBot="1" x14ac:dyDescent="0.3">
      <c r="A63" s="474" t="s">
        <v>151</v>
      </c>
      <c r="B63" s="475"/>
      <c r="C63" s="33"/>
      <c r="D63" s="34" t="s">
        <v>152</v>
      </c>
      <c r="E63" s="34" t="s">
        <v>152</v>
      </c>
      <c r="F63" s="34" t="s">
        <v>152</v>
      </c>
      <c r="G63" s="35" t="e">
        <f>SUM(Aragatsotn!#REF!,Aragatsotn!D21)</f>
        <v>#REF!</v>
      </c>
      <c r="H63" s="35" t="e">
        <f>Aragatsotn!#REF!+Aragatsotn!#REF!+Aragatsotn!#REF!+Aragatsotn!E21+Aragatsotn!#REF!</f>
        <v>#REF!</v>
      </c>
      <c r="I63" s="35" t="e">
        <f>Aragatsotn!#REF!+Aragatsotn!#REF!+Aragatsotn!#REF!+Aragatsotn!F21+Aragatsotn!#REF!</f>
        <v>#REF!</v>
      </c>
    </row>
    <row r="64" spans="1:9" ht="16.5" x14ac:dyDescent="0.25">
      <c r="A64" s="476" t="s">
        <v>153</v>
      </c>
      <c r="B64" s="477"/>
      <c r="C64" s="477"/>
      <c r="D64" s="477"/>
      <c r="E64" s="477"/>
      <c r="F64" s="477"/>
      <c r="G64" s="477"/>
      <c r="H64" s="477"/>
      <c r="I64" s="478"/>
    </row>
    <row r="65" spans="1:9" ht="17.25" thickBot="1" x14ac:dyDescent="0.3">
      <c r="A65" s="426" t="s">
        <v>450</v>
      </c>
      <c r="B65" s="427"/>
      <c r="C65" s="427"/>
      <c r="D65" s="427"/>
      <c r="E65" s="427"/>
      <c r="F65" s="427"/>
      <c r="G65" s="427"/>
      <c r="H65" s="427"/>
      <c r="I65" s="428"/>
    </row>
    <row r="66" spans="1:9" ht="17.25" thickBot="1" x14ac:dyDescent="0.3">
      <c r="A66" s="437" t="s">
        <v>154</v>
      </c>
      <c r="B66" s="438"/>
      <c r="C66" s="438"/>
      <c r="D66" s="438"/>
      <c r="E66" s="438"/>
      <c r="F66" s="438"/>
      <c r="G66" s="438"/>
      <c r="H66" s="438"/>
      <c r="I66" s="439"/>
    </row>
    <row r="67" spans="1:9" ht="57" customHeight="1" thickBot="1" x14ac:dyDescent="0.3">
      <c r="A67" s="424" t="s">
        <v>155</v>
      </c>
      <c r="B67" s="425"/>
      <c r="C67" s="479" t="s">
        <v>163</v>
      </c>
      <c r="D67" s="480"/>
      <c r="E67" s="480"/>
      <c r="F67" s="480"/>
      <c r="G67" s="480"/>
      <c r="H67" s="480"/>
      <c r="I67" s="481"/>
    </row>
    <row r="68" spans="1:9" ht="46.5" customHeight="1" thickBot="1" x14ac:dyDescent="0.3">
      <c r="A68" s="448" t="s">
        <v>157</v>
      </c>
      <c r="B68" s="449"/>
      <c r="C68" s="36"/>
      <c r="D68" s="36"/>
      <c r="E68" s="36"/>
      <c r="F68" s="36"/>
      <c r="G68" s="36"/>
      <c r="H68" s="36"/>
      <c r="I68" s="37"/>
    </row>
    <row r="69" spans="1:9" ht="16.5" x14ac:dyDescent="0.25">
      <c r="A69" s="444" t="s">
        <v>158</v>
      </c>
      <c r="B69" s="445"/>
      <c r="C69" s="445"/>
      <c r="D69" s="445"/>
      <c r="E69" s="445"/>
      <c r="F69" s="445"/>
      <c r="G69" s="446"/>
      <c r="H69" s="446"/>
      <c r="I69" s="447"/>
    </row>
    <row r="70" spans="1:9" ht="17.25" thickBot="1" x14ac:dyDescent="0.3">
      <c r="A70" s="440" t="s">
        <v>265</v>
      </c>
      <c r="B70" s="441"/>
      <c r="C70" s="441"/>
      <c r="D70" s="441"/>
      <c r="E70" s="441"/>
      <c r="F70" s="441"/>
      <c r="G70" s="442"/>
      <c r="H70" s="442"/>
      <c r="I70" s="443"/>
    </row>
    <row r="71" spans="1:9" ht="16.5" x14ac:dyDescent="0.25">
      <c r="A71" s="444" t="s">
        <v>159</v>
      </c>
      <c r="B71" s="445"/>
      <c r="C71" s="445"/>
      <c r="D71" s="445"/>
      <c r="E71" s="445"/>
      <c r="F71" s="445"/>
      <c r="G71" s="446"/>
      <c r="H71" s="446"/>
      <c r="I71" s="447"/>
    </row>
    <row r="72" spans="1:9" ht="17.25" thickBot="1" x14ac:dyDescent="0.3">
      <c r="A72" s="440" t="s">
        <v>179</v>
      </c>
      <c r="B72" s="441"/>
      <c r="C72" s="441"/>
      <c r="D72" s="441"/>
      <c r="E72" s="441"/>
      <c r="F72" s="441"/>
      <c r="G72" s="442"/>
      <c r="H72" s="442"/>
      <c r="I72" s="443"/>
    </row>
    <row r="73" spans="1:9" s="38" customFormat="1" ht="16.5" x14ac:dyDescent="0.25">
      <c r="A73" s="414" t="s">
        <v>146</v>
      </c>
      <c r="B73" s="415"/>
      <c r="C73" s="418" t="s">
        <v>116</v>
      </c>
      <c r="D73" s="419"/>
      <c r="E73" s="419"/>
      <c r="F73" s="419"/>
      <c r="G73" s="419"/>
      <c r="H73" s="419"/>
      <c r="I73" s="420"/>
    </row>
    <row r="74" spans="1:9" s="38" customFormat="1" ht="16.5" x14ac:dyDescent="0.25">
      <c r="A74" s="416"/>
      <c r="B74" s="417"/>
      <c r="C74" s="421" t="s">
        <v>217</v>
      </c>
      <c r="D74" s="422"/>
      <c r="E74" s="422"/>
      <c r="F74" s="422"/>
      <c r="G74" s="422"/>
      <c r="H74" s="422"/>
      <c r="I74" s="423"/>
    </row>
    <row r="75" spans="1:9" s="38" customFormat="1" ht="16.5" x14ac:dyDescent="0.25">
      <c r="A75" s="392" t="s">
        <v>181</v>
      </c>
      <c r="B75" s="372" t="s">
        <v>169</v>
      </c>
      <c r="C75" s="431" t="s">
        <v>150</v>
      </c>
      <c r="D75" s="432"/>
      <c r="E75" s="432"/>
      <c r="F75" s="432"/>
      <c r="G75" s="432"/>
      <c r="H75" s="432"/>
      <c r="I75" s="433"/>
    </row>
    <row r="76" spans="1:9" s="38" customFormat="1" ht="17.25" thickBot="1" x14ac:dyDescent="0.3">
      <c r="A76" s="393"/>
      <c r="B76" s="373"/>
      <c r="C76" s="434" t="s">
        <v>218</v>
      </c>
      <c r="D76" s="435"/>
      <c r="E76" s="435"/>
      <c r="F76" s="435"/>
      <c r="G76" s="435"/>
      <c r="H76" s="435"/>
      <c r="I76" s="436"/>
    </row>
    <row r="77" spans="1:9" s="38" customFormat="1" ht="54" customHeight="1" x14ac:dyDescent="0.25">
      <c r="A77" s="345" t="s">
        <v>170</v>
      </c>
      <c r="B77" s="346"/>
      <c r="C77" s="49" t="s">
        <v>219</v>
      </c>
      <c r="D77" s="82">
        <v>1</v>
      </c>
      <c r="E77" s="82">
        <v>1</v>
      </c>
      <c r="F77" s="82">
        <v>1</v>
      </c>
      <c r="G77" s="83"/>
      <c r="H77" s="83"/>
      <c r="I77" s="52"/>
    </row>
    <row r="78" spans="1:9" s="38" customFormat="1" ht="17.25" thickBot="1" x14ac:dyDescent="0.3">
      <c r="A78" s="386" t="s">
        <v>173</v>
      </c>
      <c r="B78" s="387"/>
      <c r="C78" s="53"/>
      <c r="D78" s="53"/>
      <c r="E78" s="53"/>
      <c r="F78" s="54"/>
      <c r="G78" s="55"/>
      <c r="H78" s="55"/>
      <c r="I78" s="56"/>
    </row>
    <row r="79" spans="1:9" s="38" customFormat="1" ht="57.75" customHeight="1" thickBot="1" x14ac:dyDescent="0.3">
      <c r="A79" s="378" t="s">
        <v>185</v>
      </c>
      <c r="B79" s="379"/>
      <c r="C79" s="379"/>
      <c r="D79" s="57"/>
      <c r="E79" s="57"/>
      <c r="F79" s="58"/>
      <c r="G79" s="84" t="e">
        <f>SUM(Aragatsotn!#REF!,Aragatsotn!#REF!)</f>
        <v>#REF!</v>
      </c>
      <c r="H79" s="84" t="e">
        <f>Aragatsotn!#REF!</f>
        <v>#REF!</v>
      </c>
      <c r="I79" s="84" t="e">
        <f>Aragatsotn!#REF!</f>
        <v>#REF!</v>
      </c>
    </row>
    <row r="80" spans="1:9" s="38" customFormat="1" ht="46.5" customHeight="1" thickBot="1" x14ac:dyDescent="0.3">
      <c r="A80" s="380" t="s">
        <v>186</v>
      </c>
      <c r="B80" s="381"/>
      <c r="C80" s="85" t="e">
        <f>I79</f>
        <v>#REF!</v>
      </c>
      <c r="D80" s="85"/>
      <c r="E80" s="85"/>
      <c r="F80" s="58"/>
      <c r="G80" s="61"/>
      <c r="H80" s="61"/>
      <c r="I80" s="62"/>
    </row>
    <row r="81" spans="1:9" s="38" customFormat="1" ht="83.25" customHeight="1" thickBot="1" x14ac:dyDescent="0.3">
      <c r="A81" s="380" t="s">
        <v>187</v>
      </c>
      <c r="B81" s="381"/>
      <c r="C81" s="63"/>
      <c r="D81" s="63"/>
      <c r="E81" s="63"/>
      <c r="F81" s="58"/>
      <c r="G81" s="61"/>
      <c r="H81" s="61"/>
      <c r="I81" s="62"/>
    </row>
    <row r="82" spans="1:9" s="38" customFormat="1" ht="16.5" x14ac:dyDescent="0.25">
      <c r="A82" s="382" t="s">
        <v>158</v>
      </c>
      <c r="B82" s="383"/>
      <c r="C82" s="383"/>
      <c r="D82" s="383"/>
      <c r="E82" s="383"/>
      <c r="F82" s="383"/>
      <c r="G82" s="384"/>
      <c r="H82" s="384"/>
      <c r="I82" s="385"/>
    </row>
    <row r="83" spans="1:9" s="38" customFormat="1" ht="17.25" thickBot="1" x14ac:dyDescent="0.3">
      <c r="A83" s="374" t="s">
        <v>375</v>
      </c>
      <c r="B83" s="375"/>
      <c r="C83" s="375"/>
      <c r="D83" s="375"/>
      <c r="E83" s="375"/>
      <c r="F83" s="375"/>
      <c r="G83" s="376"/>
      <c r="H83" s="376"/>
      <c r="I83" s="377"/>
    </row>
    <row r="84" spans="1:9" s="38" customFormat="1" ht="16.5" x14ac:dyDescent="0.25">
      <c r="A84" s="382" t="s">
        <v>159</v>
      </c>
      <c r="B84" s="383"/>
      <c r="C84" s="383"/>
      <c r="D84" s="383"/>
      <c r="E84" s="383"/>
      <c r="F84" s="383"/>
      <c r="G84" s="384"/>
      <c r="H84" s="384"/>
      <c r="I84" s="385"/>
    </row>
    <row r="85" spans="1:9" s="38" customFormat="1" ht="17.25" thickBot="1" x14ac:dyDescent="0.3">
      <c r="A85" s="374" t="s">
        <v>177</v>
      </c>
      <c r="B85" s="375"/>
      <c r="C85" s="375"/>
      <c r="D85" s="375"/>
      <c r="E85" s="375"/>
      <c r="F85" s="375"/>
      <c r="G85" s="376"/>
      <c r="H85" s="376"/>
      <c r="I85" s="377"/>
    </row>
    <row r="86" spans="1:9" s="38" customFormat="1" ht="16.5" x14ac:dyDescent="0.25">
      <c r="A86" s="394" t="s">
        <v>146</v>
      </c>
      <c r="B86" s="395"/>
      <c r="C86" s="359" t="s">
        <v>116</v>
      </c>
      <c r="D86" s="360"/>
      <c r="E86" s="360"/>
      <c r="F86" s="360"/>
      <c r="G86" s="360"/>
      <c r="H86" s="360"/>
      <c r="I86" s="361"/>
    </row>
    <row r="87" spans="1:9" s="38" customFormat="1" ht="16.5" x14ac:dyDescent="0.3">
      <c r="A87" s="396"/>
      <c r="B87" s="397"/>
      <c r="C87" s="398" t="s">
        <v>377</v>
      </c>
      <c r="D87" s="399"/>
      <c r="E87" s="399"/>
      <c r="F87" s="400"/>
      <c r="G87" s="400"/>
      <c r="H87" s="400"/>
      <c r="I87" s="401"/>
    </row>
    <row r="88" spans="1:9" s="38" customFormat="1" ht="16.5" x14ac:dyDescent="0.25">
      <c r="A88" s="357" t="s">
        <v>245</v>
      </c>
      <c r="B88" s="358" t="s">
        <v>190</v>
      </c>
      <c r="C88" s="359" t="s">
        <v>150</v>
      </c>
      <c r="D88" s="360"/>
      <c r="E88" s="360"/>
      <c r="F88" s="360"/>
      <c r="G88" s="360"/>
      <c r="H88" s="360"/>
      <c r="I88" s="361"/>
    </row>
    <row r="89" spans="1:9" s="38" customFormat="1" ht="33.75" customHeight="1" thickBot="1" x14ac:dyDescent="0.3">
      <c r="A89" s="357"/>
      <c r="B89" s="358"/>
      <c r="C89" s="471" t="s">
        <v>449</v>
      </c>
      <c r="D89" s="472"/>
      <c r="E89" s="472"/>
      <c r="F89" s="472"/>
      <c r="G89" s="472"/>
      <c r="H89" s="472"/>
      <c r="I89" s="473"/>
    </row>
    <row r="90" spans="1:9" s="38" customFormat="1" ht="50.25" customHeight="1" thickBot="1" x14ac:dyDescent="0.3">
      <c r="A90" s="365" t="s">
        <v>192</v>
      </c>
      <c r="B90" s="366"/>
      <c r="C90" s="69" t="s">
        <v>193</v>
      </c>
      <c r="D90" s="71">
        <v>9</v>
      </c>
      <c r="E90" s="71">
        <v>9</v>
      </c>
      <c r="F90" s="70">
        <v>9</v>
      </c>
      <c r="G90" s="76"/>
      <c r="H90" s="76"/>
      <c r="I90" s="72"/>
    </row>
    <row r="91" spans="1:9" s="38" customFormat="1" ht="17.25" thickBot="1" x14ac:dyDescent="0.3">
      <c r="A91" s="365" t="s">
        <v>194</v>
      </c>
      <c r="B91" s="366"/>
      <c r="C91" s="69"/>
      <c r="D91" s="73" t="s">
        <v>152</v>
      </c>
      <c r="E91" s="73" t="s">
        <v>152</v>
      </c>
      <c r="F91" s="73" t="s">
        <v>152</v>
      </c>
      <c r="G91" s="74">
        <f>SUM(Aragatsotn!D22:D23)</f>
        <v>3500</v>
      </c>
      <c r="H91" s="74">
        <f>SUM(Aragatsotn!E22:E23)</f>
        <v>3500</v>
      </c>
      <c r="I91" s="74" t="e">
        <f>Aragatsotn!F22+Aragatsotn!F23+Aragatsotn!#REF!+Aragatsotn!#REF!+Aragatsotn!#REF!+Aragatsotn!#REF!+Aragatsotn!#REF!+Aragatsotn!#REF!+Aragatsotn!#REF!</f>
        <v>#REF!</v>
      </c>
    </row>
    <row r="92" spans="1:9" s="38" customFormat="1" ht="17.25" thickBot="1" x14ac:dyDescent="0.3">
      <c r="A92" s="365" t="s">
        <v>195</v>
      </c>
      <c r="B92" s="367"/>
      <c r="C92" s="366"/>
      <c r="D92" s="75"/>
      <c r="E92" s="75"/>
      <c r="F92" s="73"/>
      <c r="G92" s="76"/>
      <c r="H92" s="76"/>
      <c r="I92" s="72"/>
    </row>
    <row r="93" spans="1:9" s="38" customFormat="1" ht="16.5" x14ac:dyDescent="0.25">
      <c r="A93" s="342" t="s">
        <v>196</v>
      </c>
      <c r="B93" s="343"/>
      <c r="C93" s="343"/>
      <c r="D93" s="343"/>
      <c r="E93" s="343"/>
      <c r="F93" s="343"/>
      <c r="G93" s="343"/>
      <c r="H93" s="343"/>
      <c r="I93" s="344"/>
    </row>
    <row r="94" spans="1:9" s="38" customFormat="1" ht="17.25" thickBot="1" x14ac:dyDescent="0.3">
      <c r="A94" s="350" t="s">
        <v>371</v>
      </c>
      <c r="B94" s="351"/>
      <c r="C94" s="351"/>
      <c r="D94" s="351"/>
      <c r="E94" s="351"/>
      <c r="F94" s="351"/>
      <c r="G94" s="351"/>
      <c r="H94" s="351"/>
      <c r="I94" s="352"/>
    </row>
    <row r="95" spans="1:9" s="38" customFormat="1" ht="16.5" x14ac:dyDescent="0.25">
      <c r="A95" s="353" t="s">
        <v>158</v>
      </c>
      <c r="B95" s="354"/>
      <c r="C95" s="354"/>
      <c r="D95" s="354"/>
      <c r="E95" s="354"/>
      <c r="F95" s="354"/>
      <c r="G95" s="355"/>
      <c r="H95" s="355"/>
      <c r="I95" s="356"/>
    </row>
    <row r="96" spans="1:9" s="38" customFormat="1" ht="15" customHeight="1" thickBot="1" x14ac:dyDescent="0.3">
      <c r="A96" s="388" t="s">
        <v>198</v>
      </c>
      <c r="B96" s="389"/>
      <c r="C96" s="389"/>
      <c r="D96" s="389"/>
      <c r="E96" s="389"/>
      <c r="F96" s="389"/>
      <c r="G96" s="390"/>
      <c r="H96" s="390"/>
      <c r="I96" s="391"/>
    </row>
    <row r="97" spans="1:9" s="38" customFormat="1" ht="16.5" x14ac:dyDescent="0.25">
      <c r="A97" s="353" t="s">
        <v>159</v>
      </c>
      <c r="B97" s="354"/>
      <c r="C97" s="354"/>
      <c r="D97" s="354"/>
      <c r="E97" s="354"/>
      <c r="F97" s="354"/>
      <c r="G97" s="355"/>
      <c r="H97" s="355"/>
      <c r="I97" s="356"/>
    </row>
    <row r="98" spans="1:9" s="38" customFormat="1" ht="33.75" customHeight="1" thickBot="1" x14ac:dyDescent="0.3">
      <c r="A98" s="388" t="s">
        <v>199</v>
      </c>
      <c r="B98" s="389"/>
      <c r="C98" s="389"/>
      <c r="D98" s="389"/>
      <c r="E98" s="389"/>
      <c r="F98" s="389"/>
      <c r="G98" s="390"/>
      <c r="H98" s="390"/>
      <c r="I98" s="391"/>
    </row>
    <row r="99" spans="1:9" ht="16.5" x14ac:dyDescent="0.25">
      <c r="A99" s="414" t="s">
        <v>146</v>
      </c>
      <c r="B99" s="415"/>
      <c r="C99" s="418" t="s">
        <v>116</v>
      </c>
      <c r="D99" s="419"/>
      <c r="E99" s="419"/>
      <c r="F99" s="419"/>
      <c r="G99" s="419"/>
      <c r="H99" s="419"/>
      <c r="I99" s="420"/>
    </row>
    <row r="100" spans="1:9" ht="16.5" x14ac:dyDescent="0.25">
      <c r="A100" s="416"/>
      <c r="B100" s="417"/>
      <c r="C100" s="421" t="s">
        <v>180</v>
      </c>
      <c r="D100" s="422"/>
      <c r="E100" s="422"/>
      <c r="F100" s="422"/>
      <c r="G100" s="422"/>
      <c r="H100" s="422"/>
      <c r="I100" s="423"/>
    </row>
    <row r="101" spans="1:9" ht="16.5" x14ac:dyDescent="0.25">
      <c r="A101" s="392" t="s">
        <v>205</v>
      </c>
      <c r="B101" s="372" t="s">
        <v>169</v>
      </c>
      <c r="C101" s="431" t="s">
        <v>150</v>
      </c>
      <c r="D101" s="432"/>
      <c r="E101" s="432"/>
      <c r="F101" s="432"/>
      <c r="G101" s="432"/>
      <c r="H101" s="432"/>
      <c r="I101" s="433"/>
    </row>
    <row r="102" spans="1:9" ht="33" customHeight="1" thickBot="1" x14ac:dyDescent="0.3">
      <c r="A102" s="393"/>
      <c r="B102" s="373"/>
      <c r="C102" s="434" t="s">
        <v>182</v>
      </c>
      <c r="D102" s="435"/>
      <c r="E102" s="435"/>
      <c r="F102" s="435"/>
      <c r="G102" s="435"/>
      <c r="H102" s="435"/>
      <c r="I102" s="436"/>
    </row>
    <row r="103" spans="1:9" ht="66" x14ac:dyDescent="0.25">
      <c r="A103" s="345" t="s">
        <v>170</v>
      </c>
      <c r="B103" s="346"/>
      <c r="C103" s="49" t="s">
        <v>183</v>
      </c>
      <c r="D103" s="82">
        <v>32</v>
      </c>
      <c r="E103" s="82">
        <v>32</v>
      </c>
      <c r="F103" s="82">
        <v>32</v>
      </c>
      <c r="G103" s="51"/>
      <c r="H103" s="51"/>
      <c r="I103" s="52"/>
    </row>
    <row r="104" spans="1:9" ht="116.25" thickBot="1" x14ac:dyDescent="0.3">
      <c r="A104" s="386" t="s">
        <v>173</v>
      </c>
      <c r="B104" s="387"/>
      <c r="C104" s="53" t="s">
        <v>184</v>
      </c>
      <c r="D104" s="53"/>
      <c r="E104" s="53"/>
      <c r="F104" s="54">
        <v>100</v>
      </c>
      <c r="G104" s="55"/>
      <c r="H104" s="55"/>
      <c r="I104" s="56"/>
    </row>
    <row r="105" spans="1:9" ht="59.25" customHeight="1" thickBot="1" x14ac:dyDescent="0.3">
      <c r="A105" s="378" t="s">
        <v>185</v>
      </c>
      <c r="B105" s="379"/>
      <c r="C105" s="379"/>
      <c r="D105" s="57"/>
      <c r="E105" s="57"/>
      <c r="F105" s="58"/>
      <c r="G105" s="59" t="e">
        <f>Aragatsotn!#REF!</f>
        <v>#REF!</v>
      </c>
      <c r="H105" s="59" t="e">
        <f>Aragatsotn!#REF!</f>
        <v>#REF!</v>
      </c>
      <c r="I105" s="59" t="e">
        <f>Aragatsotn!#REF!</f>
        <v>#REF!</v>
      </c>
    </row>
    <row r="106" spans="1:9" ht="42.75" customHeight="1" thickBot="1" x14ac:dyDescent="0.3">
      <c r="A106" s="380" t="s">
        <v>186</v>
      </c>
      <c r="B106" s="381"/>
      <c r="C106" s="59" t="e">
        <f>I105</f>
        <v>#REF!</v>
      </c>
      <c r="D106" s="60"/>
      <c r="E106" s="60"/>
      <c r="F106" s="58"/>
      <c r="G106" s="61"/>
      <c r="H106" s="61"/>
      <c r="I106" s="62"/>
    </row>
    <row r="107" spans="1:9" ht="67.5" customHeight="1" thickBot="1" x14ac:dyDescent="0.3">
      <c r="A107" s="380" t="s">
        <v>187</v>
      </c>
      <c r="B107" s="381"/>
      <c r="C107" s="63"/>
      <c r="D107" s="63"/>
      <c r="E107" s="63"/>
      <c r="F107" s="58"/>
      <c r="G107" s="61"/>
      <c r="H107" s="61"/>
      <c r="I107" s="62"/>
    </row>
    <row r="108" spans="1:9" ht="16.5" x14ac:dyDescent="0.25">
      <c r="A108" s="382" t="s">
        <v>158</v>
      </c>
      <c r="B108" s="383"/>
      <c r="C108" s="383"/>
      <c r="D108" s="383"/>
      <c r="E108" s="383"/>
      <c r="F108" s="383"/>
      <c r="G108" s="384"/>
      <c r="H108" s="384"/>
      <c r="I108" s="385"/>
    </row>
    <row r="109" spans="1:9" ht="17.25" thickBot="1" x14ac:dyDescent="0.3">
      <c r="A109" s="374" t="s">
        <v>269</v>
      </c>
      <c r="B109" s="375"/>
      <c r="C109" s="375"/>
      <c r="D109" s="375"/>
      <c r="E109" s="375"/>
      <c r="F109" s="375"/>
      <c r="G109" s="376"/>
      <c r="H109" s="376"/>
      <c r="I109" s="377"/>
    </row>
    <row r="110" spans="1:9" ht="16.5" x14ac:dyDescent="0.25">
      <c r="A110" s="382" t="s">
        <v>159</v>
      </c>
      <c r="B110" s="383"/>
      <c r="C110" s="383"/>
      <c r="D110" s="383"/>
      <c r="E110" s="383"/>
      <c r="F110" s="383"/>
      <c r="G110" s="384"/>
      <c r="H110" s="384"/>
      <c r="I110" s="385"/>
    </row>
    <row r="111" spans="1:9" ht="17.25" thickBot="1" x14ac:dyDescent="0.3">
      <c r="A111" s="374" t="s">
        <v>177</v>
      </c>
      <c r="B111" s="375"/>
      <c r="C111" s="375"/>
      <c r="D111" s="375"/>
      <c r="E111" s="375"/>
      <c r="F111" s="375"/>
      <c r="G111" s="376"/>
      <c r="H111" s="376"/>
      <c r="I111" s="377"/>
    </row>
    <row r="112" spans="1:9" s="152" customFormat="1" ht="16.5" x14ac:dyDescent="0.25">
      <c r="A112" s="394" t="s">
        <v>146</v>
      </c>
      <c r="B112" s="395"/>
      <c r="C112" s="544" t="s">
        <v>116</v>
      </c>
      <c r="D112" s="545"/>
      <c r="E112" s="545"/>
      <c r="F112" s="545"/>
      <c r="G112" s="545"/>
      <c r="H112" s="545"/>
      <c r="I112" s="546"/>
    </row>
    <row r="113" spans="1:9" s="152" customFormat="1" ht="16.5" x14ac:dyDescent="0.25">
      <c r="A113" s="396"/>
      <c r="B113" s="397"/>
      <c r="C113" s="504" t="s">
        <v>253</v>
      </c>
      <c r="D113" s="505"/>
      <c r="E113" s="505"/>
      <c r="F113" s="505"/>
      <c r="G113" s="505"/>
      <c r="H113" s="505"/>
      <c r="I113" s="506"/>
    </row>
    <row r="114" spans="1:9" s="152" customFormat="1" ht="16.5" x14ac:dyDescent="0.25">
      <c r="A114" s="357" t="s">
        <v>230</v>
      </c>
      <c r="B114" s="358" t="s">
        <v>169</v>
      </c>
      <c r="C114" s="359" t="s">
        <v>150</v>
      </c>
      <c r="D114" s="360"/>
      <c r="E114" s="360"/>
      <c r="F114" s="360"/>
      <c r="G114" s="360"/>
      <c r="H114" s="360"/>
      <c r="I114" s="361"/>
    </row>
    <row r="115" spans="1:9" s="152" customFormat="1" ht="17.25" thickBot="1" x14ac:dyDescent="0.3">
      <c r="A115" s="547"/>
      <c r="B115" s="548"/>
      <c r="C115" s="471" t="s">
        <v>287</v>
      </c>
      <c r="D115" s="472"/>
      <c r="E115" s="472"/>
      <c r="F115" s="472"/>
      <c r="G115" s="472"/>
      <c r="H115" s="472"/>
      <c r="I115" s="473"/>
    </row>
    <row r="116" spans="1:9" s="152" customFormat="1" ht="49.5" x14ac:dyDescent="0.25">
      <c r="A116" s="542" t="s">
        <v>170</v>
      </c>
      <c r="B116" s="543"/>
      <c r="C116" s="100" t="s">
        <v>219</v>
      </c>
      <c r="D116" s="101">
        <v>0</v>
      </c>
      <c r="E116" s="101">
        <v>1</v>
      </c>
      <c r="F116" s="101">
        <v>1</v>
      </c>
      <c r="G116" s="102"/>
      <c r="H116" s="102"/>
      <c r="I116" s="103"/>
    </row>
    <row r="117" spans="1:9" s="152" customFormat="1" ht="17.25" thickBot="1" x14ac:dyDescent="0.3">
      <c r="A117" s="540" t="s">
        <v>173</v>
      </c>
      <c r="B117" s="541"/>
      <c r="C117" s="104"/>
      <c r="D117" s="104"/>
      <c r="E117" s="104"/>
      <c r="F117" s="39"/>
      <c r="G117" s="105"/>
      <c r="H117" s="105"/>
      <c r="I117" s="40"/>
    </row>
    <row r="118" spans="1:9" s="152" customFormat="1" ht="17.25" thickBot="1" x14ac:dyDescent="0.3">
      <c r="A118" s="538" t="s">
        <v>185</v>
      </c>
      <c r="B118" s="539"/>
      <c r="C118" s="539"/>
      <c r="D118" s="146"/>
      <c r="E118" s="146"/>
      <c r="F118" s="73"/>
      <c r="G118" s="106" t="e">
        <f>Aragatsotn!#REF!</f>
        <v>#REF!</v>
      </c>
      <c r="H118" s="106" t="e">
        <f>Aragatsotn!#REF!</f>
        <v>#REF!</v>
      </c>
      <c r="I118" s="106" t="e">
        <f>Aragatsotn!#REF!</f>
        <v>#REF!</v>
      </c>
    </row>
    <row r="119" spans="1:9" s="152" customFormat="1" ht="17.25" thickBot="1" x14ac:dyDescent="0.3">
      <c r="A119" s="365" t="s">
        <v>186</v>
      </c>
      <c r="B119" s="366"/>
      <c r="C119" s="107" t="e">
        <f>I118</f>
        <v>#REF!</v>
      </c>
      <c r="D119" s="107"/>
      <c r="E119" s="107"/>
      <c r="F119" s="73"/>
      <c r="G119" s="76"/>
      <c r="H119" s="76"/>
      <c r="I119" s="72"/>
    </row>
    <row r="120" spans="1:9" s="152" customFormat="1" ht="17.25" thickBot="1" x14ac:dyDescent="0.3">
      <c r="A120" s="365" t="s">
        <v>187</v>
      </c>
      <c r="B120" s="366"/>
      <c r="C120" s="140"/>
      <c r="D120" s="140"/>
      <c r="E120" s="140"/>
      <c r="F120" s="73"/>
      <c r="G120" s="76"/>
      <c r="H120" s="76"/>
      <c r="I120" s="72"/>
    </row>
    <row r="121" spans="1:9" s="152" customFormat="1" ht="16.5" x14ac:dyDescent="0.25">
      <c r="A121" s="353" t="s">
        <v>158</v>
      </c>
      <c r="B121" s="354"/>
      <c r="C121" s="354"/>
      <c r="D121" s="354"/>
      <c r="E121" s="354"/>
      <c r="F121" s="354"/>
      <c r="G121" s="355"/>
      <c r="H121" s="355"/>
      <c r="I121" s="356"/>
    </row>
    <row r="122" spans="1:9" s="152" customFormat="1" ht="17.25" thickBot="1" x14ac:dyDescent="0.3">
      <c r="A122" s="388" t="s">
        <v>269</v>
      </c>
      <c r="B122" s="389"/>
      <c r="C122" s="389"/>
      <c r="D122" s="389"/>
      <c r="E122" s="389"/>
      <c r="F122" s="389"/>
      <c r="G122" s="390"/>
      <c r="H122" s="390"/>
      <c r="I122" s="391"/>
    </row>
    <row r="123" spans="1:9" s="152" customFormat="1" ht="16.5" x14ac:dyDescent="0.25">
      <c r="A123" s="353" t="s">
        <v>159</v>
      </c>
      <c r="B123" s="354"/>
      <c r="C123" s="354"/>
      <c r="D123" s="354"/>
      <c r="E123" s="354"/>
      <c r="F123" s="354"/>
      <c r="G123" s="355"/>
      <c r="H123" s="355"/>
      <c r="I123" s="356"/>
    </row>
    <row r="124" spans="1:9" s="152" customFormat="1" ht="17.25" thickBot="1" x14ac:dyDescent="0.3">
      <c r="A124" s="388" t="s">
        <v>177</v>
      </c>
      <c r="B124" s="389"/>
      <c r="C124" s="389"/>
      <c r="D124" s="389"/>
      <c r="E124" s="389"/>
      <c r="F124" s="389"/>
      <c r="G124" s="390"/>
      <c r="H124" s="390"/>
      <c r="I124" s="391"/>
    </row>
  </sheetData>
  <mergeCells count="142">
    <mergeCell ref="A124:I124"/>
    <mergeCell ref="A112:B113"/>
    <mergeCell ref="C112:I112"/>
    <mergeCell ref="C113:I113"/>
    <mergeCell ref="A114:A115"/>
    <mergeCell ref="B114:B115"/>
    <mergeCell ref="C115:I115"/>
    <mergeCell ref="A118:C118"/>
    <mergeCell ref="A119:B119"/>
    <mergeCell ref="A120:B120"/>
    <mergeCell ref="A121:I121"/>
    <mergeCell ref="A117:B117"/>
    <mergeCell ref="A116:B116"/>
    <mergeCell ref="A122:I122"/>
    <mergeCell ref="A123:I123"/>
    <mergeCell ref="A19:B19"/>
    <mergeCell ref="A20:I20"/>
    <mergeCell ref="A21:I21"/>
    <mergeCell ref="A10:I10"/>
    <mergeCell ref="A12:C14"/>
    <mergeCell ref="D12:I12"/>
    <mergeCell ref="D13:F13"/>
    <mergeCell ref="G13:I13"/>
    <mergeCell ref="C114:I114"/>
    <mergeCell ref="A15:B16"/>
    <mergeCell ref="C15:I15"/>
    <mergeCell ref="C16:I16"/>
    <mergeCell ref="A17:A18"/>
    <mergeCell ref="A8:I8"/>
    <mergeCell ref="A1:I1"/>
    <mergeCell ref="A2:I2"/>
    <mergeCell ref="A3:I3"/>
    <mergeCell ref="A4:I4"/>
    <mergeCell ref="A6:I6"/>
    <mergeCell ref="B17:B18"/>
    <mergeCell ref="C18:I18"/>
    <mergeCell ref="C46:I46"/>
    <mergeCell ref="C47:I47"/>
    <mergeCell ref="A27:I27"/>
    <mergeCell ref="A59:B60"/>
    <mergeCell ref="C59:I59"/>
    <mergeCell ref="C60:I60"/>
    <mergeCell ref="A41:I41"/>
    <mergeCell ref="A54:B54"/>
    <mergeCell ref="A53:B53"/>
    <mergeCell ref="A55:I55"/>
    <mergeCell ref="A85:I85"/>
    <mergeCell ref="A77:B77"/>
    <mergeCell ref="A78:B78"/>
    <mergeCell ref="A79:C79"/>
    <mergeCell ref="A22:I22"/>
    <mergeCell ref="A23:B23"/>
    <mergeCell ref="C23:I23"/>
    <mergeCell ref="A24:B24"/>
    <mergeCell ref="C89:I89"/>
    <mergeCell ref="A82:I82"/>
    <mergeCell ref="A83:I83"/>
    <mergeCell ref="A63:B63"/>
    <mergeCell ref="A64:I64"/>
    <mergeCell ref="C67:I67"/>
    <mergeCell ref="A25:I25"/>
    <mergeCell ref="A26:I26"/>
    <mergeCell ref="A42:C44"/>
    <mergeCell ref="D42:I42"/>
    <mergeCell ref="D43:F43"/>
    <mergeCell ref="G43:I43"/>
    <mergeCell ref="A28:I28"/>
    <mergeCell ref="A29:B31"/>
    <mergeCell ref="C29:I29"/>
    <mergeCell ref="C30:I30"/>
    <mergeCell ref="C32:I32"/>
    <mergeCell ref="A33:B33"/>
    <mergeCell ref="A34:B34"/>
    <mergeCell ref="A65:I65"/>
    <mergeCell ref="C48:I48"/>
    <mergeCell ref="A49:B50"/>
    <mergeCell ref="A101:A102"/>
    <mergeCell ref="B101:B102"/>
    <mergeCell ref="C101:I101"/>
    <mergeCell ref="C102:I102"/>
    <mergeCell ref="A66:I66"/>
    <mergeCell ref="C75:I75"/>
    <mergeCell ref="C76:I76"/>
    <mergeCell ref="A70:I70"/>
    <mergeCell ref="A71:I71"/>
    <mergeCell ref="A72:I72"/>
    <mergeCell ref="A68:B68"/>
    <mergeCell ref="A69:I69"/>
    <mergeCell ref="A56:I56"/>
    <mergeCell ref="A57:I57"/>
    <mergeCell ref="A58:I58"/>
    <mergeCell ref="C61:I61"/>
    <mergeCell ref="C62:I62"/>
    <mergeCell ref="A99:B100"/>
    <mergeCell ref="C31:I31"/>
    <mergeCell ref="B75:B76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96:I96"/>
    <mergeCell ref="A97:I97"/>
    <mergeCell ref="A98:I98"/>
    <mergeCell ref="A75:A76"/>
    <mergeCell ref="A90:B90"/>
    <mergeCell ref="A86:B87"/>
    <mergeCell ref="C86:I86"/>
    <mergeCell ref="C87:I87"/>
    <mergeCell ref="A80:B80"/>
    <mergeCell ref="A81:B81"/>
    <mergeCell ref="A51:B51"/>
    <mergeCell ref="A52:C52"/>
    <mergeCell ref="A45:B47"/>
    <mergeCell ref="C45:I45"/>
    <mergeCell ref="A93:I93"/>
    <mergeCell ref="A103:B103"/>
    <mergeCell ref="A35:C35"/>
    <mergeCell ref="A94:I94"/>
    <mergeCell ref="A95:I95"/>
    <mergeCell ref="A88:A89"/>
    <mergeCell ref="B88:B89"/>
    <mergeCell ref="C88:I88"/>
    <mergeCell ref="A40:I40"/>
    <mergeCell ref="A91:B91"/>
    <mergeCell ref="A92:C92"/>
    <mergeCell ref="A36:B36"/>
    <mergeCell ref="A37:B37"/>
    <mergeCell ref="A38:I38"/>
    <mergeCell ref="A39:I39"/>
    <mergeCell ref="A73:B74"/>
    <mergeCell ref="C73:I73"/>
    <mergeCell ref="C74:I74"/>
    <mergeCell ref="A67:B67"/>
    <mergeCell ref="C99:I99"/>
    <mergeCell ref="C100:I100"/>
    <mergeCell ref="A61:A62"/>
    <mergeCell ref="B61:B62"/>
    <mergeCell ref="A84:I84"/>
  </mergeCells>
  <phoneticPr fontId="0" type="noConversion"/>
  <pageMargins left="0.25" right="0.25" top="0.75" bottom="0.75" header="0.3" footer="0.3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0" workbookViewId="0">
      <selection activeCell="D13" sqref="D13"/>
    </sheetView>
  </sheetViews>
  <sheetFormatPr defaultRowHeight="15" x14ac:dyDescent="0.25"/>
  <cols>
    <col min="1" max="1" width="8.28515625" style="229" customWidth="1"/>
    <col min="2" max="2" width="43" style="229" customWidth="1"/>
    <col min="3" max="3" width="23.85546875" style="229" customWidth="1"/>
    <col min="4" max="4" width="24.85546875" style="229" customWidth="1"/>
    <col min="5" max="5" width="12.28515625" style="229" customWidth="1"/>
    <col min="6" max="16384" width="9.140625" style="229"/>
  </cols>
  <sheetData>
    <row r="1" spans="1:4" ht="17.25" customHeight="1" x14ac:dyDescent="0.25">
      <c r="A1" s="787" t="s">
        <v>55</v>
      </c>
      <c r="B1" s="787"/>
      <c r="C1" s="787"/>
      <c r="D1" s="787"/>
    </row>
    <row r="2" spans="1:4" ht="48" customHeight="1" x14ac:dyDescent="0.25">
      <c r="A2" s="787" t="s">
        <v>460</v>
      </c>
      <c r="B2" s="787"/>
      <c r="C2" s="787"/>
      <c r="D2" s="787"/>
    </row>
    <row r="3" spans="1:4" ht="17.25" x14ac:dyDescent="0.25">
      <c r="A3" s="230"/>
      <c r="B3" s="230"/>
      <c r="C3" s="230"/>
    </row>
    <row r="4" spans="1:4" ht="53.25" customHeight="1" x14ac:dyDescent="0.25">
      <c r="A4" s="788" t="s">
        <v>6</v>
      </c>
      <c r="B4" s="788"/>
      <c r="C4" s="788"/>
      <c r="D4" s="788"/>
    </row>
    <row r="5" spans="1:4" ht="17.25" x14ac:dyDescent="0.25">
      <c r="A5" s="231"/>
      <c r="B5" s="231"/>
      <c r="C5" s="231"/>
    </row>
    <row r="6" spans="1:4" ht="18" customHeight="1" x14ac:dyDescent="0.25">
      <c r="A6" s="789" t="s">
        <v>98</v>
      </c>
      <c r="B6" s="789"/>
      <c r="C6" s="789"/>
      <c r="D6" s="789"/>
    </row>
    <row r="7" spans="1:4" ht="109.5" customHeight="1" x14ac:dyDescent="0.25">
      <c r="A7" s="791" t="s">
        <v>94</v>
      </c>
      <c r="B7" s="793" t="s">
        <v>99</v>
      </c>
      <c r="C7" s="785" t="s">
        <v>575</v>
      </c>
      <c r="D7" s="786"/>
    </row>
    <row r="8" spans="1:4" ht="73.5" customHeight="1" x14ac:dyDescent="0.25">
      <c r="A8" s="792"/>
      <c r="B8" s="793"/>
      <c r="C8" s="65" t="s">
        <v>109</v>
      </c>
      <c r="D8" s="64" t="s">
        <v>100</v>
      </c>
    </row>
    <row r="9" spans="1:4" ht="17.25" x14ac:dyDescent="0.25">
      <c r="A9" s="233"/>
      <c r="B9" s="232" t="s">
        <v>93</v>
      </c>
      <c r="C9" s="238">
        <f>C11+C17</f>
        <v>0</v>
      </c>
      <c r="D9" s="238">
        <f>D11+D17</f>
        <v>0</v>
      </c>
    </row>
    <row r="10" spans="1:4" ht="17.25" x14ac:dyDescent="0.25">
      <c r="A10" s="233"/>
      <c r="B10" s="233" t="s">
        <v>101</v>
      </c>
      <c r="C10" s="234"/>
      <c r="D10" s="235"/>
    </row>
    <row r="11" spans="1:4" ht="34.5" x14ac:dyDescent="0.25">
      <c r="A11" s="236">
        <v>1</v>
      </c>
      <c r="B11" s="64" t="s">
        <v>103</v>
      </c>
      <c r="C11" s="238">
        <f>SUM(C13:C16)</f>
        <v>3000</v>
      </c>
      <c r="D11" s="238">
        <f>SUM(D13:D16)</f>
        <v>3000</v>
      </c>
    </row>
    <row r="12" spans="1:4" ht="17.25" x14ac:dyDescent="0.25">
      <c r="A12" s="237"/>
      <c r="B12" s="232" t="s">
        <v>102</v>
      </c>
      <c r="C12" s="238"/>
      <c r="D12" s="235"/>
    </row>
    <row r="13" spans="1:4" ht="36" x14ac:dyDescent="0.25">
      <c r="A13" s="203" t="s">
        <v>333</v>
      </c>
      <c r="B13" s="201" t="s">
        <v>1</v>
      </c>
      <c r="C13" s="299">
        <v>3118</v>
      </c>
      <c r="D13" s="299">
        <v>3118</v>
      </c>
    </row>
    <row r="14" spans="1:4" ht="36" x14ac:dyDescent="0.25">
      <c r="A14" s="203" t="s">
        <v>334</v>
      </c>
      <c r="B14" s="201" t="s">
        <v>2</v>
      </c>
      <c r="C14" s="298">
        <v>1144</v>
      </c>
      <c r="D14" s="298">
        <v>1144</v>
      </c>
    </row>
    <row r="15" spans="1:4" ht="36" x14ac:dyDescent="0.25">
      <c r="A15" s="203" t="s">
        <v>335</v>
      </c>
      <c r="B15" s="201" t="s">
        <v>3</v>
      </c>
      <c r="C15" s="298">
        <v>610</v>
      </c>
      <c r="D15" s="298">
        <v>610</v>
      </c>
    </row>
    <row r="16" spans="1:4" ht="54" x14ac:dyDescent="0.25">
      <c r="A16" s="203" t="s">
        <v>365</v>
      </c>
      <c r="B16" s="201" t="s">
        <v>4</v>
      </c>
      <c r="C16" s="298">
        <v>-1872</v>
      </c>
      <c r="D16" s="298">
        <v>-1872</v>
      </c>
    </row>
    <row r="17" spans="1:4" ht="34.5" x14ac:dyDescent="0.25">
      <c r="A17" s="8">
        <v>2</v>
      </c>
      <c r="B17" s="122" t="s">
        <v>105</v>
      </c>
      <c r="C17" s="312">
        <v>-3000</v>
      </c>
      <c r="D17" s="312">
        <v>-3000</v>
      </c>
    </row>
  </sheetData>
  <mergeCells count="7">
    <mergeCell ref="A1:D1"/>
    <mergeCell ref="A2:D2"/>
    <mergeCell ref="A4:D4"/>
    <mergeCell ref="A7:A8"/>
    <mergeCell ref="B7:B8"/>
    <mergeCell ref="C7:D7"/>
    <mergeCell ref="A6:D6"/>
  </mergeCells>
  <phoneticPr fontId="0" type="noConversion"/>
  <pageMargins left="0.23622047244094499" right="0.23622047244094499" top="0.15748031496063" bottom="0.15748031496063" header="0.31496062992126" footer="0.17"/>
  <pageSetup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4" workbookViewId="0">
      <selection activeCell="F16" sqref="F16"/>
    </sheetView>
  </sheetViews>
  <sheetFormatPr defaultRowHeight="15" x14ac:dyDescent="0.25"/>
  <cols>
    <col min="1" max="1" width="8.28515625" style="229" customWidth="1"/>
    <col min="2" max="2" width="56" style="229" customWidth="1"/>
    <col min="3" max="3" width="25" style="229" customWidth="1"/>
    <col min="4" max="4" width="23.28515625" style="229" customWidth="1"/>
    <col min="5" max="16384" width="9.140625" style="229"/>
  </cols>
  <sheetData>
    <row r="1" spans="1:4" ht="17.25" x14ac:dyDescent="0.25">
      <c r="A1" s="787" t="s">
        <v>56</v>
      </c>
      <c r="B1" s="787"/>
      <c r="C1" s="787"/>
      <c r="D1" s="787"/>
    </row>
    <row r="2" spans="1:4" ht="33.75" customHeight="1" x14ac:dyDescent="0.25">
      <c r="A2" s="787" t="s">
        <v>460</v>
      </c>
      <c r="B2" s="787"/>
      <c r="C2" s="787"/>
      <c r="D2" s="787"/>
    </row>
    <row r="3" spans="1:4" ht="17.25" x14ac:dyDescent="0.25">
      <c r="A3" s="230"/>
      <c r="B3" s="230"/>
      <c r="C3" s="230"/>
    </row>
    <row r="4" spans="1:4" ht="47.25" customHeight="1" x14ac:dyDescent="0.25">
      <c r="A4" s="788" t="s">
        <v>21</v>
      </c>
      <c r="B4" s="788"/>
      <c r="C4" s="788"/>
      <c r="D4" s="788"/>
    </row>
    <row r="5" spans="1:4" ht="17.25" x14ac:dyDescent="0.25">
      <c r="A5" s="231"/>
      <c r="B5" s="231"/>
      <c r="C5" s="231"/>
    </row>
    <row r="6" spans="1:4" ht="18" customHeight="1" x14ac:dyDescent="0.25">
      <c r="A6" s="789" t="s">
        <v>98</v>
      </c>
      <c r="B6" s="789"/>
      <c r="C6" s="789"/>
      <c r="D6" s="789"/>
    </row>
    <row r="7" spans="1:4" ht="90.75" customHeight="1" x14ac:dyDescent="0.25">
      <c r="A7" s="791" t="s">
        <v>94</v>
      </c>
      <c r="B7" s="793" t="s">
        <v>99</v>
      </c>
      <c r="C7" s="785" t="s">
        <v>575</v>
      </c>
      <c r="D7" s="786"/>
    </row>
    <row r="8" spans="1:4" ht="42.75" customHeight="1" x14ac:dyDescent="0.25">
      <c r="A8" s="792"/>
      <c r="B8" s="793"/>
      <c r="C8" s="65" t="s">
        <v>109</v>
      </c>
      <c r="D8" s="64" t="s">
        <v>100</v>
      </c>
    </row>
    <row r="9" spans="1:4" ht="17.25" x14ac:dyDescent="0.25">
      <c r="A9" s="233"/>
      <c r="B9" s="232" t="s">
        <v>93</v>
      </c>
      <c r="C9" s="232">
        <f>C11+C17</f>
        <v>-1900</v>
      </c>
      <c r="D9" s="232">
        <f>D11+D17</f>
        <v>-1900</v>
      </c>
    </row>
    <row r="10" spans="1:4" ht="17.25" x14ac:dyDescent="0.25">
      <c r="A10" s="233"/>
      <c r="B10" s="233" t="s">
        <v>101</v>
      </c>
      <c r="C10" s="234"/>
      <c r="D10" s="235"/>
    </row>
    <row r="11" spans="1:4" ht="34.5" x14ac:dyDescent="0.25">
      <c r="A11" s="236">
        <v>1</v>
      </c>
      <c r="B11" s="64" t="s">
        <v>103</v>
      </c>
      <c r="C11" s="238">
        <f>SUM(C13:C16)</f>
        <v>0</v>
      </c>
      <c r="D11" s="238">
        <f>SUM(D13:D16)</f>
        <v>0</v>
      </c>
    </row>
    <row r="12" spans="1:4" ht="17.25" x14ac:dyDescent="0.25">
      <c r="A12" s="237"/>
      <c r="B12" s="232" t="s">
        <v>102</v>
      </c>
      <c r="C12" s="238"/>
      <c r="D12" s="235"/>
    </row>
    <row r="13" spans="1:4" s="317" customFormat="1" ht="36" x14ac:dyDescent="0.25">
      <c r="A13" s="203" t="s">
        <v>333</v>
      </c>
      <c r="B13" s="201" t="s">
        <v>18</v>
      </c>
      <c r="C13" s="299">
        <v>-1450</v>
      </c>
      <c r="D13" s="299">
        <v>-1450</v>
      </c>
    </row>
    <row r="14" spans="1:4" s="317" customFormat="1" ht="72" x14ac:dyDescent="0.25">
      <c r="A14" s="203" t="s">
        <v>334</v>
      </c>
      <c r="B14" s="201" t="s">
        <v>19</v>
      </c>
      <c r="C14" s="299">
        <v>-2650</v>
      </c>
      <c r="D14" s="299">
        <v>-2650</v>
      </c>
    </row>
    <row r="15" spans="1:4" s="317" customFormat="1" ht="36" x14ac:dyDescent="0.25">
      <c r="A15" s="203" t="s">
        <v>335</v>
      </c>
      <c r="B15" s="201" t="s">
        <v>20</v>
      </c>
      <c r="C15" s="299">
        <v>-2500</v>
      </c>
      <c r="D15" s="299">
        <v>-2500</v>
      </c>
    </row>
    <row r="16" spans="1:4" s="317" customFormat="1" ht="84" customHeight="1" x14ac:dyDescent="0.25">
      <c r="A16" s="203" t="s">
        <v>365</v>
      </c>
      <c r="B16" s="201" t="s">
        <v>22</v>
      </c>
      <c r="C16" s="299">
        <v>6600</v>
      </c>
      <c r="D16" s="299">
        <v>6600</v>
      </c>
    </row>
    <row r="17" spans="1:4" ht="17.25" x14ac:dyDescent="0.25">
      <c r="A17" s="8">
        <v>2</v>
      </c>
      <c r="B17" s="122" t="s">
        <v>105</v>
      </c>
      <c r="C17" s="312">
        <v>-1900</v>
      </c>
      <c r="D17" s="312">
        <v>-1900</v>
      </c>
    </row>
  </sheetData>
  <mergeCells count="7">
    <mergeCell ref="A7:A8"/>
    <mergeCell ref="B7:B8"/>
    <mergeCell ref="C7:D7"/>
    <mergeCell ref="A1:D1"/>
    <mergeCell ref="A2:D2"/>
    <mergeCell ref="A4:D4"/>
    <mergeCell ref="A6:D6"/>
  </mergeCells>
  <phoneticPr fontId="0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F18" sqref="F18"/>
    </sheetView>
  </sheetViews>
  <sheetFormatPr defaultRowHeight="15" x14ac:dyDescent="0.25"/>
  <cols>
    <col min="1" max="1" width="6.42578125" style="227" customWidth="1"/>
    <col min="2" max="2" width="55.28515625" style="228" customWidth="1"/>
    <col min="3" max="3" width="15.7109375" style="227" customWidth="1"/>
    <col min="4" max="4" width="16" style="227" customWidth="1"/>
    <col min="5" max="6" width="14.28515625" style="227" bestFit="1" customWidth="1"/>
    <col min="7" max="7" width="19.7109375" style="227" hidden="1" customWidth="1"/>
    <col min="8" max="8" width="9.140625" style="227"/>
    <col min="9" max="9" width="9.7109375" style="227" bestFit="1" customWidth="1"/>
    <col min="10" max="16384" width="9.140625" style="227"/>
  </cols>
  <sheetData>
    <row r="1" spans="1:7" s="188" customFormat="1" ht="17.25" customHeight="1" x14ac:dyDescent="0.25">
      <c r="A1" s="790" t="s">
        <v>111</v>
      </c>
      <c r="B1" s="790"/>
      <c r="C1" s="790"/>
      <c r="D1" s="790"/>
      <c r="E1" s="790"/>
      <c r="F1" s="790"/>
    </row>
    <row r="2" spans="1:7" s="188" customFormat="1" ht="53.25" customHeight="1" x14ac:dyDescent="0.25">
      <c r="A2" s="790" t="s">
        <v>460</v>
      </c>
      <c r="B2" s="790"/>
      <c r="C2" s="790"/>
      <c r="D2" s="790"/>
      <c r="E2" s="790"/>
      <c r="F2" s="790"/>
    </row>
    <row r="3" spans="1:7" s="188" customFormat="1" ht="51" customHeight="1" x14ac:dyDescent="0.25">
      <c r="A3" s="799" t="s">
        <v>110</v>
      </c>
      <c r="B3" s="799"/>
      <c r="C3" s="799"/>
      <c r="D3" s="799"/>
      <c r="E3" s="799"/>
      <c r="F3" s="799"/>
    </row>
    <row r="4" spans="1:7" s="188" customFormat="1" ht="30.75" customHeight="1" x14ac:dyDescent="0.25">
      <c r="A4" s="88"/>
      <c r="B4" s="88"/>
      <c r="C4" s="88"/>
      <c r="D4" s="88"/>
      <c r="E4" s="88"/>
    </row>
    <row r="5" spans="1:7" s="188" customFormat="1" ht="18" customHeight="1" x14ac:dyDescent="0.25">
      <c r="A5" s="794" t="s">
        <v>98</v>
      </c>
      <c r="B5" s="794"/>
      <c r="C5" s="794"/>
      <c r="D5" s="794"/>
      <c r="E5" s="794"/>
      <c r="F5" s="794"/>
    </row>
    <row r="6" spans="1:7" s="188" customFormat="1" ht="75" customHeight="1" x14ac:dyDescent="0.25">
      <c r="A6" s="64" t="s">
        <v>94</v>
      </c>
      <c r="B6" s="65" t="s">
        <v>99</v>
      </c>
      <c r="C6" s="65" t="s">
        <v>452</v>
      </c>
      <c r="D6" s="65" t="s">
        <v>108</v>
      </c>
      <c r="E6" s="65" t="s">
        <v>109</v>
      </c>
      <c r="F6" s="64" t="s">
        <v>100</v>
      </c>
    </row>
    <row r="7" spans="1:7" s="188" customFormat="1" ht="17.25" x14ac:dyDescent="0.3">
      <c r="A7" s="204"/>
      <c r="B7" s="204" t="s">
        <v>93</v>
      </c>
      <c r="C7" s="193">
        <f>C9+C18+C48+C65+C68+C52+C69</f>
        <v>481440.97499999998</v>
      </c>
      <c r="D7" s="193">
        <f>D9+D18+D48+D65+D68+D52+D69</f>
        <v>1040216.4</v>
      </c>
      <c r="E7" s="193">
        <f>E9+E18+E48+E65+E68+E52+E69</f>
        <v>1140216.3999999999</v>
      </c>
      <c r="F7" s="193">
        <f>F9+F18+F48+F65+F68+F52+F69</f>
        <v>1140216.3999999999</v>
      </c>
    </row>
    <row r="8" spans="1:7" s="188" customFormat="1" ht="17.25" x14ac:dyDescent="0.25">
      <c r="A8" s="64"/>
      <c r="B8" s="64" t="s">
        <v>101</v>
      </c>
      <c r="C8" s="193"/>
      <c r="D8" s="193"/>
      <c r="E8" s="193"/>
      <c r="F8" s="193"/>
    </row>
    <row r="9" spans="1:7" s="188" customFormat="1" ht="17.25" x14ac:dyDescent="0.3">
      <c r="A9" s="204">
        <v>1</v>
      </c>
      <c r="B9" s="204" t="s">
        <v>104</v>
      </c>
      <c r="C9" s="193">
        <f>C11+C12+C13+C14+C15+C16+C17</f>
        <v>24258.474999999999</v>
      </c>
      <c r="D9" s="193">
        <f>D11+D12+D13+D14+D15+D16+D17</f>
        <v>97033.9</v>
      </c>
      <c r="E9" s="193">
        <f>E11+E12+E13+E14+E15+E16+E17</f>
        <v>97033.9</v>
      </c>
      <c r="F9" s="193">
        <f>F11+F12+F13+F14+F15+F16+F17</f>
        <v>97033.9</v>
      </c>
    </row>
    <row r="10" spans="1:7" s="188" customFormat="1" ht="18" x14ac:dyDescent="0.25">
      <c r="A10" s="68"/>
      <c r="B10" s="64" t="s">
        <v>102</v>
      </c>
      <c r="C10" s="192"/>
      <c r="D10" s="192"/>
      <c r="E10" s="192"/>
      <c r="F10" s="192"/>
    </row>
    <row r="11" spans="1:7" s="225" customFormat="1" ht="36" x14ac:dyDescent="0.25">
      <c r="A11" s="205" t="s">
        <v>333</v>
      </c>
      <c r="B11" s="206" t="s">
        <v>473</v>
      </c>
      <c r="C11" s="192">
        <f t="shared" ref="C11:C17" si="0">D11*25%</f>
        <v>1700</v>
      </c>
      <c r="D11" s="192">
        <v>6800</v>
      </c>
      <c r="E11" s="192">
        <v>6800</v>
      </c>
      <c r="F11" s="192">
        <v>6800</v>
      </c>
      <c r="G11" s="217" t="s">
        <v>522</v>
      </c>
    </row>
    <row r="12" spans="1:7" s="225" customFormat="1" ht="36" x14ac:dyDescent="0.25">
      <c r="A12" s="205" t="s">
        <v>334</v>
      </c>
      <c r="B12" s="209" t="s">
        <v>475</v>
      </c>
      <c r="C12" s="192">
        <f t="shared" si="0"/>
        <v>7500</v>
      </c>
      <c r="D12" s="192">
        <v>30000</v>
      </c>
      <c r="E12" s="192">
        <v>30000</v>
      </c>
      <c r="F12" s="192">
        <v>30000</v>
      </c>
      <c r="G12" s="217" t="s">
        <v>522</v>
      </c>
    </row>
    <row r="13" spans="1:7" s="225" customFormat="1" ht="36" x14ac:dyDescent="0.25">
      <c r="A13" s="205" t="s">
        <v>335</v>
      </c>
      <c r="B13" s="206" t="s">
        <v>478</v>
      </c>
      <c r="C13" s="192">
        <f t="shared" si="0"/>
        <v>2500</v>
      </c>
      <c r="D13" s="192">
        <v>10000</v>
      </c>
      <c r="E13" s="192">
        <v>10000</v>
      </c>
      <c r="F13" s="192">
        <v>10000</v>
      </c>
      <c r="G13" s="217" t="s">
        <v>522</v>
      </c>
    </row>
    <row r="14" spans="1:7" s="225" customFormat="1" ht="27" x14ac:dyDescent="0.25">
      <c r="A14" s="205" t="s">
        <v>365</v>
      </c>
      <c r="B14" s="209" t="s">
        <v>501</v>
      </c>
      <c r="C14" s="192">
        <f t="shared" si="0"/>
        <v>5308.4750000000004</v>
      </c>
      <c r="D14" s="192">
        <v>21233.9</v>
      </c>
      <c r="E14" s="192">
        <v>21233.9</v>
      </c>
      <c r="F14" s="192">
        <v>21233.9</v>
      </c>
      <c r="G14" s="217" t="s">
        <v>522</v>
      </c>
    </row>
    <row r="15" spans="1:7" s="225" customFormat="1" ht="27" x14ac:dyDescent="0.25">
      <c r="A15" s="205" t="s">
        <v>366</v>
      </c>
      <c r="B15" s="209" t="s">
        <v>328</v>
      </c>
      <c r="C15" s="192">
        <f t="shared" si="0"/>
        <v>3250</v>
      </c>
      <c r="D15" s="192">
        <v>13000</v>
      </c>
      <c r="E15" s="192">
        <v>13000</v>
      </c>
      <c r="F15" s="192">
        <v>13000</v>
      </c>
      <c r="G15" s="217" t="s">
        <v>522</v>
      </c>
    </row>
    <row r="16" spans="1:7" s="225" customFormat="1" ht="36" x14ac:dyDescent="0.25">
      <c r="A16" s="205" t="s">
        <v>367</v>
      </c>
      <c r="B16" s="206" t="s">
        <v>471</v>
      </c>
      <c r="C16" s="192">
        <f t="shared" si="0"/>
        <v>1500</v>
      </c>
      <c r="D16" s="192">
        <v>6000</v>
      </c>
      <c r="E16" s="192">
        <v>6000</v>
      </c>
      <c r="F16" s="192">
        <v>6000</v>
      </c>
      <c r="G16" s="217" t="s">
        <v>522</v>
      </c>
    </row>
    <row r="17" spans="1:7" s="225" customFormat="1" ht="27" x14ac:dyDescent="0.25">
      <c r="A17" s="205" t="s">
        <v>368</v>
      </c>
      <c r="B17" s="209" t="s">
        <v>502</v>
      </c>
      <c r="C17" s="192">
        <f t="shared" si="0"/>
        <v>2500</v>
      </c>
      <c r="D17" s="192">
        <v>10000</v>
      </c>
      <c r="E17" s="192">
        <v>10000</v>
      </c>
      <c r="F17" s="192">
        <v>10000</v>
      </c>
      <c r="G17" s="217" t="s">
        <v>522</v>
      </c>
    </row>
    <row r="18" spans="1:7" s="188" customFormat="1" ht="34.5" x14ac:dyDescent="0.3">
      <c r="A18" s="204">
        <v>2</v>
      </c>
      <c r="B18" s="204" t="s">
        <v>103</v>
      </c>
      <c r="C18" s="193">
        <f>SUM(C20:C47)</f>
        <v>162000</v>
      </c>
      <c r="D18" s="193">
        <f>SUM(D20:D47)</f>
        <v>648000</v>
      </c>
      <c r="E18" s="193">
        <f>SUM(E20:E47)</f>
        <v>748000</v>
      </c>
      <c r="F18" s="193">
        <f>SUM(F20:F47)</f>
        <v>748000</v>
      </c>
    </row>
    <row r="19" spans="1:7" s="188" customFormat="1" ht="18" x14ac:dyDescent="0.25">
      <c r="A19" s="68"/>
      <c r="B19" s="64" t="s">
        <v>102</v>
      </c>
      <c r="C19" s="192"/>
      <c r="D19" s="192"/>
      <c r="E19" s="192"/>
      <c r="F19" s="192"/>
    </row>
    <row r="20" spans="1:7" s="225" customFormat="1" ht="36" x14ac:dyDescent="0.25">
      <c r="A20" s="205" t="s">
        <v>336</v>
      </c>
      <c r="B20" s="206" t="s">
        <v>463</v>
      </c>
      <c r="C20" s="192">
        <f t="shared" ref="C20:C47" si="1">D20*25%</f>
        <v>7500</v>
      </c>
      <c r="D20" s="192">
        <v>30000</v>
      </c>
      <c r="E20" s="192">
        <v>30000</v>
      </c>
      <c r="F20" s="192">
        <v>30000</v>
      </c>
      <c r="G20" s="217" t="s">
        <v>521</v>
      </c>
    </row>
    <row r="21" spans="1:7" s="226" customFormat="1" ht="28.5" x14ac:dyDescent="0.35">
      <c r="A21" s="205" t="s">
        <v>337</v>
      </c>
      <c r="B21" s="206" t="s">
        <v>503</v>
      </c>
      <c r="C21" s="192">
        <f t="shared" si="1"/>
        <v>2500</v>
      </c>
      <c r="D21" s="192">
        <v>10000</v>
      </c>
      <c r="E21" s="192">
        <v>10000</v>
      </c>
      <c r="F21" s="192">
        <v>10000</v>
      </c>
      <c r="G21" s="217" t="s">
        <v>521</v>
      </c>
    </row>
    <row r="22" spans="1:7" s="226" customFormat="1" ht="36" x14ac:dyDescent="0.35">
      <c r="A22" s="205" t="s">
        <v>338</v>
      </c>
      <c r="B22" s="206" t="s">
        <v>468</v>
      </c>
      <c r="C22" s="192">
        <f t="shared" si="1"/>
        <v>7500</v>
      </c>
      <c r="D22" s="192">
        <v>30000</v>
      </c>
      <c r="E22" s="192">
        <v>30000</v>
      </c>
      <c r="F22" s="192">
        <v>30000</v>
      </c>
      <c r="G22" s="217" t="s">
        <v>521</v>
      </c>
    </row>
    <row r="23" spans="1:7" s="226" customFormat="1" ht="36" x14ac:dyDescent="0.35">
      <c r="A23" s="205" t="s">
        <v>339</v>
      </c>
      <c r="B23" s="206" t="s">
        <v>469</v>
      </c>
      <c r="C23" s="192">
        <f t="shared" si="1"/>
        <v>2500</v>
      </c>
      <c r="D23" s="192">
        <v>10000</v>
      </c>
      <c r="E23" s="192">
        <v>10000</v>
      </c>
      <c r="F23" s="192">
        <v>10000</v>
      </c>
      <c r="G23" s="217" t="s">
        <v>521</v>
      </c>
    </row>
    <row r="24" spans="1:7" s="226" customFormat="1" ht="39.75" customHeight="1" x14ac:dyDescent="0.35">
      <c r="A24" s="205" t="s">
        <v>340</v>
      </c>
      <c r="B24" s="209" t="s">
        <v>504</v>
      </c>
      <c r="C24" s="192">
        <f t="shared" si="1"/>
        <v>7500</v>
      </c>
      <c r="D24" s="192">
        <v>30000</v>
      </c>
      <c r="E24" s="192">
        <v>30000</v>
      </c>
      <c r="F24" s="192">
        <v>30000</v>
      </c>
      <c r="G24" s="217" t="s">
        <v>522</v>
      </c>
    </row>
    <row r="25" spans="1:7" s="226" customFormat="1" ht="36" x14ac:dyDescent="0.35">
      <c r="A25" s="205" t="s">
        <v>341</v>
      </c>
      <c r="B25" s="209" t="s">
        <v>505</v>
      </c>
      <c r="C25" s="192">
        <f t="shared" si="1"/>
        <v>7500</v>
      </c>
      <c r="D25" s="192">
        <v>30000</v>
      </c>
      <c r="E25" s="192">
        <v>30000</v>
      </c>
      <c r="F25" s="192">
        <v>30000</v>
      </c>
      <c r="G25" s="217" t="s">
        <v>522</v>
      </c>
    </row>
    <row r="26" spans="1:7" s="225" customFormat="1" ht="36" x14ac:dyDescent="0.25">
      <c r="A26" s="205" t="s">
        <v>342</v>
      </c>
      <c r="B26" s="209" t="s">
        <v>506</v>
      </c>
      <c r="C26" s="192">
        <f t="shared" si="1"/>
        <v>1000</v>
      </c>
      <c r="D26" s="192">
        <v>4000</v>
      </c>
      <c r="E26" s="192">
        <v>4000</v>
      </c>
      <c r="F26" s="192">
        <v>4000</v>
      </c>
      <c r="G26" s="217" t="s">
        <v>522</v>
      </c>
    </row>
    <row r="27" spans="1:7" s="226" customFormat="1" ht="36" x14ac:dyDescent="0.35">
      <c r="A27" s="205" t="s">
        <v>343</v>
      </c>
      <c r="B27" s="206" t="s">
        <v>477</v>
      </c>
      <c r="C27" s="192">
        <f t="shared" si="1"/>
        <v>7500</v>
      </c>
      <c r="D27" s="192">
        <v>30000</v>
      </c>
      <c r="E27" s="192">
        <v>30000</v>
      </c>
      <c r="F27" s="192">
        <v>30000</v>
      </c>
      <c r="G27" s="217" t="s">
        <v>522</v>
      </c>
    </row>
    <row r="28" spans="1:7" s="226" customFormat="1" ht="36" x14ac:dyDescent="0.35">
      <c r="A28" s="205" t="s">
        <v>344</v>
      </c>
      <c r="B28" s="206" t="s">
        <v>464</v>
      </c>
      <c r="C28" s="192">
        <f t="shared" si="1"/>
        <v>7500</v>
      </c>
      <c r="D28" s="192">
        <v>30000</v>
      </c>
      <c r="E28" s="192">
        <v>30000</v>
      </c>
      <c r="F28" s="192">
        <v>30000</v>
      </c>
      <c r="G28" s="217" t="s">
        <v>521</v>
      </c>
    </row>
    <row r="29" spans="1:7" s="226" customFormat="1" ht="28.5" x14ac:dyDescent="0.35">
      <c r="A29" s="205" t="s">
        <v>345</v>
      </c>
      <c r="B29" s="209" t="s">
        <v>507</v>
      </c>
      <c r="C29" s="192">
        <f t="shared" si="1"/>
        <v>7500</v>
      </c>
      <c r="D29" s="192">
        <v>30000</v>
      </c>
      <c r="E29" s="192">
        <v>30000</v>
      </c>
      <c r="F29" s="192">
        <v>30000</v>
      </c>
      <c r="G29" s="217" t="s">
        <v>522</v>
      </c>
    </row>
    <row r="30" spans="1:7" s="226" customFormat="1" ht="28.5" x14ac:dyDescent="0.35">
      <c r="A30" s="205" t="s">
        <v>346</v>
      </c>
      <c r="B30" s="206" t="s">
        <v>476</v>
      </c>
      <c r="C30" s="192">
        <f t="shared" si="1"/>
        <v>3750</v>
      </c>
      <c r="D30" s="192">
        <v>15000</v>
      </c>
      <c r="E30" s="192">
        <v>15000</v>
      </c>
      <c r="F30" s="192">
        <v>15000</v>
      </c>
      <c r="G30" s="217" t="s">
        <v>522</v>
      </c>
    </row>
    <row r="31" spans="1:7" s="226" customFormat="1" ht="36" x14ac:dyDescent="0.35">
      <c r="A31" s="205" t="s">
        <v>347</v>
      </c>
      <c r="B31" s="209" t="s">
        <v>508</v>
      </c>
      <c r="C31" s="192">
        <f t="shared" si="1"/>
        <v>2000</v>
      </c>
      <c r="D31" s="192">
        <v>8000</v>
      </c>
      <c r="E31" s="192">
        <v>8000</v>
      </c>
      <c r="F31" s="192">
        <v>8000</v>
      </c>
      <c r="G31" s="217" t="s">
        <v>522</v>
      </c>
    </row>
    <row r="32" spans="1:7" s="226" customFormat="1" ht="36" x14ac:dyDescent="0.35">
      <c r="A32" s="205" t="s">
        <v>348</v>
      </c>
      <c r="B32" s="209" t="s">
        <v>509</v>
      </c>
      <c r="C32" s="192">
        <f t="shared" si="1"/>
        <v>7500</v>
      </c>
      <c r="D32" s="192">
        <v>30000</v>
      </c>
      <c r="E32" s="192">
        <v>30000</v>
      </c>
      <c r="F32" s="192">
        <v>30000</v>
      </c>
      <c r="G32" s="217" t="s">
        <v>522</v>
      </c>
    </row>
    <row r="33" spans="1:7" s="226" customFormat="1" ht="36" x14ac:dyDescent="0.35">
      <c r="A33" s="205" t="s">
        <v>349</v>
      </c>
      <c r="B33" s="206" t="s">
        <v>329</v>
      </c>
      <c r="C33" s="192">
        <f t="shared" si="1"/>
        <v>5000</v>
      </c>
      <c r="D33" s="192">
        <v>20000</v>
      </c>
      <c r="E33" s="192">
        <v>20000</v>
      </c>
      <c r="F33" s="192">
        <v>20000</v>
      </c>
      <c r="G33" s="217" t="s">
        <v>521</v>
      </c>
    </row>
    <row r="34" spans="1:7" s="225" customFormat="1" ht="36" x14ac:dyDescent="0.25">
      <c r="A34" s="205" t="s">
        <v>350</v>
      </c>
      <c r="B34" s="206" t="s">
        <v>516</v>
      </c>
      <c r="C34" s="192">
        <f t="shared" si="1"/>
        <v>7500</v>
      </c>
      <c r="D34" s="192">
        <v>30000</v>
      </c>
      <c r="E34" s="192">
        <v>30000</v>
      </c>
      <c r="F34" s="192">
        <v>30000</v>
      </c>
      <c r="G34" s="217" t="s">
        <v>522</v>
      </c>
    </row>
    <row r="35" spans="1:7" s="225" customFormat="1" ht="36" x14ac:dyDescent="0.25">
      <c r="A35" s="205" t="s">
        <v>351</v>
      </c>
      <c r="B35" s="206" t="s">
        <v>465</v>
      </c>
      <c r="C35" s="192">
        <f t="shared" si="1"/>
        <v>3750</v>
      </c>
      <c r="D35" s="192">
        <v>15000</v>
      </c>
      <c r="E35" s="192">
        <v>15000</v>
      </c>
      <c r="F35" s="192">
        <v>15000</v>
      </c>
      <c r="G35" s="217" t="s">
        <v>521</v>
      </c>
    </row>
    <row r="36" spans="1:7" s="225" customFormat="1" ht="36" x14ac:dyDescent="0.25">
      <c r="A36" s="205" t="s">
        <v>352</v>
      </c>
      <c r="B36" s="209" t="s">
        <v>470</v>
      </c>
      <c r="C36" s="192">
        <f t="shared" si="1"/>
        <v>7500</v>
      </c>
      <c r="D36" s="192">
        <v>30000</v>
      </c>
      <c r="E36" s="192">
        <v>30000</v>
      </c>
      <c r="F36" s="192">
        <v>30000</v>
      </c>
      <c r="G36" s="217" t="s">
        <v>522</v>
      </c>
    </row>
    <row r="37" spans="1:7" s="226" customFormat="1" ht="36" x14ac:dyDescent="0.35">
      <c r="A37" s="205" t="s">
        <v>353</v>
      </c>
      <c r="B37" s="206" t="s">
        <v>466</v>
      </c>
      <c r="C37" s="192">
        <v>0</v>
      </c>
      <c r="D37" s="192">
        <v>0</v>
      </c>
      <c r="E37" s="192">
        <v>50000</v>
      </c>
      <c r="F37" s="192">
        <v>50000</v>
      </c>
      <c r="G37" s="217" t="s">
        <v>521</v>
      </c>
    </row>
    <row r="38" spans="1:7" s="225" customFormat="1" ht="45.75" customHeight="1" x14ac:dyDescent="0.25">
      <c r="A38" s="205" t="s">
        <v>354</v>
      </c>
      <c r="B38" s="206" t="s">
        <v>524</v>
      </c>
      <c r="C38" s="192">
        <f t="shared" si="1"/>
        <v>12500</v>
      </c>
      <c r="D38" s="192">
        <v>50000</v>
      </c>
      <c r="E38" s="192">
        <v>50000</v>
      </c>
      <c r="F38" s="192">
        <v>50000</v>
      </c>
      <c r="G38" s="217" t="s">
        <v>521</v>
      </c>
    </row>
    <row r="39" spans="1:7" s="225" customFormat="1" ht="36" x14ac:dyDescent="0.25">
      <c r="A39" s="205" t="s">
        <v>355</v>
      </c>
      <c r="B39" s="206" t="s">
        <v>467</v>
      </c>
      <c r="C39" s="192">
        <f t="shared" si="1"/>
        <v>12500</v>
      </c>
      <c r="D39" s="192">
        <v>50000</v>
      </c>
      <c r="E39" s="192">
        <v>50000</v>
      </c>
      <c r="F39" s="192">
        <v>50000</v>
      </c>
      <c r="G39" s="217" t="s">
        <v>522</v>
      </c>
    </row>
    <row r="40" spans="1:7" s="226" customFormat="1" ht="36" x14ac:dyDescent="0.35">
      <c r="A40" s="205" t="s">
        <v>356</v>
      </c>
      <c r="B40" s="206" t="s">
        <v>510</v>
      </c>
      <c r="C40" s="192">
        <f t="shared" si="1"/>
        <v>12500</v>
      </c>
      <c r="D40" s="192">
        <v>50000</v>
      </c>
      <c r="E40" s="192">
        <v>50000</v>
      </c>
      <c r="F40" s="192">
        <v>50000</v>
      </c>
      <c r="G40" s="217" t="s">
        <v>522</v>
      </c>
    </row>
    <row r="41" spans="1:7" s="226" customFormat="1" ht="54" x14ac:dyDescent="0.35">
      <c r="A41" s="205" t="s">
        <v>357</v>
      </c>
      <c r="B41" s="206" t="s">
        <v>511</v>
      </c>
      <c r="C41" s="192">
        <v>0</v>
      </c>
      <c r="D41" s="192">
        <v>0</v>
      </c>
      <c r="E41" s="192">
        <v>50000</v>
      </c>
      <c r="F41" s="192">
        <v>50000</v>
      </c>
      <c r="G41" s="217" t="s">
        <v>522</v>
      </c>
    </row>
    <row r="42" spans="1:7" s="188" customFormat="1" ht="36" collapsed="1" x14ac:dyDescent="0.25">
      <c r="A42" s="205" t="s">
        <v>358</v>
      </c>
      <c r="B42" s="209" t="s">
        <v>472</v>
      </c>
      <c r="C42" s="192">
        <f t="shared" si="1"/>
        <v>10000</v>
      </c>
      <c r="D42" s="192">
        <v>40000</v>
      </c>
      <c r="E42" s="192">
        <v>40000</v>
      </c>
      <c r="F42" s="192">
        <v>40000</v>
      </c>
      <c r="G42" s="217" t="s">
        <v>522</v>
      </c>
    </row>
    <row r="43" spans="1:7" s="188" customFormat="1" ht="36" x14ac:dyDescent="0.35">
      <c r="A43" s="205" t="s">
        <v>359</v>
      </c>
      <c r="B43" s="210" t="s">
        <v>512</v>
      </c>
      <c r="C43" s="192">
        <f t="shared" si="1"/>
        <v>6250</v>
      </c>
      <c r="D43" s="192">
        <v>25000</v>
      </c>
      <c r="E43" s="192">
        <v>25000</v>
      </c>
      <c r="F43" s="192">
        <v>25000</v>
      </c>
      <c r="G43" s="217" t="s">
        <v>522</v>
      </c>
    </row>
    <row r="44" spans="1:7" s="226" customFormat="1" ht="36" x14ac:dyDescent="0.35">
      <c r="A44" s="205" t="s">
        <v>360</v>
      </c>
      <c r="B44" s="210" t="s">
        <v>513</v>
      </c>
      <c r="C44" s="192">
        <f t="shared" si="1"/>
        <v>5000</v>
      </c>
      <c r="D44" s="192">
        <v>20000</v>
      </c>
      <c r="E44" s="192">
        <v>20000</v>
      </c>
      <c r="F44" s="192">
        <v>20000</v>
      </c>
      <c r="G44" s="217" t="s">
        <v>522</v>
      </c>
    </row>
    <row r="45" spans="1:7" s="188" customFormat="1" ht="31.5" customHeight="1" x14ac:dyDescent="0.25">
      <c r="A45" s="205" t="s">
        <v>361</v>
      </c>
      <c r="B45" s="209" t="s">
        <v>514</v>
      </c>
      <c r="C45" s="192">
        <f t="shared" si="1"/>
        <v>3750</v>
      </c>
      <c r="D45" s="192">
        <v>15000</v>
      </c>
      <c r="E45" s="192">
        <v>15000</v>
      </c>
      <c r="F45" s="192">
        <v>15000</v>
      </c>
      <c r="G45" s="217" t="s">
        <v>522</v>
      </c>
    </row>
    <row r="46" spans="1:7" s="188" customFormat="1" ht="42" customHeight="1" x14ac:dyDescent="0.25">
      <c r="A46" s="205" t="s">
        <v>362</v>
      </c>
      <c r="B46" s="206" t="s">
        <v>480</v>
      </c>
      <c r="C46" s="192">
        <f t="shared" si="1"/>
        <v>1500</v>
      </c>
      <c r="D46" s="192">
        <v>6000</v>
      </c>
      <c r="E46" s="192">
        <v>6000</v>
      </c>
      <c r="F46" s="192">
        <v>6000</v>
      </c>
      <c r="G46" s="217" t="s">
        <v>522</v>
      </c>
    </row>
    <row r="47" spans="1:7" s="221" customFormat="1" ht="36" x14ac:dyDescent="0.3">
      <c r="A47" s="205" t="s">
        <v>363</v>
      </c>
      <c r="B47" s="209" t="s">
        <v>474</v>
      </c>
      <c r="C47" s="192">
        <f t="shared" si="1"/>
        <v>2500</v>
      </c>
      <c r="D47" s="192">
        <v>10000</v>
      </c>
      <c r="E47" s="192">
        <v>10000</v>
      </c>
      <c r="F47" s="192">
        <v>10000</v>
      </c>
      <c r="G47" s="217" t="s">
        <v>522</v>
      </c>
    </row>
    <row r="48" spans="1:7" s="221" customFormat="1" ht="17.25" x14ac:dyDescent="0.3">
      <c r="A48" s="211">
        <v>3</v>
      </c>
      <c r="B48" s="212" t="s">
        <v>332</v>
      </c>
      <c r="C48" s="193">
        <f>SUM(C50:C51)</f>
        <v>109000</v>
      </c>
      <c r="D48" s="193">
        <f>SUM(D50:D51)</f>
        <v>109000</v>
      </c>
      <c r="E48" s="193">
        <f>SUM(E50:E51)</f>
        <v>109000</v>
      </c>
      <c r="F48" s="193">
        <f>SUM(F50:F51)</f>
        <v>109000</v>
      </c>
    </row>
    <row r="49" spans="1:7" s="188" customFormat="1" ht="18" x14ac:dyDescent="0.25">
      <c r="A49" s="203"/>
      <c r="B49" s="64" t="s">
        <v>102</v>
      </c>
      <c r="C49" s="192"/>
      <c r="D49" s="192"/>
      <c r="E49" s="192"/>
      <c r="F49" s="192"/>
    </row>
    <row r="50" spans="1:7" s="188" customFormat="1" ht="72" x14ac:dyDescent="0.25">
      <c r="A50" s="205" t="s">
        <v>364</v>
      </c>
      <c r="B50" s="209" t="s">
        <v>479</v>
      </c>
      <c r="C50" s="192">
        <v>57500</v>
      </c>
      <c r="D50" s="192">
        <v>57500</v>
      </c>
      <c r="E50" s="192">
        <v>57500</v>
      </c>
      <c r="F50" s="192">
        <v>57500</v>
      </c>
      <c r="G50" s="217" t="s">
        <v>523</v>
      </c>
    </row>
    <row r="51" spans="1:7" s="188" customFormat="1" ht="54" x14ac:dyDescent="0.25">
      <c r="A51" s="205" t="s">
        <v>427</v>
      </c>
      <c r="B51" s="209" t="s">
        <v>515</v>
      </c>
      <c r="C51" s="192">
        <v>51500</v>
      </c>
      <c r="D51" s="192">
        <v>51500</v>
      </c>
      <c r="E51" s="192">
        <v>51500</v>
      </c>
      <c r="F51" s="192">
        <v>51500</v>
      </c>
      <c r="G51" s="217" t="s">
        <v>523</v>
      </c>
    </row>
    <row r="52" spans="1:7" s="188" customFormat="1" ht="17.25" x14ac:dyDescent="0.3">
      <c r="A52" s="194">
        <v>4</v>
      </c>
      <c r="B52" s="122" t="s">
        <v>537</v>
      </c>
      <c r="C52" s="193">
        <f>SUM(C54:C64)</f>
        <v>28000</v>
      </c>
      <c r="D52" s="193">
        <f>SUM(D54:D64)</f>
        <v>28000</v>
      </c>
      <c r="E52" s="193">
        <f>SUM(E54:E64)</f>
        <v>28000</v>
      </c>
      <c r="F52" s="193">
        <f>SUM(F54:F64)</f>
        <v>28000</v>
      </c>
    </row>
    <row r="53" spans="1:7" s="188" customFormat="1" ht="18" x14ac:dyDescent="0.25">
      <c r="A53" s="68"/>
      <c r="B53" s="64" t="s">
        <v>102</v>
      </c>
      <c r="C53" s="192"/>
      <c r="D53" s="192"/>
      <c r="E53" s="192"/>
      <c r="F53" s="192"/>
    </row>
    <row r="54" spans="1:7" s="188" customFormat="1" ht="96" customHeight="1" x14ac:dyDescent="0.25">
      <c r="A54" s="205" t="s">
        <v>487</v>
      </c>
      <c r="B54" s="216" t="s">
        <v>517</v>
      </c>
      <c r="C54" s="192">
        <v>13000</v>
      </c>
      <c r="D54" s="192">
        <v>13000</v>
      </c>
      <c r="E54" s="192">
        <v>13000</v>
      </c>
      <c r="F54" s="192">
        <v>13000</v>
      </c>
      <c r="G54" s="217" t="s">
        <v>522</v>
      </c>
    </row>
    <row r="55" spans="1:7" ht="108" x14ac:dyDescent="0.25">
      <c r="A55" s="205" t="s">
        <v>488</v>
      </c>
      <c r="B55" s="214" t="s">
        <v>527</v>
      </c>
      <c r="C55" s="192">
        <v>2410</v>
      </c>
      <c r="D55" s="192">
        <v>2410</v>
      </c>
      <c r="E55" s="192">
        <v>2410</v>
      </c>
      <c r="F55" s="192">
        <v>2410</v>
      </c>
      <c r="G55" s="217" t="s">
        <v>522</v>
      </c>
    </row>
    <row r="56" spans="1:7" ht="90" x14ac:dyDescent="0.25">
      <c r="A56" s="205" t="s">
        <v>489</v>
      </c>
      <c r="B56" s="214" t="s">
        <v>528</v>
      </c>
      <c r="C56" s="192">
        <v>380</v>
      </c>
      <c r="D56" s="192">
        <v>380</v>
      </c>
      <c r="E56" s="192">
        <v>380</v>
      </c>
      <c r="F56" s="192">
        <v>380</v>
      </c>
      <c r="G56" s="217" t="s">
        <v>522</v>
      </c>
    </row>
    <row r="57" spans="1:7" ht="90" x14ac:dyDescent="0.25">
      <c r="A57" s="205" t="s">
        <v>490</v>
      </c>
      <c r="B57" s="214" t="s">
        <v>529</v>
      </c>
      <c r="C57" s="192">
        <v>365</v>
      </c>
      <c r="D57" s="192">
        <v>365</v>
      </c>
      <c r="E57" s="192">
        <v>365</v>
      </c>
      <c r="F57" s="192">
        <v>365</v>
      </c>
      <c r="G57" s="217" t="s">
        <v>522</v>
      </c>
    </row>
    <row r="58" spans="1:7" ht="126" x14ac:dyDescent="0.25">
      <c r="A58" s="205" t="s">
        <v>491</v>
      </c>
      <c r="B58" s="214" t="s">
        <v>530</v>
      </c>
      <c r="C58" s="192">
        <v>300</v>
      </c>
      <c r="D58" s="192">
        <v>300</v>
      </c>
      <c r="E58" s="192">
        <v>300</v>
      </c>
      <c r="F58" s="192">
        <v>300</v>
      </c>
      <c r="G58" s="217" t="s">
        <v>522</v>
      </c>
    </row>
    <row r="59" spans="1:7" ht="72" x14ac:dyDescent="0.25">
      <c r="A59" s="205" t="s">
        <v>494</v>
      </c>
      <c r="B59" s="214" t="s">
        <v>535</v>
      </c>
      <c r="C59" s="192">
        <v>250</v>
      </c>
      <c r="D59" s="192">
        <v>250</v>
      </c>
      <c r="E59" s="192">
        <v>250</v>
      </c>
      <c r="F59" s="192">
        <v>250</v>
      </c>
      <c r="G59" s="217" t="s">
        <v>522</v>
      </c>
    </row>
    <row r="60" spans="1:7" ht="108" x14ac:dyDescent="0.25">
      <c r="A60" s="205" t="s">
        <v>495</v>
      </c>
      <c r="B60" s="214" t="s">
        <v>531</v>
      </c>
      <c r="C60" s="192">
        <v>2250</v>
      </c>
      <c r="D60" s="192">
        <v>2250</v>
      </c>
      <c r="E60" s="192">
        <v>2250</v>
      </c>
      <c r="F60" s="192">
        <v>2250</v>
      </c>
      <c r="G60" s="217" t="s">
        <v>522</v>
      </c>
    </row>
    <row r="61" spans="1:7" ht="90" x14ac:dyDescent="0.25">
      <c r="A61" s="205" t="s">
        <v>496</v>
      </c>
      <c r="B61" s="214" t="s">
        <v>532</v>
      </c>
      <c r="C61" s="192">
        <v>4000</v>
      </c>
      <c r="D61" s="192">
        <v>4000</v>
      </c>
      <c r="E61" s="192">
        <v>4000</v>
      </c>
      <c r="F61" s="192">
        <v>4000</v>
      </c>
      <c r="G61" s="217" t="s">
        <v>522</v>
      </c>
    </row>
    <row r="62" spans="1:7" ht="90" x14ac:dyDescent="0.25">
      <c r="A62" s="205" t="s">
        <v>497</v>
      </c>
      <c r="B62" s="214" t="s">
        <v>533</v>
      </c>
      <c r="C62" s="192">
        <v>2400</v>
      </c>
      <c r="D62" s="192">
        <v>2400</v>
      </c>
      <c r="E62" s="192">
        <v>2400</v>
      </c>
      <c r="F62" s="192">
        <v>2400</v>
      </c>
      <c r="G62" s="217" t="s">
        <v>522</v>
      </c>
    </row>
    <row r="63" spans="1:7" ht="81" customHeight="1" x14ac:dyDescent="0.25">
      <c r="A63" s="205" t="s">
        <v>525</v>
      </c>
      <c r="B63" s="214" t="s">
        <v>536</v>
      </c>
      <c r="C63" s="192">
        <v>2250</v>
      </c>
      <c r="D63" s="192">
        <v>2250</v>
      </c>
      <c r="E63" s="192">
        <v>2250</v>
      </c>
      <c r="F63" s="192">
        <v>2250</v>
      </c>
      <c r="G63" s="217" t="s">
        <v>522</v>
      </c>
    </row>
    <row r="64" spans="1:7" ht="90" x14ac:dyDescent="0.25">
      <c r="A64" s="205" t="s">
        <v>526</v>
      </c>
      <c r="B64" s="214" t="s">
        <v>534</v>
      </c>
      <c r="C64" s="192">
        <v>395</v>
      </c>
      <c r="D64" s="192">
        <v>395</v>
      </c>
      <c r="E64" s="192">
        <v>395</v>
      </c>
      <c r="F64" s="192">
        <v>395</v>
      </c>
      <c r="G64" s="217" t="s">
        <v>522</v>
      </c>
    </row>
    <row r="65" spans="1:7" ht="17.25" x14ac:dyDescent="0.25">
      <c r="A65" s="9">
        <v>5</v>
      </c>
      <c r="B65" s="64" t="s">
        <v>113</v>
      </c>
      <c r="C65" s="7">
        <f>C67</f>
        <v>12000</v>
      </c>
      <c r="D65" s="7">
        <f>D67</f>
        <v>12000</v>
      </c>
      <c r="E65" s="7">
        <f>E67</f>
        <v>12000</v>
      </c>
      <c r="F65" s="7">
        <f>F67</f>
        <v>12000</v>
      </c>
    </row>
    <row r="66" spans="1:7" ht="17.25" x14ac:dyDescent="0.25">
      <c r="A66" s="68"/>
      <c r="B66" s="64" t="s">
        <v>102</v>
      </c>
      <c r="C66" s="7"/>
      <c r="D66" s="7"/>
      <c r="E66" s="7"/>
      <c r="F66" s="7"/>
    </row>
    <row r="67" spans="1:7" ht="41.25" customHeight="1" x14ac:dyDescent="0.25">
      <c r="A67" s="205" t="s">
        <v>492</v>
      </c>
      <c r="B67" s="209" t="s">
        <v>519</v>
      </c>
      <c r="C67" s="192">
        <v>12000</v>
      </c>
      <c r="D67" s="192">
        <v>12000</v>
      </c>
      <c r="E67" s="192">
        <v>12000</v>
      </c>
      <c r="F67" s="192">
        <v>12000</v>
      </c>
      <c r="G67" s="217" t="s">
        <v>522</v>
      </c>
    </row>
    <row r="68" spans="1:7" ht="25.5" customHeight="1" x14ac:dyDescent="0.25">
      <c r="A68" s="213">
        <v>6</v>
      </c>
      <c r="B68" s="215" t="s">
        <v>105</v>
      </c>
      <c r="C68" s="193">
        <v>57000</v>
      </c>
      <c r="D68" s="193">
        <v>57000</v>
      </c>
      <c r="E68" s="193">
        <v>57000</v>
      </c>
      <c r="F68" s="193">
        <v>57000</v>
      </c>
    </row>
    <row r="69" spans="1:7" ht="51.75" x14ac:dyDescent="0.25">
      <c r="A69" s="222">
        <v>7</v>
      </c>
      <c r="B69" s="223" t="s">
        <v>573</v>
      </c>
      <c r="C69" s="64">
        <f>C71</f>
        <v>89182.5</v>
      </c>
      <c r="D69" s="64">
        <f>D71</f>
        <v>89182.5</v>
      </c>
      <c r="E69" s="64">
        <f>E71</f>
        <v>89182.5</v>
      </c>
      <c r="F69" s="64">
        <f>F71</f>
        <v>89182.5</v>
      </c>
    </row>
    <row r="70" spans="1:7" ht="18" x14ac:dyDescent="0.25">
      <c r="B70" s="64" t="s">
        <v>102</v>
      </c>
      <c r="C70" s="1"/>
      <c r="D70" s="1"/>
      <c r="E70" s="1"/>
      <c r="F70" s="1"/>
    </row>
    <row r="71" spans="1:7" ht="180" x14ac:dyDescent="0.25">
      <c r="A71" s="224" t="s">
        <v>520</v>
      </c>
      <c r="B71" s="128" t="s">
        <v>568</v>
      </c>
      <c r="C71" s="1">
        <v>89182.5</v>
      </c>
      <c r="D71" s="1">
        <v>89182.5</v>
      </c>
      <c r="E71" s="1">
        <v>89182.5</v>
      </c>
      <c r="F71" s="1">
        <v>89182.5</v>
      </c>
    </row>
  </sheetData>
  <mergeCells count="4">
    <mergeCell ref="A1:F1"/>
    <mergeCell ref="A2:F2"/>
    <mergeCell ref="A3:F3"/>
    <mergeCell ref="A5:F5"/>
  </mergeCells>
  <phoneticPr fontId="0" type="noConversion"/>
  <pageMargins left="0.45" right="0.33" top="0.75" bottom="0.75" header="0.3" footer="0.3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workbookViewId="0">
      <selection activeCell="A89" sqref="A89:K89"/>
    </sheetView>
  </sheetViews>
  <sheetFormatPr defaultRowHeight="16.5" x14ac:dyDescent="0.25"/>
  <cols>
    <col min="1" max="1" width="11.42578125" style="120" customWidth="1"/>
    <col min="2" max="2" width="18.28515625" style="120" customWidth="1"/>
    <col min="3" max="3" width="21" style="120" customWidth="1"/>
    <col min="4" max="6" width="16" style="120" customWidth="1"/>
    <col min="7" max="7" width="17" style="120" customWidth="1"/>
    <col min="8" max="8" width="11.5703125" style="120" bestFit="1" customWidth="1"/>
    <col min="9" max="9" width="11.85546875" style="120" customWidth="1"/>
    <col min="10" max="10" width="11.28515625" style="120" customWidth="1"/>
    <col min="11" max="11" width="12.7109375" style="120" customWidth="1"/>
    <col min="12" max="12" width="9.140625" style="120"/>
    <col min="13" max="13" width="9.7109375" style="120" bestFit="1" customWidth="1"/>
    <col min="14" max="16384" width="9.140625" style="120"/>
  </cols>
  <sheetData>
    <row r="1" spans="1:13" ht="34.5" customHeight="1" x14ac:dyDescent="0.25">
      <c r="A1" s="581" t="s">
        <v>241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3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36" customHeight="1" x14ac:dyDescent="0.25">
      <c r="A3" s="582" t="s">
        <v>481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258"/>
      <c r="M3" s="258"/>
    </row>
    <row r="6" spans="1:13" ht="38.25" customHeight="1" x14ac:dyDescent="0.25">
      <c r="A6" s="578" t="s">
        <v>141</v>
      </c>
      <c r="B6" s="578"/>
      <c r="C6" s="578"/>
      <c r="D6" s="578"/>
      <c r="E6" s="578"/>
      <c r="F6" s="578"/>
      <c r="G6" s="578"/>
      <c r="H6" s="578"/>
      <c r="I6" s="578"/>
      <c r="J6" s="578"/>
      <c r="K6" s="578"/>
    </row>
    <row r="7" spans="1:13" s="258" customFormat="1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3" x14ac:dyDescent="0.25">
      <c r="A8" s="578" t="s">
        <v>188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</row>
    <row r="9" spans="1:13" s="258" customFormat="1" ht="17.25" thickBot="1" x14ac:dyDescent="0.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3" x14ac:dyDescent="0.25">
      <c r="A10" s="583" t="s">
        <v>143</v>
      </c>
      <c r="B10" s="584"/>
      <c r="C10" s="584"/>
      <c r="D10" s="488" t="s">
        <v>119</v>
      </c>
      <c r="E10" s="489"/>
      <c r="F10" s="489"/>
      <c r="G10" s="489"/>
      <c r="H10" s="489"/>
      <c r="I10" s="489"/>
      <c r="J10" s="489"/>
      <c r="K10" s="490"/>
    </row>
    <row r="11" spans="1:13" x14ac:dyDescent="0.25">
      <c r="A11" s="585"/>
      <c r="B11" s="568"/>
      <c r="C11" s="568"/>
      <c r="D11" s="588" t="s">
        <v>144</v>
      </c>
      <c r="E11" s="804"/>
      <c r="F11" s="804"/>
      <c r="G11" s="460"/>
      <c r="H11" s="588" t="s">
        <v>145</v>
      </c>
      <c r="I11" s="804"/>
      <c r="J11" s="804"/>
      <c r="K11" s="460"/>
    </row>
    <row r="12" spans="1:13" ht="48.75" customHeight="1" thickBot="1" x14ac:dyDescent="0.3">
      <c r="A12" s="586"/>
      <c r="B12" s="587"/>
      <c r="C12" s="587"/>
      <c r="D12" s="21" t="s">
        <v>452</v>
      </c>
      <c r="E12" s="21" t="s">
        <v>108</v>
      </c>
      <c r="F12" s="21" t="s">
        <v>109</v>
      </c>
      <c r="G12" s="256" t="s">
        <v>100</v>
      </c>
      <c r="H12" s="21" t="s">
        <v>452</v>
      </c>
      <c r="I12" s="21" t="s">
        <v>108</v>
      </c>
      <c r="J12" s="21" t="s">
        <v>109</v>
      </c>
      <c r="K12" s="246" t="s">
        <v>100</v>
      </c>
    </row>
    <row r="13" spans="1:13" x14ac:dyDescent="0.25">
      <c r="A13" s="497" t="s">
        <v>146</v>
      </c>
      <c r="B13" s="498"/>
      <c r="C13" s="501" t="s">
        <v>116</v>
      </c>
      <c r="D13" s="502"/>
      <c r="E13" s="502"/>
      <c r="F13" s="502"/>
      <c r="G13" s="502"/>
      <c r="H13" s="502"/>
      <c r="I13" s="502"/>
      <c r="J13" s="502"/>
      <c r="K13" s="503"/>
    </row>
    <row r="14" spans="1:13" ht="41.25" customHeight="1" x14ac:dyDescent="0.25">
      <c r="A14" s="499"/>
      <c r="B14" s="500"/>
      <c r="C14" s="564" t="s">
        <v>242</v>
      </c>
      <c r="D14" s="565"/>
      <c r="E14" s="565"/>
      <c r="F14" s="565"/>
      <c r="G14" s="565"/>
      <c r="H14" s="565"/>
      <c r="I14" s="565"/>
      <c r="J14" s="565"/>
      <c r="K14" s="566"/>
    </row>
    <row r="15" spans="1:13" x14ac:dyDescent="0.25">
      <c r="A15" s="646">
        <v>1047</v>
      </c>
      <c r="B15" s="460" t="s">
        <v>540</v>
      </c>
      <c r="C15" s="453" t="s">
        <v>150</v>
      </c>
      <c r="D15" s="454"/>
      <c r="E15" s="454"/>
      <c r="F15" s="454"/>
      <c r="G15" s="454"/>
      <c r="H15" s="454"/>
      <c r="I15" s="454"/>
      <c r="J15" s="454"/>
      <c r="K15" s="455"/>
    </row>
    <row r="16" spans="1:13" ht="35.25" customHeight="1" thickBot="1" x14ac:dyDescent="0.3">
      <c r="A16" s="646"/>
      <c r="B16" s="460"/>
      <c r="C16" s="575" t="s">
        <v>243</v>
      </c>
      <c r="D16" s="576"/>
      <c r="E16" s="576"/>
      <c r="F16" s="576"/>
      <c r="G16" s="576"/>
      <c r="H16" s="576"/>
      <c r="I16" s="576"/>
      <c r="J16" s="576"/>
      <c r="K16" s="577"/>
    </row>
    <row r="17" spans="1:11" ht="65.25" customHeight="1" thickBot="1" x14ac:dyDescent="0.3">
      <c r="A17" s="573" t="s">
        <v>192</v>
      </c>
      <c r="B17" s="574"/>
      <c r="C17" s="252" t="s">
        <v>193</v>
      </c>
      <c r="D17" s="247">
        <v>1</v>
      </c>
      <c r="E17" s="247">
        <v>1</v>
      </c>
      <c r="F17" s="247">
        <v>1</v>
      </c>
      <c r="G17" s="247">
        <v>1</v>
      </c>
      <c r="H17" s="248"/>
      <c r="I17" s="248"/>
      <c r="J17" s="248"/>
      <c r="K17" s="249"/>
    </row>
    <row r="18" spans="1:11" ht="30.75" customHeight="1" thickBot="1" x14ac:dyDescent="0.3">
      <c r="A18" s="573" t="s">
        <v>194</v>
      </c>
      <c r="B18" s="574"/>
      <c r="C18" s="252"/>
      <c r="D18" s="250" t="s">
        <v>152</v>
      </c>
      <c r="E18" s="250" t="s">
        <v>152</v>
      </c>
      <c r="F18" s="250" t="s">
        <v>152</v>
      </c>
      <c r="G18" s="250" t="s">
        <v>152</v>
      </c>
      <c r="H18" s="91">
        <f>Gexarquniq!C12</f>
        <v>7500</v>
      </c>
      <c r="I18" s="91">
        <f>Gexarquniq!D12</f>
        <v>30000</v>
      </c>
      <c r="J18" s="91">
        <f>Gexarquniq!E12</f>
        <v>30000</v>
      </c>
      <c r="K18" s="91">
        <f>Gexarquniq!F12</f>
        <v>30000</v>
      </c>
    </row>
    <row r="19" spans="1:11" ht="39.75" customHeight="1" thickBot="1" x14ac:dyDescent="0.3">
      <c r="A19" s="573" t="s">
        <v>195</v>
      </c>
      <c r="B19" s="480"/>
      <c r="C19" s="574"/>
      <c r="D19" s="254"/>
      <c r="E19" s="254"/>
      <c r="F19" s="254"/>
      <c r="G19" s="250"/>
      <c r="H19" s="251"/>
      <c r="I19" s="251"/>
      <c r="J19" s="251"/>
      <c r="K19" s="249"/>
    </row>
    <row r="20" spans="1:11" ht="27" customHeight="1" x14ac:dyDescent="0.25">
      <c r="A20" s="569" t="s">
        <v>196</v>
      </c>
      <c r="B20" s="570"/>
      <c r="C20" s="570"/>
      <c r="D20" s="570"/>
      <c r="E20" s="570"/>
      <c r="F20" s="570"/>
      <c r="G20" s="570"/>
      <c r="H20" s="570"/>
      <c r="I20" s="570"/>
      <c r="J20" s="570"/>
      <c r="K20" s="571"/>
    </row>
    <row r="21" spans="1:11" ht="26.25" customHeight="1" thickBot="1" x14ac:dyDescent="0.3">
      <c r="A21" s="426" t="s">
        <v>244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8"/>
    </row>
    <row r="22" spans="1:11" x14ac:dyDescent="0.25">
      <c r="A22" s="444" t="s">
        <v>158</v>
      </c>
      <c r="B22" s="445"/>
      <c r="C22" s="445"/>
      <c r="D22" s="445"/>
      <c r="E22" s="445"/>
      <c r="F22" s="445"/>
      <c r="G22" s="445"/>
      <c r="H22" s="446"/>
      <c r="I22" s="446"/>
      <c r="J22" s="446"/>
      <c r="K22" s="447"/>
    </row>
    <row r="23" spans="1:11" ht="15.75" customHeight="1" thickBot="1" x14ac:dyDescent="0.35">
      <c r="A23" s="613" t="s">
        <v>562</v>
      </c>
      <c r="B23" s="614"/>
      <c r="C23" s="614"/>
      <c r="D23" s="614"/>
      <c r="E23" s="614"/>
      <c r="F23" s="614"/>
      <c r="G23" s="614"/>
      <c r="H23" s="614"/>
      <c r="I23" s="614"/>
      <c r="J23" s="614"/>
      <c r="K23" s="615"/>
    </row>
    <row r="24" spans="1:11" x14ac:dyDescent="0.25">
      <c r="A24" s="444" t="s">
        <v>159</v>
      </c>
      <c r="B24" s="445"/>
      <c r="C24" s="445"/>
      <c r="D24" s="445"/>
      <c r="E24" s="445"/>
      <c r="F24" s="445"/>
      <c r="G24" s="445"/>
      <c r="H24" s="446"/>
      <c r="I24" s="446"/>
      <c r="J24" s="446"/>
      <c r="K24" s="447"/>
    </row>
    <row r="25" spans="1:11" ht="21" customHeight="1" thickBot="1" x14ac:dyDescent="0.35">
      <c r="A25" s="613" t="s">
        <v>563</v>
      </c>
      <c r="B25" s="614"/>
      <c r="C25" s="614"/>
      <c r="D25" s="614"/>
      <c r="E25" s="614"/>
      <c r="F25" s="614"/>
      <c r="G25" s="614"/>
      <c r="H25" s="614"/>
      <c r="I25" s="614"/>
      <c r="J25" s="614"/>
      <c r="K25" s="615"/>
    </row>
    <row r="26" spans="1:11" x14ac:dyDescent="0.25">
      <c r="A26" s="497" t="s">
        <v>146</v>
      </c>
      <c r="B26" s="498"/>
      <c r="C26" s="501" t="s">
        <v>116</v>
      </c>
      <c r="D26" s="502"/>
      <c r="E26" s="502"/>
      <c r="F26" s="502"/>
      <c r="G26" s="502"/>
      <c r="H26" s="502"/>
      <c r="I26" s="502"/>
      <c r="J26" s="502"/>
      <c r="K26" s="503"/>
    </row>
    <row r="27" spans="1:11" ht="36.75" customHeight="1" x14ac:dyDescent="0.25">
      <c r="A27" s="499"/>
      <c r="B27" s="500"/>
      <c r="C27" s="564" t="s">
        <v>252</v>
      </c>
      <c r="D27" s="565"/>
      <c r="E27" s="565"/>
      <c r="F27" s="565"/>
      <c r="G27" s="565"/>
      <c r="H27" s="565"/>
      <c r="I27" s="565"/>
      <c r="J27" s="565"/>
      <c r="K27" s="566"/>
    </row>
    <row r="28" spans="1:11" x14ac:dyDescent="0.25">
      <c r="A28" s="646">
        <v>1047</v>
      </c>
      <c r="B28" s="460" t="s">
        <v>541</v>
      </c>
      <c r="C28" s="453" t="s">
        <v>150</v>
      </c>
      <c r="D28" s="454"/>
      <c r="E28" s="454"/>
      <c r="F28" s="454"/>
      <c r="G28" s="454"/>
      <c r="H28" s="454"/>
      <c r="I28" s="454"/>
      <c r="J28" s="454"/>
      <c r="K28" s="455"/>
    </row>
    <row r="29" spans="1:11" ht="21.75" customHeight="1" thickBot="1" x14ac:dyDescent="0.3">
      <c r="A29" s="646"/>
      <c r="B29" s="460"/>
      <c r="C29" s="575" t="s">
        <v>191</v>
      </c>
      <c r="D29" s="576"/>
      <c r="E29" s="576"/>
      <c r="F29" s="576"/>
      <c r="G29" s="576"/>
      <c r="H29" s="576"/>
      <c r="I29" s="576"/>
      <c r="J29" s="576"/>
      <c r="K29" s="577"/>
    </row>
    <row r="30" spans="1:11" ht="50.25" customHeight="1" thickBot="1" x14ac:dyDescent="0.3">
      <c r="A30" s="573" t="s">
        <v>192</v>
      </c>
      <c r="B30" s="574"/>
      <c r="C30" s="252" t="s">
        <v>193</v>
      </c>
      <c r="D30" s="259">
        <v>4</v>
      </c>
      <c r="E30" s="259">
        <v>4</v>
      </c>
      <c r="F30" s="259">
        <v>4</v>
      </c>
      <c r="G30" s="259">
        <v>4</v>
      </c>
      <c r="H30" s="260"/>
      <c r="I30" s="260"/>
      <c r="J30" s="260"/>
      <c r="K30" s="249"/>
    </row>
    <row r="31" spans="1:11" ht="21.75" customHeight="1" thickBot="1" x14ac:dyDescent="0.3">
      <c r="A31" s="573" t="s">
        <v>194</v>
      </c>
      <c r="B31" s="574"/>
      <c r="C31" s="252"/>
      <c r="D31" s="250" t="s">
        <v>152</v>
      </c>
      <c r="E31" s="250" t="s">
        <v>152</v>
      </c>
      <c r="F31" s="250" t="s">
        <v>152</v>
      </c>
      <c r="G31" s="250" t="s">
        <v>152</v>
      </c>
      <c r="H31" s="106">
        <f>SUM(Gexarquniq!C33:C36)</f>
        <v>23750</v>
      </c>
      <c r="I31" s="106">
        <f>SUM(Gexarquniq!D33:D36)</f>
        <v>95000</v>
      </c>
      <c r="J31" s="106">
        <f>SUM(Gexarquniq!E33:E36)</f>
        <v>95000</v>
      </c>
      <c r="K31" s="106">
        <f>SUM(Gexarquniq!F33:F36)</f>
        <v>95000</v>
      </c>
    </row>
    <row r="32" spans="1:11" ht="21.75" customHeight="1" thickBot="1" x14ac:dyDescent="0.3">
      <c r="A32" s="573" t="s">
        <v>195</v>
      </c>
      <c r="B32" s="480"/>
      <c r="C32" s="574"/>
      <c r="D32" s="254"/>
      <c r="E32" s="254"/>
      <c r="F32" s="254"/>
      <c r="G32" s="250"/>
      <c r="H32" s="251"/>
      <c r="I32" s="251"/>
      <c r="J32" s="251"/>
      <c r="K32" s="249"/>
    </row>
    <row r="33" spans="1:11" x14ac:dyDescent="0.25">
      <c r="A33" s="569" t="s">
        <v>196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71"/>
    </row>
    <row r="34" spans="1:11" ht="17.25" thickBot="1" x14ac:dyDescent="0.3">
      <c r="A34" s="426" t="s">
        <v>197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28"/>
    </row>
    <row r="35" spans="1:11" x14ac:dyDescent="0.25">
      <c r="A35" s="444" t="s">
        <v>158</v>
      </c>
      <c r="B35" s="445"/>
      <c r="C35" s="445"/>
      <c r="D35" s="445"/>
      <c r="E35" s="445"/>
      <c r="F35" s="445"/>
      <c r="G35" s="445"/>
      <c r="H35" s="446"/>
      <c r="I35" s="446"/>
      <c r="J35" s="446"/>
      <c r="K35" s="447"/>
    </row>
    <row r="36" spans="1:11" ht="15.75" customHeight="1" thickBot="1" x14ac:dyDescent="0.35">
      <c r="A36" s="613" t="s">
        <v>562</v>
      </c>
      <c r="B36" s="614"/>
      <c r="C36" s="614"/>
      <c r="D36" s="614"/>
      <c r="E36" s="614"/>
      <c r="F36" s="614"/>
      <c r="G36" s="614"/>
      <c r="H36" s="614"/>
      <c r="I36" s="614"/>
      <c r="J36" s="614"/>
      <c r="K36" s="615"/>
    </row>
    <row r="37" spans="1:11" x14ac:dyDescent="0.25">
      <c r="A37" s="444" t="s">
        <v>159</v>
      </c>
      <c r="B37" s="445"/>
      <c r="C37" s="445"/>
      <c r="D37" s="445"/>
      <c r="E37" s="445"/>
      <c r="F37" s="445"/>
      <c r="G37" s="445"/>
      <c r="H37" s="446"/>
      <c r="I37" s="446"/>
      <c r="J37" s="446"/>
      <c r="K37" s="447"/>
    </row>
    <row r="38" spans="1:11" ht="12.75" customHeight="1" thickBot="1" x14ac:dyDescent="0.35">
      <c r="A38" s="613" t="s">
        <v>563</v>
      </c>
      <c r="B38" s="614"/>
      <c r="C38" s="614"/>
      <c r="D38" s="614"/>
      <c r="E38" s="614"/>
      <c r="F38" s="614"/>
      <c r="G38" s="614"/>
      <c r="H38" s="614"/>
      <c r="I38" s="614"/>
      <c r="J38" s="614"/>
      <c r="K38" s="615"/>
    </row>
    <row r="39" spans="1:11" ht="26.25" customHeight="1" x14ac:dyDescent="0.25">
      <c r="A39" s="497" t="s">
        <v>146</v>
      </c>
      <c r="B39" s="498"/>
      <c r="C39" s="453" t="s">
        <v>116</v>
      </c>
      <c r="D39" s="454"/>
      <c r="E39" s="454"/>
      <c r="F39" s="454"/>
      <c r="G39" s="454"/>
      <c r="H39" s="454"/>
      <c r="I39" s="454"/>
      <c r="J39" s="454"/>
      <c r="K39" s="455"/>
    </row>
    <row r="40" spans="1:11" ht="15.75" customHeight="1" x14ac:dyDescent="0.25">
      <c r="A40" s="499"/>
      <c r="B40" s="500"/>
      <c r="C40" s="808" t="s">
        <v>447</v>
      </c>
      <c r="D40" s="809"/>
      <c r="E40" s="809"/>
      <c r="F40" s="809"/>
      <c r="G40" s="810"/>
      <c r="H40" s="810"/>
      <c r="I40" s="810"/>
      <c r="J40" s="810"/>
      <c r="K40" s="811"/>
    </row>
    <row r="41" spans="1:11" ht="29.25" customHeight="1" x14ac:dyDescent="0.25">
      <c r="A41" s="646">
        <v>1047</v>
      </c>
      <c r="B41" s="460" t="s">
        <v>542</v>
      </c>
      <c r="C41" s="453" t="s">
        <v>150</v>
      </c>
      <c r="D41" s="454"/>
      <c r="E41" s="454"/>
      <c r="F41" s="454"/>
      <c r="G41" s="454"/>
      <c r="H41" s="454"/>
      <c r="I41" s="454"/>
      <c r="J41" s="454"/>
      <c r="K41" s="455"/>
    </row>
    <row r="42" spans="1:11" ht="21.75" customHeight="1" thickBot="1" x14ac:dyDescent="0.3">
      <c r="A42" s="646"/>
      <c r="B42" s="460"/>
      <c r="C42" s="575" t="s">
        <v>486</v>
      </c>
      <c r="D42" s="576"/>
      <c r="E42" s="576"/>
      <c r="F42" s="576"/>
      <c r="G42" s="576"/>
      <c r="H42" s="576"/>
      <c r="I42" s="576"/>
      <c r="J42" s="576"/>
      <c r="K42" s="577"/>
    </row>
    <row r="43" spans="1:11" ht="51" customHeight="1" thickBot="1" x14ac:dyDescent="0.3">
      <c r="A43" s="573" t="s">
        <v>192</v>
      </c>
      <c r="B43" s="574"/>
      <c r="C43" s="252" t="s">
        <v>193</v>
      </c>
      <c r="D43" s="260">
        <v>2</v>
      </c>
      <c r="E43" s="260">
        <v>2</v>
      </c>
      <c r="F43" s="260">
        <v>2</v>
      </c>
      <c r="G43" s="260">
        <v>2</v>
      </c>
      <c r="H43" s="251"/>
      <c r="I43" s="251"/>
      <c r="J43" s="251"/>
      <c r="K43" s="249"/>
    </row>
    <row r="44" spans="1:11" ht="39.75" customHeight="1" thickBot="1" x14ac:dyDescent="0.3">
      <c r="A44" s="573" t="s">
        <v>194</v>
      </c>
      <c r="B44" s="574"/>
      <c r="C44" s="252"/>
      <c r="D44" s="250" t="s">
        <v>152</v>
      </c>
      <c r="E44" s="250" t="s">
        <v>152</v>
      </c>
      <c r="F44" s="250" t="s">
        <v>152</v>
      </c>
      <c r="G44" s="250" t="s">
        <v>152</v>
      </c>
      <c r="H44" s="1">
        <f>SUM(Gexarquniq!C50:C51)</f>
        <v>109000</v>
      </c>
      <c r="I44" s="1">
        <f>SUM(Gexarquniq!D50:D51)</f>
        <v>109000</v>
      </c>
      <c r="J44" s="1">
        <f>SUM(Gexarquniq!E50:E51)</f>
        <v>109000</v>
      </c>
      <c r="K44" s="1">
        <f>SUM(Gexarquniq!F50:F51)</f>
        <v>109000</v>
      </c>
    </row>
    <row r="45" spans="1:11" ht="37.5" customHeight="1" thickBot="1" x14ac:dyDescent="0.3">
      <c r="A45" s="573" t="s">
        <v>195</v>
      </c>
      <c r="B45" s="480"/>
      <c r="C45" s="574"/>
      <c r="D45" s="254"/>
      <c r="E45" s="254"/>
      <c r="F45" s="254"/>
      <c r="G45" s="250"/>
      <c r="H45" s="251"/>
      <c r="I45" s="251"/>
      <c r="J45" s="251"/>
      <c r="K45" s="249"/>
    </row>
    <row r="46" spans="1:11" ht="21.75" customHeight="1" x14ac:dyDescent="0.25">
      <c r="A46" s="569" t="s">
        <v>196</v>
      </c>
      <c r="B46" s="570"/>
      <c r="C46" s="570"/>
      <c r="D46" s="570"/>
      <c r="E46" s="570"/>
      <c r="F46" s="570"/>
      <c r="G46" s="570"/>
      <c r="H46" s="570"/>
      <c r="I46" s="570"/>
      <c r="J46" s="570"/>
      <c r="K46" s="571"/>
    </row>
    <row r="47" spans="1:11" ht="26.25" customHeight="1" thickBot="1" x14ac:dyDescent="0.3">
      <c r="A47" s="426" t="s">
        <v>305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8"/>
    </row>
    <row r="48" spans="1:11" ht="27.75" customHeight="1" x14ac:dyDescent="0.25">
      <c r="A48" s="444" t="s">
        <v>158</v>
      </c>
      <c r="B48" s="445"/>
      <c r="C48" s="445"/>
      <c r="D48" s="445"/>
      <c r="E48" s="445"/>
      <c r="F48" s="445"/>
      <c r="G48" s="445"/>
      <c r="H48" s="446"/>
      <c r="I48" s="446"/>
      <c r="J48" s="446"/>
      <c r="K48" s="447"/>
    </row>
    <row r="49" spans="1:11" ht="27.75" customHeight="1" thickBot="1" x14ac:dyDescent="0.35">
      <c r="A49" s="613" t="s">
        <v>562</v>
      </c>
      <c r="B49" s="614"/>
      <c r="C49" s="614"/>
      <c r="D49" s="614"/>
      <c r="E49" s="614"/>
      <c r="F49" s="614"/>
      <c r="G49" s="614"/>
      <c r="H49" s="614"/>
      <c r="I49" s="614"/>
      <c r="J49" s="614"/>
      <c r="K49" s="615"/>
    </row>
    <row r="50" spans="1:11" ht="30.75" customHeight="1" x14ac:dyDescent="0.25">
      <c r="A50" s="444" t="s">
        <v>159</v>
      </c>
      <c r="B50" s="445"/>
      <c r="C50" s="445"/>
      <c r="D50" s="445"/>
      <c r="E50" s="445"/>
      <c r="F50" s="445"/>
      <c r="G50" s="445"/>
      <c r="H50" s="446"/>
      <c r="I50" s="446"/>
      <c r="J50" s="446"/>
      <c r="K50" s="447"/>
    </row>
    <row r="51" spans="1:11" ht="26.25" customHeight="1" thickBot="1" x14ac:dyDescent="0.35">
      <c r="A51" s="613" t="s">
        <v>563</v>
      </c>
      <c r="B51" s="614"/>
      <c r="C51" s="614"/>
      <c r="D51" s="614"/>
      <c r="E51" s="614"/>
      <c r="F51" s="614"/>
      <c r="G51" s="614"/>
      <c r="H51" s="614"/>
      <c r="I51" s="614"/>
      <c r="J51" s="614"/>
      <c r="K51" s="615"/>
    </row>
    <row r="52" spans="1:11" ht="27.75" customHeight="1" x14ac:dyDescent="0.25">
      <c r="A52" s="497" t="s">
        <v>146</v>
      </c>
      <c r="B52" s="498"/>
      <c r="C52" s="501" t="s">
        <v>116</v>
      </c>
      <c r="D52" s="502"/>
      <c r="E52" s="502"/>
      <c r="F52" s="502"/>
      <c r="G52" s="502"/>
      <c r="H52" s="502"/>
      <c r="I52" s="502"/>
      <c r="J52" s="502"/>
      <c r="K52" s="503"/>
    </row>
    <row r="53" spans="1:11" ht="22.5" customHeight="1" x14ac:dyDescent="0.25">
      <c r="A53" s="499"/>
      <c r="B53" s="500"/>
      <c r="C53" s="564" t="s">
        <v>518</v>
      </c>
      <c r="D53" s="565"/>
      <c r="E53" s="565"/>
      <c r="F53" s="565"/>
      <c r="G53" s="565"/>
      <c r="H53" s="565"/>
      <c r="I53" s="565"/>
      <c r="J53" s="565"/>
      <c r="K53" s="566"/>
    </row>
    <row r="54" spans="1:11" ht="27.75" customHeight="1" x14ac:dyDescent="0.25">
      <c r="A54" s="646">
        <v>1047</v>
      </c>
      <c r="B54" s="460" t="s">
        <v>543</v>
      </c>
      <c r="C54" s="453" t="s">
        <v>150</v>
      </c>
      <c r="D54" s="454"/>
      <c r="E54" s="454"/>
      <c r="F54" s="454"/>
      <c r="G54" s="454"/>
      <c r="H54" s="454"/>
      <c r="I54" s="454"/>
      <c r="J54" s="454"/>
      <c r="K54" s="455"/>
    </row>
    <row r="55" spans="1:11" ht="53.25" customHeight="1" thickBot="1" x14ac:dyDescent="0.3">
      <c r="A55" s="646"/>
      <c r="B55" s="460"/>
      <c r="C55" s="575" t="s">
        <v>572</v>
      </c>
      <c r="D55" s="576"/>
      <c r="E55" s="576"/>
      <c r="F55" s="576"/>
      <c r="G55" s="576"/>
      <c r="H55" s="576"/>
      <c r="I55" s="576"/>
      <c r="J55" s="576"/>
      <c r="K55" s="577"/>
    </row>
    <row r="56" spans="1:11" ht="54.75" customHeight="1" thickBot="1" x14ac:dyDescent="0.3">
      <c r="A56" s="573" t="s">
        <v>192</v>
      </c>
      <c r="B56" s="574"/>
      <c r="C56" s="252" t="s">
        <v>193</v>
      </c>
      <c r="D56" s="247">
        <v>1</v>
      </c>
      <c r="E56" s="247">
        <v>1</v>
      </c>
      <c r="F56" s="247">
        <v>1</v>
      </c>
      <c r="G56" s="247">
        <v>1</v>
      </c>
      <c r="H56" s="248"/>
      <c r="I56" s="248"/>
      <c r="J56" s="248"/>
      <c r="K56" s="249"/>
    </row>
    <row r="57" spans="1:11" ht="27.75" customHeight="1" thickBot="1" x14ac:dyDescent="0.3">
      <c r="A57" s="573" t="s">
        <v>194</v>
      </c>
      <c r="B57" s="574"/>
      <c r="C57" s="252"/>
      <c r="D57" s="250" t="s">
        <v>152</v>
      </c>
      <c r="E57" s="250" t="s">
        <v>152</v>
      </c>
      <c r="F57" s="250" t="s">
        <v>152</v>
      </c>
      <c r="G57" s="250" t="s">
        <v>152</v>
      </c>
      <c r="H57" s="91">
        <f>Gexarquniq!C54</f>
        <v>13000</v>
      </c>
      <c r="I57" s="91">
        <f>Gexarquniq!D54</f>
        <v>13000</v>
      </c>
      <c r="J57" s="91">
        <f>Gexarquniq!E54</f>
        <v>13000</v>
      </c>
      <c r="K57" s="91">
        <f>Gexarquniq!F54</f>
        <v>13000</v>
      </c>
    </row>
    <row r="58" spans="1:11" ht="27.75" customHeight="1" thickBot="1" x14ac:dyDescent="0.3">
      <c r="A58" s="573" t="s">
        <v>195</v>
      </c>
      <c r="B58" s="480"/>
      <c r="C58" s="574"/>
      <c r="D58" s="254"/>
      <c r="E58" s="254"/>
      <c r="F58" s="254"/>
      <c r="G58" s="250"/>
      <c r="H58" s="251"/>
      <c r="I58" s="251"/>
      <c r="J58" s="251"/>
      <c r="K58" s="249"/>
    </row>
    <row r="59" spans="1:11" ht="24.75" customHeight="1" x14ac:dyDescent="0.25">
      <c r="A59" s="569" t="s">
        <v>196</v>
      </c>
      <c r="B59" s="570"/>
      <c r="C59" s="570"/>
      <c r="D59" s="570"/>
      <c r="E59" s="570"/>
      <c r="F59" s="570"/>
      <c r="G59" s="570"/>
      <c r="H59" s="570"/>
      <c r="I59" s="570"/>
      <c r="J59" s="570"/>
      <c r="K59" s="571"/>
    </row>
    <row r="60" spans="1:11" ht="22.5" customHeight="1" thickBot="1" x14ac:dyDescent="0.3">
      <c r="A60" s="426" t="s">
        <v>371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8"/>
    </row>
    <row r="61" spans="1:11" ht="27.75" customHeight="1" x14ac:dyDescent="0.25">
      <c r="A61" s="444" t="s">
        <v>158</v>
      </c>
      <c r="B61" s="445"/>
      <c r="C61" s="445"/>
      <c r="D61" s="445"/>
      <c r="E61" s="445"/>
      <c r="F61" s="445"/>
      <c r="G61" s="445"/>
      <c r="H61" s="446"/>
      <c r="I61" s="446"/>
      <c r="J61" s="446"/>
      <c r="K61" s="447"/>
    </row>
    <row r="62" spans="1:11" ht="24.75" customHeight="1" thickBot="1" x14ac:dyDescent="0.35">
      <c r="A62" s="613" t="s">
        <v>562</v>
      </c>
      <c r="B62" s="614"/>
      <c r="C62" s="614"/>
      <c r="D62" s="614"/>
      <c r="E62" s="614"/>
      <c r="F62" s="614"/>
      <c r="G62" s="614"/>
      <c r="H62" s="614"/>
      <c r="I62" s="614"/>
      <c r="J62" s="614"/>
      <c r="K62" s="615"/>
    </row>
    <row r="63" spans="1:11" ht="27.75" customHeight="1" x14ac:dyDescent="0.25">
      <c r="A63" s="444" t="s">
        <v>159</v>
      </c>
      <c r="B63" s="445"/>
      <c r="C63" s="445"/>
      <c r="D63" s="445"/>
      <c r="E63" s="445"/>
      <c r="F63" s="445"/>
      <c r="G63" s="445"/>
      <c r="H63" s="446"/>
      <c r="I63" s="446"/>
      <c r="J63" s="446"/>
      <c r="K63" s="447"/>
    </row>
    <row r="64" spans="1:11" ht="31.5" customHeight="1" thickBot="1" x14ac:dyDescent="0.35">
      <c r="A64" s="613" t="s">
        <v>563</v>
      </c>
      <c r="B64" s="614"/>
      <c r="C64" s="614"/>
      <c r="D64" s="614"/>
      <c r="E64" s="614"/>
      <c r="F64" s="614"/>
      <c r="G64" s="614"/>
      <c r="H64" s="614"/>
      <c r="I64" s="614"/>
      <c r="J64" s="614"/>
      <c r="K64" s="615"/>
    </row>
    <row r="65" spans="1:11" ht="27.75" customHeight="1" x14ac:dyDescent="0.25">
      <c r="A65" s="824" t="s">
        <v>146</v>
      </c>
      <c r="B65" s="825"/>
      <c r="C65" s="501" t="s">
        <v>116</v>
      </c>
      <c r="D65" s="502"/>
      <c r="E65" s="502"/>
      <c r="F65" s="502"/>
      <c r="G65" s="502"/>
      <c r="H65" s="502"/>
      <c r="I65" s="502"/>
      <c r="J65" s="502"/>
      <c r="K65" s="503"/>
    </row>
    <row r="66" spans="1:11" ht="27.75" customHeight="1" x14ac:dyDescent="0.25">
      <c r="A66" s="826"/>
      <c r="B66" s="827"/>
      <c r="C66" s="564" t="s">
        <v>518</v>
      </c>
      <c r="D66" s="565"/>
      <c r="E66" s="565"/>
      <c r="F66" s="565"/>
      <c r="G66" s="565"/>
      <c r="H66" s="565"/>
      <c r="I66" s="565"/>
      <c r="J66" s="565"/>
      <c r="K66" s="566"/>
    </row>
    <row r="67" spans="1:11" ht="27.75" customHeight="1" x14ac:dyDescent="0.25">
      <c r="A67" s="646">
        <v>1047</v>
      </c>
      <c r="B67" s="460" t="s">
        <v>544</v>
      </c>
      <c r="C67" s="453" t="s">
        <v>150</v>
      </c>
      <c r="D67" s="454"/>
      <c r="E67" s="454"/>
      <c r="F67" s="454"/>
      <c r="G67" s="454"/>
      <c r="H67" s="454"/>
      <c r="I67" s="454"/>
      <c r="J67" s="454"/>
      <c r="K67" s="455"/>
    </row>
    <row r="68" spans="1:11" ht="44.25" customHeight="1" thickBot="1" x14ac:dyDescent="0.3">
      <c r="A68" s="646"/>
      <c r="B68" s="460"/>
      <c r="C68" s="575" t="s">
        <v>498</v>
      </c>
      <c r="D68" s="576"/>
      <c r="E68" s="576"/>
      <c r="F68" s="576"/>
      <c r="G68" s="576"/>
      <c r="H68" s="576"/>
      <c r="I68" s="576"/>
      <c r="J68" s="576"/>
      <c r="K68" s="577"/>
    </row>
    <row r="69" spans="1:11" ht="63.75" customHeight="1" thickBot="1" x14ac:dyDescent="0.3">
      <c r="A69" s="573" t="s">
        <v>192</v>
      </c>
      <c r="B69" s="574"/>
      <c r="C69" s="252" t="s">
        <v>193</v>
      </c>
      <c r="D69" s="247">
        <v>10</v>
      </c>
      <c r="E69" s="247">
        <v>10</v>
      </c>
      <c r="F69" s="247">
        <v>10</v>
      </c>
      <c r="G69" s="247">
        <v>10</v>
      </c>
      <c r="H69" s="248"/>
      <c r="I69" s="248"/>
      <c r="J69" s="248"/>
      <c r="K69" s="249"/>
    </row>
    <row r="70" spans="1:11" ht="27.75" customHeight="1" thickBot="1" x14ac:dyDescent="0.3">
      <c r="A70" s="573" t="s">
        <v>194</v>
      </c>
      <c r="B70" s="574"/>
      <c r="C70" s="252"/>
      <c r="D70" s="250" t="s">
        <v>152</v>
      </c>
      <c r="E70" s="250" t="s">
        <v>152</v>
      </c>
      <c r="F70" s="250" t="s">
        <v>152</v>
      </c>
      <c r="G70" s="250" t="s">
        <v>152</v>
      </c>
      <c r="H70" s="91">
        <f>SUM(Gexarquniq!C55:C64)</f>
        <v>15000</v>
      </c>
      <c r="I70" s="91">
        <f>SUM(Gexarquniq!D55:D64)</f>
        <v>15000</v>
      </c>
      <c r="J70" s="91">
        <f>SUM(Gexarquniq!E55:E64)</f>
        <v>15000</v>
      </c>
      <c r="K70" s="91">
        <f>SUM(Gexarquniq!F55:F64)</f>
        <v>15000</v>
      </c>
    </row>
    <row r="71" spans="1:11" ht="27.75" customHeight="1" thickBot="1" x14ac:dyDescent="0.3">
      <c r="A71" s="573" t="s">
        <v>195</v>
      </c>
      <c r="B71" s="480"/>
      <c r="C71" s="574"/>
      <c r="D71" s="254"/>
      <c r="E71" s="254"/>
      <c r="F71" s="254"/>
      <c r="G71" s="250"/>
      <c r="H71" s="251"/>
      <c r="I71" s="251"/>
      <c r="J71" s="251"/>
      <c r="K71" s="249"/>
    </row>
    <row r="72" spans="1:11" ht="27.75" customHeight="1" x14ac:dyDescent="0.25">
      <c r="A72" s="569" t="s">
        <v>196</v>
      </c>
      <c r="B72" s="570"/>
      <c r="C72" s="570"/>
      <c r="D72" s="570"/>
      <c r="E72" s="570"/>
      <c r="F72" s="570"/>
      <c r="G72" s="570"/>
      <c r="H72" s="570"/>
      <c r="I72" s="570"/>
      <c r="J72" s="570"/>
      <c r="K72" s="571"/>
    </row>
    <row r="73" spans="1:11" ht="27.75" customHeight="1" thickBot="1" x14ac:dyDescent="0.3">
      <c r="A73" s="426" t="s">
        <v>371</v>
      </c>
      <c r="B73" s="427"/>
      <c r="C73" s="427"/>
      <c r="D73" s="427"/>
      <c r="E73" s="427"/>
      <c r="F73" s="427"/>
      <c r="G73" s="427"/>
      <c r="H73" s="427"/>
      <c r="I73" s="427"/>
      <c r="J73" s="427"/>
      <c r="K73" s="428"/>
    </row>
    <row r="74" spans="1:11" ht="27.75" customHeight="1" x14ac:dyDescent="0.25">
      <c r="A74" s="476" t="s">
        <v>158</v>
      </c>
      <c r="B74" s="477"/>
      <c r="C74" s="477"/>
      <c r="D74" s="477"/>
      <c r="E74" s="477"/>
      <c r="F74" s="477"/>
      <c r="G74" s="477"/>
      <c r="H74" s="477"/>
      <c r="I74" s="477"/>
      <c r="J74" s="477"/>
      <c r="K74" s="478"/>
    </row>
    <row r="75" spans="1:11" ht="27.75" customHeight="1" thickBot="1" x14ac:dyDescent="0.35">
      <c r="A75" s="613" t="s">
        <v>562</v>
      </c>
      <c r="B75" s="614"/>
      <c r="C75" s="614"/>
      <c r="D75" s="614"/>
      <c r="E75" s="614"/>
      <c r="F75" s="614"/>
      <c r="G75" s="614"/>
      <c r="H75" s="614"/>
      <c r="I75" s="614"/>
      <c r="J75" s="614"/>
      <c r="K75" s="615"/>
    </row>
    <row r="76" spans="1:11" ht="27.75" customHeight="1" x14ac:dyDescent="0.25">
      <c r="A76" s="476" t="s">
        <v>159</v>
      </c>
      <c r="B76" s="477"/>
      <c r="C76" s="477"/>
      <c r="D76" s="477"/>
      <c r="E76" s="477"/>
      <c r="F76" s="477"/>
      <c r="G76" s="477"/>
      <c r="H76" s="477"/>
      <c r="I76" s="477"/>
      <c r="J76" s="477"/>
      <c r="K76" s="478"/>
    </row>
    <row r="77" spans="1:11" ht="33" customHeight="1" thickBot="1" x14ac:dyDescent="0.35">
      <c r="A77" s="613" t="s">
        <v>563</v>
      </c>
      <c r="B77" s="614"/>
      <c r="C77" s="614"/>
      <c r="D77" s="614"/>
      <c r="E77" s="614"/>
      <c r="F77" s="614"/>
      <c r="G77" s="614"/>
      <c r="H77" s="614"/>
      <c r="I77" s="614"/>
      <c r="J77" s="614"/>
      <c r="K77" s="615"/>
    </row>
    <row r="78" spans="1:11" s="87" customFormat="1" ht="15.75" customHeight="1" x14ac:dyDescent="0.25">
      <c r="A78" s="497" t="s">
        <v>146</v>
      </c>
      <c r="B78" s="498"/>
      <c r="C78" s="501" t="s">
        <v>116</v>
      </c>
      <c r="D78" s="502"/>
      <c r="E78" s="502"/>
      <c r="F78" s="502"/>
      <c r="G78" s="502"/>
      <c r="H78" s="502"/>
      <c r="I78" s="502"/>
      <c r="J78" s="502"/>
      <c r="K78" s="503"/>
    </row>
    <row r="79" spans="1:11" s="87" customFormat="1" ht="16.5" customHeight="1" x14ac:dyDescent="0.25">
      <c r="A79" s="499"/>
      <c r="B79" s="500"/>
      <c r="C79" s="564" t="s">
        <v>570</v>
      </c>
      <c r="D79" s="565"/>
      <c r="E79" s="565"/>
      <c r="F79" s="565"/>
      <c r="G79" s="565"/>
      <c r="H79" s="565"/>
      <c r="I79" s="565"/>
      <c r="J79" s="565"/>
      <c r="K79" s="566"/>
    </row>
    <row r="80" spans="1:11" s="87" customFormat="1" ht="18.75" customHeight="1" x14ac:dyDescent="0.25">
      <c r="A80" s="684">
        <v>1134</v>
      </c>
      <c r="B80" s="460" t="s">
        <v>538</v>
      </c>
      <c r="C80" s="453" t="s">
        <v>150</v>
      </c>
      <c r="D80" s="454"/>
      <c r="E80" s="454"/>
      <c r="F80" s="454"/>
      <c r="G80" s="454"/>
      <c r="H80" s="454"/>
      <c r="I80" s="454"/>
      <c r="J80" s="454"/>
      <c r="K80" s="455"/>
    </row>
    <row r="81" spans="1:11" s="87" customFormat="1" ht="63" customHeight="1" thickBot="1" x14ac:dyDescent="0.3">
      <c r="A81" s="684"/>
      <c r="B81" s="460"/>
      <c r="C81" s="575" t="s">
        <v>571</v>
      </c>
      <c r="D81" s="576"/>
      <c r="E81" s="576"/>
      <c r="F81" s="576"/>
      <c r="G81" s="576"/>
      <c r="H81" s="576"/>
      <c r="I81" s="576"/>
      <c r="J81" s="576"/>
      <c r="K81" s="577"/>
    </row>
    <row r="82" spans="1:11" s="87" customFormat="1" ht="60" customHeight="1" thickBot="1" x14ac:dyDescent="0.3">
      <c r="A82" s="573" t="s">
        <v>192</v>
      </c>
      <c r="B82" s="574"/>
      <c r="C82" s="252" t="s">
        <v>569</v>
      </c>
      <c r="D82" s="247">
        <v>1</v>
      </c>
      <c r="E82" s="247">
        <v>1</v>
      </c>
      <c r="F82" s="247">
        <v>1</v>
      </c>
      <c r="G82" s="247">
        <v>1</v>
      </c>
      <c r="H82" s="248"/>
      <c r="I82" s="248"/>
      <c r="J82" s="248"/>
      <c r="K82" s="249"/>
    </row>
    <row r="83" spans="1:11" s="87" customFormat="1" ht="23.25" customHeight="1" thickBot="1" x14ac:dyDescent="0.3">
      <c r="A83" s="573" t="s">
        <v>194</v>
      </c>
      <c r="B83" s="574"/>
      <c r="C83" s="252"/>
      <c r="D83" s="250" t="s">
        <v>152</v>
      </c>
      <c r="E83" s="250" t="s">
        <v>152</v>
      </c>
      <c r="F83" s="250" t="s">
        <v>152</v>
      </c>
      <c r="G83" s="250" t="s">
        <v>152</v>
      </c>
      <c r="H83" s="91">
        <f>Gexarquniq!C71</f>
        <v>89182.5</v>
      </c>
      <c r="I83" s="91">
        <f>Gexarquniq!D71</f>
        <v>89182.5</v>
      </c>
      <c r="J83" s="91">
        <f>Gexarquniq!E71</f>
        <v>89182.5</v>
      </c>
      <c r="K83" s="91">
        <f>Gexarquniq!F71</f>
        <v>89182.5</v>
      </c>
    </row>
    <row r="84" spans="1:11" s="87" customFormat="1" ht="27.75" customHeight="1" thickBot="1" x14ac:dyDescent="0.3">
      <c r="A84" s="573" t="s">
        <v>195</v>
      </c>
      <c r="B84" s="480"/>
      <c r="C84" s="574"/>
      <c r="D84" s="254"/>
      <c r="E84" s="254"/>
      <c r="F84" s="254"/>
      <c r="G84" s="250"/>
      <c r="H84" s="251"/>
      <c r="I84" s="251"/>
      <c r="J84" s="251"/>
      <c r="K84" s="249"/>
    </row>
    <row r="85" spans="1:11" s="87" customFormat="1" ht="21" customHeight="1" x14ac:dyDescent="0.25">
      <c r="A85" s="569" t="s">
        <v>196</v>
      </c>
      <c r="B85" s="570"/>
      <c r="C85" s="570"/>
      <c r="D85" s="570"/>
      <c r="E85" s="570"/>
      <c r="F85" s="570"/>
      <c r="G85" s="570"/>
      <c r="H85" s="570"/>
      <c r="I85" s="570"/>
      <c r="J85" s="570"/>
      <c r="K85" s="571"/>
    </row>
    <row r="86" spans="1:11" s="87" customFormat="1" ht="19.5" customHeight="1" thickBot="1" x14ac:dyDescent="0.3">
      <c r="A86" s="426" t="s">
        <v>371</v>
      </c>
      <c r="B86" s="427"/>
      <c r="C86" s="427"/>
      <c r="D86" s="427"/>
      <c r="E86" s="427"/>
      <c r="F86" s="427"/>
      <c r="G86" s="427"/>
      <c r="H86" s="427"/>
      <c r="I86" s="427"/>
      <c r="J86" s="427"/>
      <c r="K86" s="428"/>
    </row>
    <row r="87" spans="1:11" s="87" customFormat="1" ht="20.25" customHeight="1" x14ac:dyDescent="0.25">
      <c r="A87" s="444" t="s">
        <v>158</v>
      </c>
      <c r="B87" s="445"/>
      <c r="C87" s="445"/>
      <c r="D87" s="445"/>
      <c r="E87" s="445"/>
      <c r="F87" s="445"/>
      <c r="G87" s="445"/>
      <c r="H87" s="446"/>
      <c r="I87" s="446"/>
      <c r="J87" s="446"/>
      <c r="K87" s="447"/>
    </row>
    <row r="88" spans="1:11" s="87" customFormat="1" ht="18.75" customHeight="1" thickBot="1" x14ac:dyDescent="0.3">
      <c r="A88" s="440" t="s">
        <v>556</v>
      </c>
      <c r="B88" s="441"/>
      <c r="C88" s="441"/>
      <c r="D88" s="441"/>
      <c r="E88" s="441"/>
      <c r="F88" s="441"/>
      <c r="G88" s="441"/>
      <c r="H88" s="442"/>
      <c r="I88" s="442"/>
      <c r="J88" s="442"/>
      <c r="K88" s="443"/>
    </row>
    <row r="89" spans="1:11" s="87" customFormat="1" ht="30" customHeight="1" x14ac:dyDescent="0.25">
      <c r="A89" s="444" t="s">
        <v>159</v>
      </c>
      <c r="B89" s="445"/>
      <c r="C89" s="445"/>
      <c r="D89" s="445"/>
      <c r="E89" s="445"/>
      <c r="F89" s="445"/>
      <c r="G89" s="445"/>
      <c r="H89" s="446"/>
      <c r="I89" s="446"/>
      <c r="J89" s="446"/>
      <c r="K89" s="447"/>
    </row>
    <row r="90" spans="1:11" s="87" customFormat="1" ht="35.25" customHeight="1" thickBot="1" x14ac:dyDescent="0.3">
      <c r="A90" s="440" t="s">
        <v>557</v>
      </c>
      <c r="B90" s="441"/>
      <c r="C90" s="441"/>
      <c r="D90" s="441"/>
      <c r="E90" s="441"/>
      <c r="F90" s="441"/>
      <c r="G90" s="441"/>
      <c r="H90" s="442"/>
      <c r="I90" s="442"/>
      <c r="J90" s="442"/>
      <c r="K90" s="443"/>
    </row>
    <row r="91" spans="1:11" ht="27.75" customHeight="1" x14ac:dyDescent="0.25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</row>
    <row r="92" spans="1:11" ht="21.75" customHeight="1" x14ac:dyDescent="0.25">
      <c r="A92" s="284"/>
      <c r="B92" s="284"/>
      <c r="C92" s="284"/>
      <c r="D92" s="284"/>
      <c r="E92" s="284"/>
      <c r="F92" s="284"/>
      <c r="G92" s="284"/>
      <c r="H92" s="284"/>
      <c r="I92" s="284"/>
      <c r="J92" s="284"/>
      <c r="K92" s="284"/>
    </row>
    <row r="93" spans="1:11" x14ac:dyDescent="0.25">
      <c r="A93" s="578" t="s">
        <v>142</v>
      </c>
      <c r="B93" s="578"/>
      <c r="C93" s="578"/>
      <c r="D93" s="578"/>
      <c r="E93" s="578"/>
      <c r="F93" s="578"/>
      <c r="G93" s="578"/>
      <c r="H93" s="578"/>
      <c r="I93" s="578"/>
      <c r="J93" s="578"/>
      <c r="K93" s="578"/>
    </row>
    <row r="94" spans="1:11" ht="17.25" thickBot="1" x14ac:dyDescent="0.3">
      <c r="A94" s="258"/>
      <c r="B94" s="258"/>
      <c r="C94" s="258"/>
      <c r="D94" s="258"/>
      <c r="E94" s="258"/>
      <c r="F94" s="258"/>
      <c r="G94" s="258"/>
      <c r="H94" s="258"/>
      <c r="I94" s="258"/>
      <c r="J94" s="258"/>
      <c r="K94" s="258"/>
    </row>
    <row r="95" spans="1:11" x14ac:dyDescent="0.25">
      <c r="A95" s="583" t="s">
        <v>143</v>
      </c>
      <c r="B95" s="584"/>
      <c r="C95" s="584"/>
      <c r="D95" s="488" t="s">
        <v>119</v>
      </c>
      <c r="E95" s="489"/>
      <c r="F95" s="489"/>
      <c r="G95" s="489"/>
      <c r="H95" s="489"/>
      <c r="I95" s="489"/>
      <c r="J95" s="489"/>
      <c r="K95" s="490"/>
    </row>
    <row r="96" spans="1:11" x14ac:dyDescent="0.25">
      <c r="A96" s="585"/>
      <c r="B96" s="568"/>
      <c r="C96" s="568"/>
      <c r="D96" s="588" t="s">
        <v>144</v>
      </c>
      <c r="E96" s="804"/>
      <c r="F96" s="804"/>
      <c r="G96" s="460"/>
      <c r="H96" s="588" t="s">
        <v>145</v>
      </c>
      <c r="I96" s="804"/>
      <c r="J96" s="804"/>
      <c r="K96" s="460"/>
    </row>
    <row r="97" spans="1:11" ht="33" customHeight="1" thickBot="1" x14ac:dyDescent="0.3">
      <c r="A97" s="586"/>
      <c r="B97" s="587"/>
      <c r="C97" s="587"/>
      <c r="D97" s="21" t="s">
        <v>452</v>
      </c>
      <c r="E97" s="21" t="s">
        <v>108</v>
      </c>
      <c r="F97" s="21" t="s">
        <v>109</v>
      </c>
      <c r="G97" s="256" t="s">
        <v>100</v>
      </c>
      <c r="H97" s="21" t="s">
        <v>452</v>
      </c>
      <c r="I97" s="21" t="s">
        <v>108</v>
      </c>
      <c r="J97" s="21" t="s">
        <v>109</v>
      </c>
      <c r="K97" s="246" t="s">
        <v>100</v>
      </c>
    </row>
    <row r="98" spans="1:11" x14ac:dyDescent="0.25">
      <c r="A98" s="497" t="s">
        <v>146</v>
      </c>
      <c r="B98" s="498"/>
      <c r="C98" s="501" t="s">
        <v>116</v>
      </c>
      <c r="D98" s="502"/>
      <c r="E98" s="502"/>
      <c r="F98" s="502"/>
      <c r="G98" s="502"/>
      <c r="H98" s="502"/>
      <c r="I98" s="502"/>
      <c r="J98" s="502"/>
      <c r="K98" s="503"/>
    </row>
    <row r="99" spans="1:11" x14ac:dyDescent="0.25">
      <c r="A99" s="499"/>
      <c r="B99" s="500"/>
      <c r="C99" s="564" t="s">
        <v>147</v>
      </c>
      <c r="D99" s="565"/>
      <c r="E99" s="565"/>
      <c r="F99" s="565"/>
      <c r="G99" s="565"/>
      <c r="H99" s="565"/>
      <c r="I99" s="565"/>
      <c r="J99" s="565"/>
      <c r="K99" s="566"/>
    </row>
    <row r="100" spans="1:11" x14ac:dyDescent="0.25">
      <c r="A100" s="646">
        <v>1146</v>
      </c>
      <c r="B100" s="460" t="s">
        <v>545</v>
      </c>
      <c r="C100" s="453" t="s">
        <v>150</v>
      </c>
      <c r="D100" s="454"/>
      <c r="E100" s="454"/>
      <c r="F100" s="454"/>
      <c r="G100" s="454"/>
      <c r="H100" s="454"/>
      <c r="I100" s="454"/>
      <c r="J100" s="454"/>
      <c r="K100" s="455"/>
    </row>
    <row r="101" spans="1:11" ht="41.25" customHeight="1" thickBot="1" x14ac:dyDescent="0.3">
      <c r="A101" s="646"/>
      <c r="B101" s="460"/>
      <c r="C101" s="456" t="s">
        <v>247</v>
      </c>
      <c r="D101" s="457"/>
      <c r="E101" s="457"/>
      <c r="F101" s="457"/>
      <c r="G101" s="457"/>
      <c r="H101" s="457"/>
      <c r="I101" s="457"/>
      <c r="J101" s="457"/>
      <c r="K101" s="458"/>
    </row>
    <row r="102" spans="1:11" ht="24.75" customHeight="1" thickBot="1" x14ac:dyDescent="0.3">
      <c r="A102" s="474" t="s">
        <v>151</v>
      </c>
      <c r="B102" s="475"/>
      <c r="C102" s="33"/>
      <c r="D102" s="34" t="s">
        <v>152</v>
      </c>
      <c r="E102" s="34" t="s">
        <v>152</v>
      </c>
      <c r="F102" s="34" t="s">
        <v>152</v>
      </c>
      <c r="G102" s="34" t="s">
        <v>152</v>
      </c>
      <c r="H102" s="91">
        <f>SUM(Gexarquniq!C28:C32)</f>
        <v>28250</v>
      </c>
      <c r="I102" s="91">
        <f>SUM(Gexarquniq!D28:D32)</f>
        <v>113000</v>
      </c>
      <c r="J102" s="91">
        <f>SUM(Gexarquniq!E28:E32)</f>
        <v>113000</v>
      </c>
      <c r="K102" s="91">
        <f>SUM(Gexarquniq!F28:F32)</f>
        <v>113000</v>
      </c>
    </row>
    <row r="103" spans="1:11" x14ac:dyDescent="0.25">
      <c r="A103" s="476" t="s">
        <v>153</v>
      </c>
      <c r="B103" s="477"/>
      <c r="C103" s="477"/>
      <c r="D103" s="477"/>
      <c r="E103" s="477"/>
      <c r="F103" s="477"/>
      <c r="G103" s="477"/>
      <c r="H103" s="477"/>
      <c r="I103" s="477"/>
      <c r="J103" s="477"/>
      <c r="K103" s="478"/>
    </row>
    <row r="104" spans="1:11" ht="19.5" customHeight="1" thickBot="1" x14ac:dyDescent="0.3">
      <c r="A104" s="426" t="s">
        <v>384</v>
      </c>
      <c r="B104" s="427"/>
      <c r="C104" s="427"/>
      <c r="D104" s="427"/>
      <c r="E104" s="427"/>
      <c r="F104" s="427"/>
      <c r="G104" s="427"/>
      <c r="H104" s="427"/>
      <c r="I104" s="427"/>
      <c r="J104" s="427"/>
      <c r="K104" s="428"/>
    </row>
    <row r="105" spans="1:11" ht="17.25" thickBot="1" x14ac:dyDescent="0.3">
      <c r="A105" s="437" t="s">
        <v>154</v>
      </c>
      <c r="B105" s="438"/>
      <c r="C105" s="438"/>
      <c r="D105" s="438"/>
      <c r="E105" s="438"/>
      <c r="F105" s="438"/>
      <c r="G105" s="438"/>
      <c r="H105" s="438"/>
      <c r="I105" s="438"/>
      <c r="J105" s="438"/>
      <c r="K105" s="439"/>
    </row>
    <row r="106" spans="1:11" ht="74.25" customHeight="1" thickBot="1" x14ac:dyDescent="0.3">
      <c r="A106" s="424" t="s">
        <v>155</v>
      </c>
      <c r="B106" s="425"/>
      <c r="C106" s="479" t="s">
        <v>156</v>
      </c>
      <c r="D106" s="480"/>
      <c r="E106" s="480"/>
      <c r="F106" s="480"/>
      <c r="G106" s="480"/>
      <c r="H106" s="480"/>
      <c r="I106" s="480"/>
      <c r="J106" s="480"/>
      <c r="K106" s="481"/>
    </row>
    <row r="107" spans="1:11" ht="62.25" customHeight="1" thickBot="1" x14ac:dyDescent="0.3">
      <c r="A107" s="448" t="s">
        <v>157</v>
      </c>
      <c r="B107" s="449"/>
      <c r="C107" s="36"/>
      <c r="D107" s="36"/>
      <c r="E107" s="36"/>
      <c r="F107" s="36"/>
      <c r="G107" s="36"/>
      <c r="H107" s="36"/>
      <c r="I107" s="36"/>
      <c r="J107" s="36"/>
      <c r="K107" s="37"/>
    </row>
    <row r="108" spans="1:11" x14ac:dyDescent="0.25">
      <c r="A108" s="444" t="s">
        <v>158</v>
      </c>
      <c r="B108" s="445"/>
      <c r="C108" s="445"/>
      <c r="D108" s="445"/>
      <c r="E108" s="445"/>
      <c r="F108" s="445"/>
      <c r="G108" s="445"/>
      <c r="H108" s="446"/>
      <c r="I108" s="446"/>
      <c r="J108" s="446"/>
      <c r="K108" s="447"/>
    </row>
    <row r="109" spans="1:11" ht="15.75" customHeight="1" thickBot="1" x14ac:dyDescent="0.3">
      <c r="A109" s="800" t="s">
        <v>558</v>
      </c>
      <c r="B109" s="801"/>
      <c r="C109" s="801"/>
      <c r="D109" s="801"/>
      <c r="E109" s="801"/>
      <c r="F109" s="801"/>
      <c r="G109" s="801"/>
      <c r="H109" s="802"/>
      <c r="I109" s="802"/>
      <c r="J109" s="802"/>
      <c r="K109" s="803"/>
    </row>
    <row r="110" spans="1:11" x14ac:dyDescent="0.25">
      <c r="A110" s="444" t="s">
        <v>159</v>
      </c>
      <c r="B110" s="445"/>
      <c r="C110" s="445"/>
      <c r="D110" s="445"/>
      <c r="E110" s="445"/>
      <c r="F110" s="445"/>
      <c r="G110" s="445"/>
      <c r="H110" s="446"/>
      <c r="I110" s="446"/>
      <c r="J110" s="446"/>
      <c r="K110" s="447"/>
    </row>
    <row r="111" spans="1:11" ht="15.75" customHeight="1" thickBot="1" x14ac:dyDescent="0.3">
      <c r="A111" s="800" t="s">
        <v>559</v>
      </c>
      <c r="B111" s="801"/>
      <c r="C111" s="801"/>
      <c r="D111" s="801"/>
      <c r="E111" s="801"/>
      <c r="F111" s="801"/>
      <c r="G111" s="801"/>
      <c r="H111" s="802"/>
      <c r="I111" s="802"/>
      <c r="J111" s="802"/>
      <c r="K111" s="803"/>
    </row>
    <row r="112" spans="1:11" x14ac:dyDescent="0.25">
      <c r="A112" s="497" t="s">
        <v>146</v>
      </c>
      <c r="B112" s="498"/>
      <c r="C112" s="501" t="s">
        <v>116</v>
      </c>
      <c r="D112" s="502"/>
      <c r="E112" s="502"/>
      <c r="F112" s="502"/>
      <c r="G112" s="502"/>
      <c r="H112" s="502"/>
      <c r="I112" s="502"/>
      <c r="J112" s="502"/>
      <c r="K112" s="503"/>
    </row>
    <row r="113" spans="1:11" x14ac:dyDescent="0.25">
      <c r="A113" s="499"/>
      <c r="B113" s="500"/>
      <c r="C113" s="564" t="s">
        <v>160</v>
      </c>
      <c r="D113" s="565"/>
      <c r="E113" s="565"/>
      <c r="F113" s="565"/>
      <c r="G113" s="565"/>
      <c r="H113" s="565"/>
      <c r="I113" s="565"/>
      <c r="J113" s="565"/>
      <c r="K113" s="566"/>
    </row>
    <row r="114" spans="1:11" x14ac:dyDescent="0.25">
      <c r="A114" s="646">
        <v>1168</v>
      </c>
      <c r="B114" s="460" t="s">
        <v>546</v>
      </c>
      <c r="C114" s="453" t="s">
        <v>150</v>
      </c>
      <c r="D114" s="454"/>
      <c r="E114" s="454"/>
      <c r="F114" s="454"/>
      <c r="G114" s="454"/>
      <c r="H114" s="454"/>
      <c r="I114" s="454"/>
      <c r="J114" s="454"/>
      <c r="K114" s="455"/>
    </row>
    <row r="115" spans="1:11" x14ac:dyDescent="0.25">
      <c r="A115" s="646"/>
      <c r="B115" s="460"/>
      <c r="C115" s="456" t="s">
        <v>248</v>
      </c>
      <c r="D115" s="457"/>
      <c r="E115" s="457"/>
      <c r="F115" s="457"/>
      <c r="G115" s="457"/>
      <c r="H115" s="457"/>
      <c r="I115" s="457"/>
      <c r="J115" s="457"/>
      <c r="K115" s="458"/>
    </row>
    <row r="116" spans="1:11" ht="23.25" customHeight="1" x14ac:dyDescent="0.25">
      <c r="A116" s="568" t="s">
        <v>151</v>
      </c>
      <c r="B116" s="568"/>
      <c r="C116" s="285"/>
      <c r="D116" s="255" t="s">
        <v>152</v>
      </c>
      <c r="E116" s="255" t="s">
        <v>152</v>
      </c>
      <c r="F116" s="255" t="s">
        <v>152</v>
      </c>
      <c r="G116" s="255" t="s">
        <v>152</v>
      </c>
      <c r="H116" s="286">
        <f>SUM(Gexarquniq!C20:C27)</f>
        <v>43500</v>
      </c>
      <c r="I116" s="286">
        <f>SUM(Gexarquniq!D20:D27)</f>
        <v>174000</v>
      </c>
      <c r="J116" s="286">
        <f>SUM(Gexarquniq!E20:E27)</f>
        <v>174000</v>
      </c>
      <c r="K116" s="286">
        <f>SUM(Gexarquniq!F20:F27)</f>
        <v>174000</v>
      </c>
    </row>
    <row r="117" spans="1:11" ht="17.25" thickBot="1" x14ac:dyDescent="0.3">
      <c r="A117" s="426" t="s">
        <v>251</v>
      </c>
      <c r="B117" s="427"/>
      <c r="C117" s="427"/>
      <c r="D117" s="427"/>
      <c r="E117" s="427"/>
      <c r="F117" s="427"/>
      <c r="G117" s="427"/>
      <c r="H117" s="427"/>
      <c r="I117" s="427"/>
      <c r="J117" s="427"/>
      <c r="K117" s="428"/>
    </row>
    <row r="118" spans="1:11" ht="17.25" thickBot="1" x14ac:dyDescent="0.3">
      <c r="A118" s="437" t="s">
        <v>154</v>
      </c>
      <c r="B118" s="438"/>
      <c r="C118" s="438"/>
      <c r="D118" s="438"/>
      <c r="E118" s="438"/>
      <c r="F118" s="438"/>
      <c r="G118" s="438"/>
      <c r="H118" s="438"/>
      <c r="I118" s="438"/>
      <c r="J118" s="438"/>
      <c r="K118" s="439"/>
    </row>
    <row r="119" spans="1:11" ht="78" customHeight="1" thickBot="1" x14ac:dyDescent="0.3">
      <c r="A119" s="424" t="s">
        <v>155</v>
      </c>
      <c r="B119" s="425"/>
      <c r="C119" s="479" t="s">
        <v>163</v>
      </c>
      <c r="D119" s="480"/>
      <c r="E119" s="480"/>
      <c r="F119" s="480"/>
      <c r="G119" s="480"/>
      <c r="H119" s="480"/>
      <c r="I119" s="480"/>
      <c r="J119" s="480"/>
      <c r="K119" s="481"/>
    </row>
    <row r="120" spans="1:11" ht="57.75" customHeight="1" thickBot="1" x14ac:dyDescent="0.3">
      <c r="A120" s="448" t="s">
        <v>157</v>
      </c>
      <c r="B120" s="449"/>
      <c r="C120" s="36"/>
      <c r="D120" s="36"/>
      <c r="E120" s="36"/>
      <c r="F120" s="36"/>
      <c r="G120" s="36"/>
      <c r="H120" s="36"/>
      <c r="I120" s="36"/>
      <c r="J120" s="36"/>
      <c r="K120" s="37"/>
    </row>
    <row r="121" spans="1:11" x14ac:dyDescent="0.25">
      <c r="A121" s="444" t="s">
        <v>158</v>
      </c>
      <c r="B121" s="445"/>
      <c r="C121" s="445"/>
      <c r="D121" s="445"/>
      <c r="E121" s="445"/>
      <c r="F121" s="445"/>
      <c r="G121" s="445"/>
      <c r="H121" s="446"/>
      <c r="I121" s="446"/>
      <c r="J121" s="446"/>
      <c r="K121" s="447"/>
    </row>
    <row r="122" spans="1:11" ht="15.75" customHeight="1" thickBot="1" x14ac:dyDescent="0.3">
      <c r="A122" s="440" t="s">
        <v>560</v>
      </c>
      <c r="B122" s="441"/>
      <c r="C122" s="441"/>
      <c r="D122" s="441"/>
      <c r="E122" s="441"/>
      <c r="F122" s="441"/>
      <c r="G122" s="441"/>
      <c r="H122" s="442"/>
      <c r="I122" s="442"/>
      <c r="J122" s="442"/>
      <c r="K122" s="443"/>
    </row>
    <row r="123" spans="1:11" x14ac:dyDescent="0.25">
      <c r="A123" s="444" t="s">
        <v>159</v>
      </c>
      <c r="B123" s="445"/>
      <c r="C123" s="445"/>
      <c r="D123" s="445"/>
      <c r="E123" s="445"/>
      <c r="F123" s="445"/>
      <c r="G123" s="445"/>
      <c r="H123" s="446"/>
      <c r="I123" s="446"/>
      <c r="J123" s="446"/>
      <c r="K123" s="447"/>
    </row>
    <row r="124" spans="1:11" ht="15.75" customHeight="1" thickBot="1" x14ac:dyDescent="0.3">
      <c r="A124" s="440" t="s">
        <v>561</v>
      </c>
      <c r="B124" s="441"/>
      <c r="C124" s="441"/>
      <c r="D124" s="441"/>
      <c r="E124" s="441"/>
      <c r="F124" s="441"/>
      <c r="G124" s="441"/>
      <c r="H124" s="442"/>
      <c r="I124" s="442"/>
      <c r="J124" s="442"/>
      <c r="K124" s="443"/>
    </row>
    <row r="125" spans="1:11" x14ac:dyDescent="0.3">
      <c r="A125" s="642" t="s">
        <v>146</v>
      </c>
      <c r="B125" s="643"/>
      <c r="C125" s="625" t="s">
        <v>116</v>
      </c>
      <c r="D125" s="632"/>
      <c r="E125" s="632"/>
      <c r="F125" s="632"/>
      <c r="G125" s="632"/>
      <c r="H125" s="626"/>
      <c r="I125" s="632"/>
      <c r="J125" s="632"/>
      <c r="K125" s="627"/>
    </row>
    <row r="126" spans="1:11" x14ac:dyDescent="0.3">
      <c r="A126" s="621"/>
      <c r="B126" s="622"/>
      <c r="C126" s="628" t="s">
        <v>206</v>
      </c>
      <c r="D126" s="629"/>
      <c r="E126" s="629"/>
      <c r="F126" s="629"/>
      <c r="G126" s="644"/>
      <c r="H126" s="644"/>
      <c r="I126" s="644"/>
      <c r="J126" s="644"/>
      <c r="K126" s="630"/>
    </row>
    <row r="127" spans="1:11" ht="17.25" thickBot="1" x14ac:dyDescent="0.35">
      <c r="A127" s="623"/>
      <c r="B127" s="624"/>
      <c r="C127" s="631" t="s">
        <v>167</v>
      </c>
      <c r="D127" s="632"/>
      <c r="E127" s="632"/>
      <c r="F127" s="632"/>
      <c r="G127" s="645"/>
      <c r="H127" s="645"/>
      <c r="I127" s="645"/>
      <c r="J127" s="645"/>
      <c r="K127" s="633"/>
    </row>
    <row r="128" spans="1:11" ht="33.75" customHeight="1" thickBot="1" x14ac:dyDescent="0.35">
      <c r="A128" s="280">
        <v>1150</v>
      </c>
      <c r="B128" s="281" t="s">
        <v>149</v>
      </c>
      <c r="C128" s="613" t="s">
        <v>482</v>
      </c>
      <c r="D128" s="614"/>
      <c r="E128" s="614"/>
      <c r="F128" s="614"/>
      <c r="G128" s="614"/>
      <c r="H128" s="614"/>
      <c r="I128" s="614"/>
      <c r="J128" s="614"/>
      <c r="K128" s="615"/>
    </row>
    <row r="129" spans="1:11" ht="32.25" customHeight="1" thickBot="1" x14ac:dyDescent="0.35">
      <c r="A129" s="818" t="s">
        <v>201</v>
      </c>
      <c r="B129" s="818"/>
      <c r="C129" s="282"/>
      <c r="D129" s="208" t="s">
        <v>152</v>
      </c>
      <c r="E129" s="208" t="s">
        <v>152</v>
      </c>
      <c r="F129" s="208" t="s">
        <v>152</v>
      </c>
      <c r="G129" s="208" t="s">
        <v>152</v>
      </c>
      <c r="H129" s="1">
        <f>SUM(Gexarquniq!C46)</f>
        <v>1500</v>
      </c>
      <c r="I129" s="1">
        <f>SUM(Gexarquniq!D46)</f>
        <v>6000</v>
      </c>
      <c r="J129" s="1">
        <f>SUM(Gexarquniq!E46)</f>
        <v>6000</v>
      </c>
      <c r="K129" s="1">
        <f>SUM(Gexarquniq!F46)</f>
        <v>6000</v>
      </c>
    </row>
    <row r="130" spans="1:11" ht="38.25" customHeight="1" thickBot="1" x14ac:dyDescent="0.35">
      <c r="A130" s="819" t="s">
        <v>153</v>
      </c>
      <c r="B130" s="820"/>
      <c r="C130" s="610"/>
      <c r="D130" s="610"/>
      <c r="E130" s="610"/>
      <c r="F130" s="610"/>
      <c r="G130" s="610"/>
      <c r="H130" s="610"/>
      <c r="I130" s="610"/>
      <c r="J130" s="610"/>
      <c r="K130" s="611"/>
    </row>
    <row r="131" spans="1:11" ht="36" customHeight="1" thickBot="1" x14ac:dyDescent="0.35">
      <c r="A131" s="607" t="s">
        <v>483</v>
      </c>
      <c r="B131" s="612"/>
      <c r="C131" s="612"/>
      <c r="D131" s="612"/>
      <c r="E131" s="612"/>
      <c r="F131" s="612"/>
      <c r="G131" s="612"/>
      <c r="H131" s="612"/>
      <c r="I131" s="612"/>
      <c r="J131" s="612"/>
      <c r="K131" s="608"/>
    </row>
    <row r="132" spans="1:11" ht="39" customHeight="1" thickBot="1" x14ac:dyDescent="0.35">
      <c r="A132" s="821" t="s">
        <v>154</v>
      </c>
      <c r="B132" s="822"/>
      <c r="C132" s="822"/>
      <c r="D132" s="822"/>
      <c r="E132" s="822"/>
      <c r="F132" s="822"/>
      <c r="G132" s="822"/>
      <c r="H132" s="822"/>
      <c r="I132" s="822"/>
      <c r="J132" s="822"/>
      <c r="K132" s="823"/>
    </row>
    <row r="133" spans="1:11" ht="78" customHeight="1" thickBot="1" x14ac:dyDescent="0.35">
      <c r="A133" s="609" t="s">
        <v>155</v>
      </c>
      <c r="B133" s="611"/>
      <c r="C133" s="607" t="s">
        <v>202</v>
      </c>
      <c r="D133" s="612"/>
      <c r="E133" s="612"/>
      <c r="F133" s="612"/>
      <c r="G133" s="612"/>
      <c r="H133" s="612"/>
      <c r="I133" s="612"/>
      <c r="J133" s="612"/>
      <c r="K133" s="608"/>
    </row>
    <row r="134" spans="1:11" ht="51.75" customHeight="1" thickBot="1" x14ac:dyDescent="0.35">
      <c r="A134" s="609" t="s">
        <v>157</v>
      </c>
      <c r="B134" s="611"/>
      <c r="C134" s="283"/>
      <c r="D134" s="283"/>
      <c r="E134" s="283"/>
      <c r="F134" s="283"/>
      <c r="G134" s="283"/>
      <c r="H134" s="283"/>
      <c r="I134" s="283"/>
      <c r="J134" s="283"/>
      <c r="K134" s="283"/>
    </row>
    <row r="135" spans="1:11" ht="33" customHeight="1" thickBot="1" x14ac:dyDescent="0.35">
      <c r="A135" s="609" t="s">
        <v>158</v>
      </c>
      <c r="B135" s="610"/>
      <c r="C135" s="610"/>
      <c r="D135" s="610"/>
      <c r="E135" s="610"/>
      <c r="F135" s="610"/>
      <c r="G135" s="610"/>
      <c r="H135" s="610"/>
      <c r="I135" s="610"/>
      <c r="J135" s="610"/>
      <c r="K135" s="611"/>
    </row>
    <row r="136" spans="1:11" ht="28.5" customHeight="1" thickBot="1" x14ac:dyDescent="0.3">
      <c r="A136" s="440" t="s">
        <v>566</v>
      </c>
      <c r="B136" s="441"/>
      <c r="C136" s="441"/>
      <c r="D136" s="441"/>
      <c r="E136" s="441"/>
      <c r="F136" s="441"/>
      <c r="G136" s="441"/>
      <c r="H136" s="442"/>
      <c r="I136" s="442"/>
      <c r="J136" s="442"/>
      <c r="K136" s="443"/>
    </row>
    <row r="137" spans="1:11" ht="29.25" customHeight="1" thickBot="1" x14ac:dyDescent="0.35">
      <c r="A137" s="609" t="s">
        <v>159</v>
      </c>
      <c r="B137" s="610"/>
      <c r="C137" s="610"/>
      <c r="D137" s="610"/>
      <c r="E137" s="610"/>
      <c r="F137" s="610"/>
      <c r="G137" s="610"/>
      <c r="H137" s="610"/>
      <c r="I137" s="610"/>
      <c r="J137" s="610"/>
      <c r="K137" s="611"/>
    </row>
    <row r="138" spans="1:11" ht="17.25" thickBot="1" x14ac:dyDescent="0.35">
      <c r="A138" s="607" t="s">
        <v>567</v>
      </c>
      <c r="B138" s="612"/>
      <c r="C138" s="612"/>
      <c r="D138" s="612"/>
      <c r="E138" s="612"/>
      <c r="F138" s="612"/>
      <c r="G138" s="612"/>
      <c r="H138" s="612"/>
      <c r="I138" s="612"/>
      <c r="J138" s="612"/>
      <c r="K138" s="608"/>
    </row>
    <row r="140" spans="1:11" x14ac:dyDescent="0.25">
      <c r="A140" s="578" t="s">
        <v>164</v>
      </c>
      <c r="B140" s="578"/>
      <c r="C140" s="578"/>
      <c r="D140" s="578"/>
      <c r="E140" s="578"/>
      <c r="F140" s="578"/>
      <c r="G140" s="578"/>
      <c r="H140" s="578"/>
      <c r="I140" s="578"/>
      <c r="J140" s="578"/>
      <c r="K140" s="578"/>
    </row>
    <row r="142" spans="1:11" x14ac:dyDescent="0.25">
      <c r="A142" s="578" t="s">
        <v>165</v>
      </c>
      <c r="B142" s="578"/>
      <c r="C142" s="578"/>
      <c r="D142" s="578"/>
      <c r="E142" s="578"/>
      <c r="F142" s="578"/>
      <c r="G142" s="578"/>
      <c r="H142" s="578"/>
      <c r="I142" s="578"/>
      <c r="J142" s="578"/>
      <c r="K142" s="578"/>
    </row>
    <row r="143" spans="1:11" ht="17.25" thickBot="1" x14ac:dyDescent="0.3"/>
    <row r="144" spans="1:11" x14ac:dyDescent="0.25">
      <c r="A144" s="583" t="s">
        <v>143</v>
      </c>
      <c r="B144" s="584"/>
      <c r="C144" s="584"/>
      <c r="D144" s="488" t="s">
        <v>119</v>
      </c>
      <c r="E144" s="489"/>
      <c r="F144" s="489"/>
      <c r="G144" s="489"/>
      <c r="H144" s="489"/>
      <c r="I144" s="489"/>
      <c r="J144" s="489"/>
      <c r="K144" s="490"/>
    </row>
    <row r="145" spans="1:11" x14ac:dyDescent="0.25">
      <c r="A145" s="585"/>
      <c r="B145" s="568"/>
      <c r="C145" s="568"/>
      <c r="D145" s="588" t="s">
        <v>144</v>
      </c>
      <c r="E145" s="804"/>
      <c r="F145" s="804"/>
      <c r="G145" s="460"/>
      <c r="H145" s="588" t="s">
        <v>145</v>
      </c>
      <c r="I145" s="804"/>
      <c r="J145" s="804"/>
      <c r="K145" s="460"/>
    </row>
    <row r="146" spans="1:11" ht="36" customHeight="1" thickBot="1" x14ac:dyDescent="0.3">
      <c r="A146" s="586"/>
      <c r="B146" s="587"/>
      <c r="C146" s="587"/>
      <c r="D146" s="21" t="s">
        <v>452</v>
      </c>
      <c r="E146" s="21" t="s">
        <v>108</v>
      </c>
      <c r="F146" s="21" t="s">
        <v>109</v>
      </c>
      <c r="G146" s="256" t="s">
        <v>100</v>
      </c>
      <c r="H146" s="21" t="s">
        <v>452</v>
      </c>
      <c r="I146" s="21" t="s">
        <v>108</v>
      </c>
      <c r="J146" s="21" t="s">
        <v>109</v>
      </c>
      <c r="K146" s="246" t="s">
        <v>100</v>
      </c>
    </row>
    <row r="147" spans="1:11" x14ac:dyDescent="0.25">
      <c r="A147" s="497" t="s">
        <v>146</v>
      </c>
      <c r="B147" s="498"/>
      <c r="C147" s="501" t="s">
        <v>116</v>
      </c>
      <c r="D147" s="502"/>
      <c r="E147" s="502"/>
      <c r="F147" s="502"/>
      <c r="G147" s="502"/>
      <c r="H147" s="502"/>
      <c r="I147" s="502"/>
      <c r="J147" s="502"/>
      <c r="K147" s="503"/>
    </row>
    <row r="148" spans="1:11" x14ac:dyDescent="0.25">
      <c r="A148" s="499"/>
      <c r="B148" s="500"/>
      <c r="C148" s="564" t="s">
        <v>217</v>
      </c>
      <c r="D148" s="565"/>
      <c r="E148" s="565"/>
      <c r="F148" s="565"/>
      <c r="G148" s="565"/>
      <c r="H148" s="565"/>
      <c r="I148" s="565"/>
      <c r="J148" s="565"/>
      <c r="K148" s="566"/>
    </row>
    <row r="149" spans="1:11" x14ac:dyDescent="0.25">
      <c r="A149" s="647">
        <v>1047</v>
      </c>
      <c r="B149" s="460" t="s">
        <v>547</v>
      </c>
      <c r="C149" s="453" t="s">
        <v>150</v>
      </c>
      <c r="D149" s="454"/>
      <c r="E149" s="454"/>
      <c r="F149" s="454"/>
      <c r="G149" s="454"/>
      <c r="H149" s="454"/>
      <c r="I149" s="454"/>
      <c r="J149" s="454"/>
      <c r="K149" s="455"/>
    </row>
    <row r="150" spans="1:11" ht="17.25" thickBot="1" x14ac:dyDescent="0.3">
      <c r="A150" s="648"/>
      <c r="B150" s="649"/>
      <c r="C150" s="575" t="s">
        <v>218</v>
      </c>
      <c r="D150" s="576"/>
      <c r="E150" s="576"/>
      <c r="F150" s="576"/>
      <c r="G150" s="576"/>
      <c r="H150" s="576"/>
      <c r="I150" s="576"/>
      <c r="J150" s="576"/>
      <c r="K150" s="577"/>
    </row>
    <row r="151" spans="1:11" ht="54" customHeight="1" x14ac:dyDescent="0.25">
      <c r="A151" s="650" t="s">
        <v>170</v>
      </c>
      <c r="B151" s="651"/>
      <c r="C151" s="287" t="s">
        <v>219</v>
      </c>
      <c r="D151" s="288">
        <v>3</v>
      </c>
      <c r="E151" s="288">
        <v>3</v>
      </c>
      <c r="F151" s="288">
        <v>3</v>
      </c>
      <c r="G151" s="288">
        <v>3</v>
      </c>
      <c r="H151" s="289"/>
      <c r="I151" s="289"/>
      <c r="J151" s="289"/>
      <c r="K151" s="290"/>
    </row>
    <row r="152" spans="1:11" ht="17.25" thickBot="1" x14ac:dyDescent="0.3">
      <c r="A152" s="652" t="s">
        <v>173</v>
      </c>
      <c r="B152" s="653"/>
      <c r="C152" s="291"/>
      <c r="D152" s="291"/>
      <c r="E152" s="291"/>
      <c r="F152" s="291"/>
      <c r="G152" s="256"/>
      <c r="H152" s="292"/>
      <c r="I152" s="292"/>
      <c r="J152" s="292"/>
      <c r="K152" s="246"/>
    </row>
    <row r="153" spans="1:11" ht="60.75" customHeight="1" thickBot="1" x14ac:dyDescent="0.3">
      <c r="A153" s="654" t="s">
        <v>185</v>
      </c>
      <c r="B153" s="655"/>
      <c r="C153" s="655"/>
      <c r="D153" s="293"/>
      <c r="E153" s="293"/>
      <c r="F153" s="293"/>
      <c r="G153" s="250"/>
      <c r="H153" s="106">
        <f>SUM(Gexarquniq!C11,Gexarquniq!C14:C15)</f>
        <v>10258.475</v>
      </c>
      <c r="I153" s="106">
        <f>SUM(Gexarquniq!D11,Gexarquniq!D14:D15)</f>
        <v>41033.9</v>
      </c>
      <c r="J153" s="106">
        <f>SUM(Gexarquniq!E11,Gexarquniq!E14:E15)</f>
        <v>41033.9</v>
      </c>
      <c r="K153" s="106">
        <f>SUM(Gexarquniq!F11,Gexarquniq!F14:F15)</f>
        <v>41033.9</v>
      </c>
    </row>
    <row r="154" spans="1:11" ht="42" customHeight="1" thickBot="1" x14ac:dyDescent="0.3">
      <c r="A154" s="573" t="s">
        <v>186</v>
      </c>
      <c r="B154" s="574"/>
      <c r="C154" s="294">
        <f>K153</f>
        <v>41033.9</v>
      </c>
      <c r="D154" s="294"/>
      <c r="E154" s="294"/>
      <c r="F154" s="294"/>
      <c r="G154" s="250"/>
      <c r="H154" s="251"/>
      <c r="I154" s="251"/>
      <c r="J154" s="251"/>
      <c r="K154" s="249"/>
    </row>
    <row r="155" spans="1:11" ht="86.25" customHeight="1" thickBot="1" x14ac:dyDescent="0.3">
      <c r="A155" s="573" t="s">
        <v>187</v>
      </c>
      <c r="B155" s="574"/>
      <c r="C155" s="253"/>
      <c r="D155" s="253"/>
      <c r="E155" s="253"/>
      <c r="F155" s="253"/>
      <c r="G155" s="250"/>
      <c r="H155" s="251"/>
      <c r="I155" s="251"/>
      <c r="J155" s="251"/>
      <c r="K155" s="249"/>
    </row>
    <row r="156" spans="1:11" x14ac:dyDescent="0.25">
      <c r="A156" s="444" t="s">
        <v>158</v>
      </c>
      <c r="B156" s="445"/>
      <c r="C156" s="445"/>
      <c r="D156" s="445"/>
      <c r="E156" s="445"/>
      <c r="F156" s="445"/>
      <c r="G156" s="445"/>
      <c r="H156" s="446"/>
      <c r="I156" s="446"/>
      <c r="J156" s="446"/>
      <c r="K156" s="447"/>
    </row>
    <row r="157" spans="1:11" ht="21" customHeight="1" thickBot="1" x14ac:dyDescent="0.35">
      <c r="A157" s="613" t="s">
        <v>562</v>
      </c>
      <c r="B157" s="614"/>
      <c r="C157" s="614"/>
      <c r="D157" s="614"/>
      <c r="E157" s="614"/>
      <c r="F157" s="614"/>
      <c r="G157" s="614"/>
      <c r="H157" s="614"/>
      <c r="I157" s="614"/>
      <c r="J157" s="614"/>
      <c r="K157" s="615"/>
    </row>
    <row r="158" spans="1:11" x14ac:dyDescent="0.25">
      <c r="A158" s="444" t="s">
        <v>159</v>
      </c>
      <c r="B158" s="445"/>
      <c r="C158" s="445"/>
      <c r="D158" s="445"/>
      <c r="E158" s="445"/>
      <c r="F158" s="445"/>
      <c r="G158" s="445"/>
      <c r="H158" s="446"/>
      <c r="I158" s="446"/>
      <c r="J158" s="446"/>
      <c r="K158" s="447"/>
    </row>
    <row r="159" spans="1:11" ht="21" customHeight="1" thickBot="1" x14ac:dyDescent="0.35">
      <c r="A159" s="613" t="s">
        <v>563</v>
      </c>
      <c r="B159" s="614"/>
      <c r="C159" s="614"/>
      <c r="D159" s="614"/>
      <c r="E159" s="614"/>
      <c r="F159" s="614"/>
      <c r="G159" s="614"/>
      <c r="H159" s="614"/>
      <c r="I159" s="614"/>
      <c r="J159" s="614"/>
      <c r="K159" s="615"/>
    </row>
    <row r="160" spans="1:11" x14ac:dyDescent="0.25">
      <c r="A160" s="497" t="s">
        <v>146</v>
      </c>
      <c r="B160" s="498"/>
      <c r="C160" s="501" t="s">
        <v>116</v>
      </c>
      <c r="D160" s="502"/>
      <c r="E160" s="502"/>
      <c r="F160" s="502"/>
      <c r="G160" s="502"/>
      <c r="H160" s="502"/>
      <c r="I160" s="502"/>
      <c r="J160" s="502"/>
      <c r="K160" s="503"/>
    </row>
    <row r="161" spans="1:11" x14ac:dyDescent="0.25">
      <c r="A161" s="499"/>
      <c r="B161" s="500"/>
      <c r="C161" s="564" t="s">
        <v>253</v>
      </c>
      <c r="D161" s="565"/>
      <c r="E161" s="565"/>
      <c r="F161" s="565"/>
      <c r="G161" s="565"/>
      <c r="H161" s="565"/>
      <c r="I161" s="565"/>
      <c r="J161" s="565"/>
      <c r="K161" s="566"/>
    </row>
    <row r="162" spans="1:11" x14ac:dyDescent="0.25">
      <c r="A162" s="647">
        <v>1047</v>
      </c>
      <c r="B162" s="460" t="s">
        <v>548</v>
      </c>
      <c r="C162" s="453" t="s">
        <v>150</v>
      </c>
      <c r="D162" s="454"/>
      <c r="E162" s="454"/>
      <c r="F162" s="454"/>
      <c r="G162" s="454"/>
      <c r="H162" s="454"/>
      <c r="I162" s="454"/>
      <c r="J162" s="454"/>
      <c r="K162" s="455"/>
    </row>
    <row r="163" spans="1:11" ht="17.25" thickBot="1" x14ac:dyDescent="0.3">
      <c r="A163" s="648"/>
      <c r="B163" s="649"/>
      <c r="C163" s="575" t="s">
        <v>287</v>
      </c>
      <c r="D163" s="576"/>
      <c r="E163" s="576"/>
      <c r="F163" s="576"/>
      <c r="G163" s="576"/>
      <c r="H163" s="576"/>
      <c r="I163" s="576"/>
      <c r="J163" s="576"/>
      <c r="K163" s="577"/>
    </row>
    <row r="164" spans="1:11" ht="49.5" x14ac:dyDescent="0.25">
      <c r="A164" s="650" t="s">
        <v>170</v>
      </c>
      <c r="B164" s="651"/>
      <c r="C164" s="287" t="s">
        <v>219</v>
      </c>
      <c r="D164" s="288">
        <v>1</v>
      </c>
      <c r="E164" s="288">
        <v>1</v>
      </c>
      <c r="F164" s="288">
        <v>1</v>
      </c>
      <c r="G164" s="288">
        <v>1</v>
      </c>
      <c r="H164" s="289"/>
      <c r="I164" s="289"/>
      <c r="J164" s="289"/>
      <c r="K164" s="290"/>
    </row>
    <row r="165" spans="1:11" ht="17.25" thickBot="1" x14ac:dyDescent="0.3">
      <c r="A165" s="652" t="s">
        <v>173</v>
      </c>
      <c r="B165" s="653"/>
      <c r="C165" s="291"/>
      <c r="D165" s="291"/>
      <c r="E165" s="291"/>
      <c r="F165" s="291"/>
      <c r="G165" s="256"/>
      <c r="H165" s="292"/>
      <c r="I165" s="292"/>
      <c r="J165" s="292"/>
      <c r="K165" s="246"/>
    </row>
    <row r="166" spans="1:11" ht="66.75" customHeight="1" thickBot="1" x14ac:dyDescent="0.3">
      <c r="A166" s="654" t="s">
        <v>185</v>
      </c>
      <c r="B166" s="655"/>
      <c r="C166" s="655"/>
      <c r="D166" s="293"/>
      <c r="E166" s="293"/>
      <c r="F166" s="293"/>
      <c r="G166" s="250"/>
      <c r="H166" s="106">
        <f>SUM(Gexarquniq!C13)</f>
        <v>2500</v>
      </c>
      <c r="I166" s="106">
        <f>SUM(Gexarquniq!D13)</f>
        <v>10000</v>
      </c>
      <c r="J166" s="106">
        <f>SUM(Gexarquniq!E13)</f>
        <v>10000</v>
      </c>
      <c r="K166" s="106">
        <f>SUM(Gexarquniq!F13)</f>
        <v>10000</v>
      </c>
    </row>
    <row r="167" spans="1:11" ht="39.75" customHeight="1" thickBot="1" x14ac:dyDescent="0.3">
      <c r="A167" s="573" t="s">
        <v>186</v>
      </c>
      <c r="B167" s="574"/>
      <c r="C167" s="294">
        <f>K166</f>
        <v>10000</v>
      </c>
      <c r="D167" s="294"/>
      <c r="E167" s="294"/>
      <c r="F167" s="294"/>
      <c r="G167" s="250"/>
      <c r="H167" s="251"/>
      <c r="I167" s="251"/>
      <c r="J167" s="251"/>
      <c r="K167" s="249"/>
    </row>
    <row r="168" spans="1:11" ht="93" customHeight="1" thickBot="1" x14ac:dyDescent="0.3">
      <c r="A168" s="573" t="s">
        <v>187</v>
      </c>
      <c r="B168" s="574"/>
      <c r="C168" s="253"/>
      <c r="D168" s="253"/>
      <c r="E168" s="253"/>
      <c r="F168" s="253"/>
      <c r="G168" s="250"/>
      <c r="H168" s="251"/>
      <c r="I168" s="251"/>
      <c r="J168" s="251"/>
      <c r="K168" s="249"/>
    </row>
    <row r="169" spans="1:11" x14ac:dyDescent="0.25">
      <c r="A169" s="444" t="s">
        <v>158</v>
      </c>
      <c r="B169" s="445"/>
      <c r="C169" s="445"/>
      <c r="D169" s="445"/>
      <c r="E169" s="445"/>
      <c r="F169" s="445"/>
      <c r="G169" s="445"/>
      <c r="H169" s="446"/>
      <c r="I169" s="446"/>
      <c r="J169" s="446"/>
      <c r="K169" s="447"/>
    </row>
    <row r="170" spans="1:11" ht="15.75" customHeight="1" thickBot="1" x14ac:dyDescent="0.35">
      <c r="A170" s="613" t="s">
        <v>562</v>
      </c>
      <c r="B170" s="614"/>
      <c r="C170" s="614"/>
      <c r="D170" s="614"/>
      <c r="E170" s="614"/>
      <c r="F170" s="614"/>
      <c r="G170" s="614"/>
      <c r="H170" s="614"/>
      <c r="I170" s="614"/>
      <c r="J170" s="614"/>
      <c r="K170" s="615"/>
    </row>
    <row r="171" spans="1:11" x14ac:dyDescent="0.25">
      <c r="A171" s="444" t="s">
        <v>159</v>
      </c>
      <c r="B171" s="445"/>
      <c r="C171" s="445"/>
      <c r="D171" s="445"/>
      <c r="E171" s="445"/>
      <c r="F171" s="445"/>
      <c r="G171" s="445"/>
      <c r="H171" s="446"/>
      <c r="I171" s="446"/>
      <c r="J171" s="446"/>
      <c r="K171" s="447"/>
    </row>
    <row r="172" spans="1:11" ht="15.75" customHeight="1" thickBot="1" x14ac:dyDescent="0.35">
      <c r="A172" s="613" t="s">
        <v>563</v>
      </c>
      <c r="B172" s="614"/>
      <c r="C172" s="614"/>
      <c r="D172" s="614"/>
      <c r="E172" s="614"/>
      <c r="F172" s="614"/>
      <c r="G172" s="614"/>
      <c r="H172" s="614"/>
      <c r="I172" s="614"/>
      <c r="J172" s="614"/>
      <c r="K172" s="615"/>
    </row>
    <row r="173" spans="1:11" x14ac:dyDescent="0.3">
      <c r="A173" s="642" t="s">
        <v>146</v>
      </c>
      <c r="B173" s="643"/>
      <c r="C173" s="625" t="s">
        <v>116</v>
      </c>
      <c r="D173" s="626"/>
      <c r="E173" s="626"/>
      <c r="F173" s="626"/>
      <c r="G173" s="626"/>
      <c r="H173" s="626"/>
      <c r="I173" s="626"/>
      <c r="J173" s="626"/>
      <c r="K173" s="627"/>
    </row>
    <row r="174" spans="1:11" x14ac:dyDescent="0.3">
      <c r="A174" s="621"/>
      <c r="B174" s="622"/>
      <c r="C174" s="628" t="s">
        <v>166</v>
      </c>
      <c r="D174" s="629"/>
      <c r="E174" s="629"/>
      <c r="F174" s="629"/>
      <c r="G174" s="644"/>
      <c r="H174" s="644"/>
      <c r="I174" s="644"/>
      <c r="J174" s="644"/>
      <c r="K174" s="630"/>
    </row>
    <row r="175" spans="1:11" ht="16.5" customHeight="1" thickBot="1" x14ac:dyDescent="0.35">
      <c r="A175" s="623"/>
      <c r="B175" s="624"/>
      <c r="C175" s="631" t="s">
        <v>167</v>
      </c>
      <c r="D175" s="632"/>
      <c r="E175" s="632"/>
      <c r="F175" s="632"/>
      <c r="G175" s="645"/>
      <c r="H175" s="645"/>
      <c r="I175" s="645"/>
      <c r="J175" s="645"/>
      <c r="K175" s="633"/>
    </row>
    <row r="176" spans="1:11" ht="32.25" customHeight="1" thickBot="1" x14ac:dyDescent="0.35">
      <c r="A176" s="263">
        <v>1047</v>
      </c>
      <c r="B176" s="208" t="s">
        <v>549</v>
      </c>
      <c r="C176" s="613" t="s">
        <v>484</v>
      </c>
      <c r="D176" s="614"/>
      <c r="E176" s="614"/>
      <c r="F176" s="614"/>
      <c r="G176" s="614"/>
      <c r="H176" s="614"/>
      <c r="I176" s="614"/>
      <c r="J176" s="614"/>
      <c r="K176" s="615"/>
    </row>
    <row r="177" spans="1:11" ht="66.75" thickBot="1" x14ac:dyDescent="0.35">
      <c r="A177" s="616" t="s">
        <v>170</v>
      </c>
      <c r="B177" s="617"/>
      <c r="C177" s="264" t="s">
        <v>171</v>
      </c>
      <c r="D177" s="265">
        <v>5</v>
      </c>
      <c r="E177" s="265">
        <v>5</v>
      </c>
      <c r="F177" s="265">
        <v>5</v>
      </c>
      <c r="G177" s="265">
        <v>5</v>
      </c>
      <c r="H177" s="208"/>
      <c r="I177" s="208"/>
      <c r="J177" s="208"/>
      <c r="K177" s="208"/>
    </row>
    <row r="178" spans="1:11" ht="50.25" thickBot="1" x14ac:dyDescent="0.35">
      <c r="A178" s="613"/>
      <c r="B178" s="615"/>
      <c r="C178" s="264" t="s">
        <v>172</v>
      </c>
      <c r="D178" s="264"/>
      <c r="E178" s="264"/>
      <c r="F178" s="264"/>
      <c r="G178" s="208"/>
      <c r="H178" s="208"/>
      <c r="I178" s="208"/>
      <c r="J178" s="208"/>
      <c r="K178" s="208"/>
    </row>
    <row r="179" spans="1:11" ht="17.25" thickBot="1" x14ac:dyDescent="0.35">
      <c r="A179" s="607" t="s">
        <v>173</v>
      </c>
      <c r="B179" s="608"/>
      <c r="C179" s="264"/>
      <c r="D179" s="264"/>
      <c r="E179" s="264"/>
      <c r="F179" s="264"/>
      <c r="G179" s="208"/>
      <c r="H179" s="208"/>
      <c r="I179" s="208"/>
      <c r="J179" s="208"/>
      <c r="K179" s="208"/>
    </row>
    <row r="180" spans="1:11" ht="62.25" customHeight="1" thickBot="1" x14ac:dyDescent="0.35">
      <c r="A180" s="607" t="s">
        <v>174</v>
      </c>
      <c r="B180" s="612"/>
      <c r="C180" s="608"/>
      <c r="D180" s="264"/>
      <c r="E180" s="264"/>
      <c r="F180" s="264"/>
      <c r="G180" s="208"/>
      <c r="H180" s="45">
        <f>SUM(Gexarquniq!C37,Gexarquniq!C39:C41,Gexarquniq!C67)</f>
        <v>37000</v>
      </c>
      <c r="I180" s="45">
        <f>SUM(Gexarquniq!D37,Gexarquniq!D39:D41,Gexarquniq!D67)</f>
        <v>112000</v>
      </c>
      <c r="J180" s="45">
        <f>SUM(Gexarquniq!E37,Gexarquniq!E39:E41,Gexarquniq!E67)</f>
        <v>212000</v>
      </c>
      <c r="K180" s="45">
        <f>SUM(Gexarquniq!F37,Gexarquniq!F39:F41,Gexarquniq!F67)</f>
        <v>212000</v>
      </c>
    </row>
    <row r="181" spans="1:11" ht="38.25" customHeight="1" thickBot="1" x14ac:dyDescent="0.35">
      <c r="A181" s="607" t="s">
        <v>175</v>
      </c>
      <c r="B181" s="608"/>
      <c r="C181" s="45">
        <f>K180</f>
        <v>212000</v>
      </c>
      <c r="D181" s="266"/>
      <c r="E181" s="266"/>
      <c r="F181" s="266"/>
      <c r="G181" s="208"/>
      <c r="H181" s="208"/>
      <c r="I181" s="208"/>
      <c r="J181" s="208"/>
      <c r="K181" s="208"/>
    </row>
    <row r="182" spans="1:11" ht="87.75" customHeight="1" thickBot="1" x14ac:dyDescent="0.35">
      <c r="A182" s="607" t="s">
        <v>176</v>
      </c>
      <c r="B182" s="608"/>
      <c r="C182" s="264"/>
      <c r="D182" s="264"/>
      <c r="E182" s="264"/>
      <c r="F182" s="264"/>
      <c r="G182" s="208"/>
      <c r="H182" s="208"/>
      <c r="I182" s="208"/>
      <c r="J182" s="208"/>
      <c r="K182" s="208"/>
    </row>
    <row r="183" spans="1:11" ht="31.5" customHeight="1" thickBot="1" x14ac:dyDescent="0.35">
      <c r="A183" s="609" t="s">
        <v>158</v>
      </c>
      <c r="B183" s="610"/>
      <c r="C183" s="610"/>
      <c r="D183" s="610"/>
      <c r="E183" s="610"/>
      <c r="F183" s="610"/>
      <c r="G183" s="610"/>
      <c r="H183" s="610"/>
      <c r="I183" s="610"/>
      <c r="J183" s="610"/>
      <c r="K183" s="611"/>
    </row>
    <row r="184" spans="1:11" ht="26.25" customHeight="1" thickBot="1" x14ac:dyDescent="0.35">
      <c r="A184" s="613" t="s">
        <v>562</v>
      </c>
      <c r="B184" s="614"/>
      <c r="C184" s="614"/>
      <c r="D184" s="614"/>
      <c r="E184" s="614"/>
      <c r="F184" s="614"/>
      <c r="G184" s="614"/>
      <c r="H184" s="614"/>
      <c r="I184" s="614"/>
      <c r="J184" s="614"/>
      <c r="K184" s="615"/>
    </row>
    <row r="185" spans="1:11" ht="29.25" customHeight="1" thickBot="1" x14ac:dyDescent="0.35">
      <c r="A185" s="609" t="s">
        <v>159</v>
      </c>
      <c r="B185" s="610"/>
      <c r="C185" s="610"/>
      <c r="D185" s="610"/>
      <c r="E185" s="610"/>
      <c r="F185" s="610"/>
      <c r="G185" s="610"/>
      <c r="H185" s="610"/>
      <c r="I185" s="610"/>
      <c r="J185" s="610"/>
      <c r="K185" s="611"/>
    </row>
    <row r="186" spans="1:11" ht="27.75" customHeight="1" thickBot="1" x14ac:dyDescent="0.35">
      <c r="A186" s="613" t="s">
        <v>563</v>
      </c>
      <c r="B186" s="614"/>
      <c r="C186" s="614"/>
      <c r="D186" s="614"/>
      <c r="E186" s="614"/>
      <c r="F186" s="614"/>
      <c r="G186" s="614"/>
      <c r="H186" s="614"/>
      <c r="I186" s="614"/>
      <c r="J186" s="614"/>
      <c r="K186" s="615"/>
    </row>
    <row r="187" spans="1:11" x14ac:dyDescent="0.3">
      <c r="A187" s="621"/>
      <c r="B187" s="622"/>
      <c r="C187" s="628" t="s">
        <v>215</v>
      </c>
      <c r="D187" s="629"/>
      <c r="E187" s="629"/>
      <c r="F187" s="629"/>
      <c r="G187" s="644"/>
      <c r="H187" s="644"/>
      <c r="I187" s="644"/>
      <c r="J187" s="644"/>
      <c r="K187" s="630"/>
    </row>
    <row r="188" spans="1:11" ht="17.25" thickBot="1" x14ac:dyDescent="0.35">
      <c r="A188" s="623"/>
      <c r="B188" s="624"/>
      <c r="C188" s="631" t="s">
        <v>167</v>
      </c>
      <c r="D188" s="632"/>
      <c r="E188" s="632"/>
      <c r="F188" s="632"/>
      <c r="G188" s="645"/>
      <c r="H188" s="645"/>
      <c r="I188" s="645"/>
      <c r="J188" s="645"/>
      <c r="K188" s="633"/>
    </row>
    <row r="189" spans="1:11" ht="17.25" thickBot="1" x14ac:dyDescent="0.35">
      <c r="A189" s="263">
        <v>1047</v>
      </c>
      <c r="B189" s="208" t="s">
        <v>550</v>
      </c>
      <c r="C189" s="613" t="s">
        <v>215</v>
      </c>
      <c r="D189" s="614"/>
      <c r="E189" s="614"/>
      <c r="F189" s="614"/>
      <c r="G189" s="614"/>
      <c r="H189" s="614"/>
      <c r="I189" s="614"/>
      <c r="J189" s="614"/>
      <c r="K189" s="615"/>
    </row>
    <row r="190" spans="1:11" ht="33.75" thickBot="1" x14ac:dyDescent="0.35">
      <c r="A190" s="607" t="s">
        <v>170</v>
      </c>
      <c r="B190" s="608"/>
      <c r="C190" s="264" t="s">
        <v>216</v>
      </c>
      <c r="D190" s="208">
        <v>4</v>
      </c>
      <c r="E190" s="208">
        <v>4</v>
      </c>
      <c r="F190" s="208">
        <v>4</v>
      </c>
      <c r="G190" s="208">
        <v>4</v>
      </c>
      <c r="H190" s="208"/>
      <c r="I190" s="208"/>
      <c r="J190" s="208"/>
      <c r="K190" s="208"/>
    </row>
    <row r="191" spans="1:11" ht="17.25" thickBot="1" x14ac:dyDescent="0.35">
      <c r="A191" s="607" t="s">
        <v>173</v>
      </c>
      <c r="B191" s="608"/>
      <c r="C191" s="264"/>
      <c r="D191" s="264"/>
      <c r="E191" s="264"/>
      <c r="F191" s="264"/>
      <c r="G191" s="208"/>
      <c r="H191" s="208"/>
      <c r="I191" s="208"/>
      <c r="J191" s="208"/>
      <c r="K191" s="208"/>
    </row>
    <row r="192" spans="1:11" ht="52.5" customHeight="1" thickBot="1" x14ac:dyDescent="0.35">
      <c r="A192" s="607" t="s">
        <v>174</v>
      </c>
      <c r="B192" s="612"/>
      <c r="C192" s="608"/>
      <c r="D192" s="264"/>
      <c r="E192" s="264"/>
      <c r="F192" s="264"/>
      <c r="G192" s="208"/>
      <c r="H192" s="45">
        <f>SUM(Gexarquniq!C16:C17)</f>
        <v>4000</v>
      </c>
      <c r="I192" s="45">
        <f>SUM(Gexarquniq!D16:D17)</f>
        <v>16000</v>
      </c>
      <c r="J192" s="45">
        <f>SUM(Gexarquniq!E16:E17)</f>
        <v>16000</v>
      </c>
      <c r="K192" s="45">
        <f>SUM(Gexarquniq!F16:F17)</f>
        <v>16000</v>
      </c>
    </row>
    <row r="193" spans="1:11" ht="45.75" customHeight="1" thickBot="1" x14ac:dyDescent="0.35">
      <c r="A193" s="607" t="s">
        <v>175</v>
      </c>
      <c r="B193" s="608"/>
      <c r="C193" s="45">
        <f>K192</f>
        <v>16000</v>
      </c>
      <c r="D193" s="45"/>
      <c r="E193" s="45"/>
      <c r="F193" s="45"/>
      <c r="G193" s="208"/>
      <c r="H193" s="208"/>
      <c r="I193" s="208"/>
      <c r="J193" s="208"/>
      <c r="K193" s="208"/>
    </row>
    <row r="194" spans="1:11" ht="82.5" customHeight="1" thickBot="1" x14ac:dyDescent="0.35">
      <c r="A194" s="607" t="s">
        <v>176</v>
      </c>
      <c r="B194" s="608"/>
      <c r="C194" s="264"/>
      <c r="D194" s="264"/>
      <c r="E194" s="264"/>
      <c r="F194" s="264"/>
      <c r="G194" s="208"/>
      <c r="H194" s="208"/>
      <c r="I194" s="208"/>
      <c r="J194" s="208"/>
      <c r="K194" s="208"/>
    </row>
    <row r="195" spans="1:11" x14ac:dyDescent="0.3">
      <c r="A195" s="639" t="s">
        <v>158</v>
      </c>
      <c r="B195" s="640"/>
      <c r="C195" s="640"/>
      <c r="D195" s="640"/>
      <c r="E195" s="640"/>
      <c r="F195" s="640"/>
      <c r="G195" s="640"/>
      <c r="H195" s="640"/>
      <c r="I195" s="640"/>
      <c r="J195" s="640"/>
      <c r="K195" s="641"/>
    </row>
    <row r="196" spans="1:11" ht="15.75" customHeight="1" thickBot="1" x14ac:dyDescent="0.35">
      <c r="A196" s="613" t="s">
        <v>562</v>
      </c>
      <c r="B196" s="614"/>
      <c r="C196" s="614"/>
      <c r="D196" s="614"/>
      <c r="E196" s="614"/>
      <c r="F196" s="614"/>
      <c r="G196" s="614"/>
      <c r="H196" s="614"/>
      <c r="I196" s="614"/>
      <c r="J196" s="614"/>
      <c r="K196" s="615"/>
    </row>
    <row r="197" spans="1:11" x14ac:dyDescent="0.3">
      <c r="A197" s="639" t="s">
        <v>159</v>
      </c>
      <c r="B197" s="640"/>
      <c r="C197" s="640"/>
      <c r="D197" s="640"/>
      <c r="E197" s="640"/>
      <c r="F197" s="640"/>
      <c r="G197" s="640"/>
      <c r="H197" s="640"/>
      <c r="I197" s="640"/>
      <c r="J197" s="640"/>
      <c r="K197" s="641"/>
    </row>
    <row r="198" spans="1:11" ht="15.75" customHeight="1" thickBot="1" x14ac:dyDescent="0.35">
      <c r="A198" s="613" t="s">
        <v>563</v>
      </c>
      <c r="B198" s="614"/>
      <c r="C198" s="614"/>
      <c r="D198" s="614"/>
      <c r="E198" s="614"/>
      <c r="F198" s="614"/>
      <c r="G198" s="614"/>
      <c r="H198" s="614"/>
      <c r="I198" s="614"/>
      <c r="J198" s="614"/>
      <c r="K198" s="615"/>
    </row>
    <row r="199" spans="1:11" x14ac:dyDescent="0.3">
      <c r="A199" s="642" t="s">
        <v>146</v>
      </c>
      <c r="B199" s="643"/>
      <c r="C199" s="625" t="s">
        <v>116</v>
      </c>
      <c r="D199" s="626"/>
      <c r="E199" s="626"/>
      <c r="F199" s="626"/>
      <c r="G199" s="626"/>
      <c r="H199" s="626"/>
      <c r="I199" s="626"/>
      <c r="J199" s="626"/>
      <c r="K199" s="627"/>
    </row>
    <row r="200" spans="1:11" x14ac:dyDescent="0.3">
      <c r="A200" s="621"/>
      <c r="B200" s="622"/>
      <c r="C200" s="628" t="s">
        <v>212</v>
      </c>
      <c r="D200" s="629"/>
      <c r="E200" s="629"/>
      <c r="F200" s="629"/>
      <c r="G200" s="644"/>
      <c r="H200" s="644"/>
      <c r="I200" s="644"/>
      <c r="J200" s="644"/>
      <c r="K200" s="630"/>
    </row>
    <row r="201" spans="1:11" ht="17.25" thickBot="1" x14ac:dyDescent="0.35">
      <c r="A201" s="623"/>
      <c r="B201" s="624"/>
      <c r="C201" s="631" t="s">
        <v>167</v>
      </c>
      <c r="D201" s="632"/>
      <c r="E201" s="632"/>
      <c r="F201" s="632"/>
      <c r="G201" s="645"/>
      <c r="H201" s="645"/>
      <c r="I201" s="645"/>
      <c r="J201" s="645"/>
      <c r="K201" s="633"/>
    </row>
    <row r="202" spans="1:11" ht="33.75" customHeight="1" thickBot="1" x14ac:dyDescent="0.35">
      <c r="A202" s="263">
        <v>1047</v>
      </c>
      <c r="B202" s="208" t="s">
        <v>551</v>
      </c>
      <c r="C202" s="613" t="s">
        <v>485</v>
      </c>
      <c r="D202" s="614"/>
      <c r="E202" s="614"/>
      <c r="F202" s="614"/>
      <c r="G202" s="614"/>
      <c r="H202" s="614"/>
      <c r="I202" s="614"/>
      <c r="J202" s="614"/>
      <c r="K202" s="615"/>
    </row>
    <row r="203" spans="1:11" s="295" customFormat="1" ht="66.75" thickBot="1" x14ac:dyDescent="0.3">
      <c r="A203" s="637" t="s">
        <v>170</v>
      </c>
      <c r="B203" s="638"/>
      <c r="C203" s="265" t="s">
        <v>214</v>
      </c>
      <c r="D203" s="265">
        <v>2.5</v>
      </c>
      <c r="E203" s="265">
        <v>7.6</v>
      </c>
      <c r="F203" s="265">
        <v>7.6</v>
      </c>
      <c r="G203" s="265">
        <v>7.6</v>
      </c>
      <c r="H203" s="265"/>
      <c r="I203" s="265"/>
      <c r="J203" s="265"/>
      <c r="K203" s="265"/>
    </row>
    <row r="204" spans="1:11" ht="17.25" thickBot="1" x14ac:dyDescent="0.35">
      <c r="A204" s="607" t="s">
        <v>173</v>
      </c>
      <c r="B204" s="608"/>
      <c r="C204" s="264"/>
      <c r="D204" s="264"/>
      <c r="E204" s="264"/>
      <c r="F204" s="264"/>
      <c r="G204" s="208"/>
      <c r="H204" s="208"/>
      <c r="I204" s="208"/>
      <c r="J204" s="208"/>
      <c r="K204" s="208"/>
    </row>
    <row r="205" spans="1:11" ht="52.5" customHeight="1" thickBot="1" x14ac:dyDescent="0.35">
      <c r="A205" s="607" t="s">
        <v>174</v>
      </c>
      <c r="B205" s="612"/>
      <c r="C205" s="608"/>
      <c r="D205" s="264"/>
      <c r="E205" s="264"/>
      <c r="F205" s="264"/>
      <c r="G205" s="208"/>
      <c r="H205" s="80">
        <f>SUM(Gexarquniq!C42:C45,Gexarquniq!C47,Gexarquniq!C38)</f>
        <v>40000</v>
      </c>
      <c r="I205" s="80">
        <f>SUM(Gexarquniq!D42:D45,Gexarquniq!D47,Gexarquniq!D38)</f>
        <v>160000</v>
      </c>
      <c r="J205" s="80">
        <f>SUM(Gexarquniq!E42:E45,Gexarquniq!E47,Gexarquniq!E38)</f>
        <v>160000</v>
      </c>
      <c r="K205" s="80">
        <f>SUM(Gexarquniq!F42:F45,Gexarquniq!F47,Gexarquniq!F38)</f>
        <v>160000</v>
      </c>
    </row>
    <row r="206" spans="1:11" ht="39" customHeight="1" thickBot="1" x14ac:dyDescent="0.35">
      <c r="A206" s="607" t="s">
        <v>175</v>
      </c>
      <c r="B206" s="608"/>
      <c r="C206" s="80">
        <f>K205</f>
        <v>160000</v>
      </c>
      <c r="D206" s="80"/>
      <c r="E206" s="80"/>
      <c r="F206" s="80"/>
      <c r="G206" s="208"/>
      <c r="H206" s="208"/>
      <c r="I206" s="208"/>
      <c r="J206" s="208"/>
      <c r="K206" s="208"/>
    </row>
    <row r="207" spans="1:11" ht="86.25" customHeight="1" thickBot="1" x14ac:dyDescent="0.35">
      <c r="A207" s="607" t="s">
        <v>176</v>
      </c>
      <c r="B207" s="608"/>
      <c r="C207" s="264"/>
      <c r="D207" s="264"/>
      <c r="E207" s="264"/>
      <c r="F207" s="264"/>
      <c r="G207" s="208"/>
      <c r="H207" s="208"/>
      <c r="I207" s="208"/>
      <c r="J207" s="208"/>
      <c r="K207" s="208"/>
    </row>
    <row r="208" spans="1:11" x14ac:dyDescent="0.3">
      <c r="A208" s="639" t="s">
        <v>158</v>
      </c>
      <c r="B208" s="640"/>
      <c r="C208" s="640"/>
      <c r="D208" s="640"/>
      <c r="E208" s="640"/>
      <c r="F208" s="640"/>
      <c r="G208" s="640"/>
      <c r="H208" s="640"/>
      <c r="I208" s="640"/>
      <c r="J208" s="640"/>
      <c r="K208" s="641"/>
    </row>
    <row r="209" spans="1:11" ht="15.75" customHeight="1" thickBot="1" x14ac:dyDescent="0.35">
      <c r="A209" s="613" t="s">
        <v>562</v>
      </c>
      <c r="B209" s="614"/>
      <c r="C209" s="614"/>
      <c r="D209" s="614"/>
      <c r="E209" s="614"/>
      <c r="F209" s="614"/>
      <c r="G209" s="614"/>
      <c r="H209" s="614"/>
      <c r="I209" s="614"/>
      <c r="J209" s="614"/>
      <c r="K209" s="615"/>
    </row>
    <row r="210" spans="1:11" x14ac:dyDescent="0.3">
      <c r="A210" s="639" t="s">
        <v>159</v>
      </c>
      <c r="B210" s="640"/>
      <c r="C210" s="640"/>
      <c r="D210" s="640"/>
      <c r="E210" s="640"/>
      <c r="F210" s="640"/>
      <c r="G210" s="640"/>
      <c r="H210" s="640"/>
      <c r="I210" s="640"/>
      <c r="J210" s="640"/>
      <c r="K210" s="641"/>
    </row>
    <row r="211" spans="1:11" ht="15.75" customHeight="1" thickBot="1" x14ac:dyDescent="0.35">
      <c r="A211" s="613" t="s">
        <v>563</v>
      </c>
      <c r="B211" s="614"/>
      <c r="C211" s="614"/>
      <c r="D211" s="614"/>
      <c r="E211" s="614"/>
      <c r="F211" s="614"/>
      <c r="G211" s="614"/>
      <c r="H211" s="614"/>
      <c r="I211" s="614"/>
      <c r="J211" s="614"/>
      <c r="K211" s="615"/>
    </row>
    <row r="212" spans="1:11" ht="16.5" customHeight="1" x14ac:dyDescent="0.25">
      <c r="A212" s="812" t="s">
        <v>146</v>
      </c>
      <c r="B212" s="813"/>
      <c r="C212" s="715" t="s">
        <v>116</v>
      </c>
      <c r="D212" s="716"/>
      <c r="E212" s="716"/>
      <c r="F212" s="716"/>
      <c r="G212" s="716"/>
      <c r="H212" s="716"/>
      <c r="I212" s="716"/>
      <c r="J212" s="716"/>
      <c r="K212" s="717"/>
    </row>
    <row r="213" spans="1:11" ht="16.5" customHeight="1" x14ac:dyDescent="0.25">
      <c r="A213" s="814"/>
      <c r="B213" s="815"/>
      <c r="C213" s="726" t="s">
        <v>180</v>
      </c>
      <c r="D213" s="727"/>
      <c r="E213" s="727"/>
      <c r="F213" s="727"/>
      <c r="G213" s="727"/>
      <c r="H213" s="727"/>
      <c r="I213" s="727"/>
      <c r="J213" s="727"/>
      <c r="K213" s="728"/>
    </row>
    <row r="214" spans="1:11" x14ac:dyDescent="0.25">
      <c r="A214" s="737">
        <v>1047</v>
      </c>
      <c r="B214" s="741" t="s">
        <v>552</v>
      </c>
      <c r="C214" s="742" t="s">
        <v>150</v>
      </c>
      <c r="D214" s="743"/>
      <c r="E214" s="743"/>
      <c r="F214" s="743"/>
      <c r="G214" s="743"/>
      <c r="H214" s="743"/>
      <c r="I214" s="743"/>
      <c r="J214" s="743"/>
      <c r="K214" s="744"/>
    </row>
    <row r="215" spans="1:11" ht="35.25" customHeight="1" thickBot="1" x14ac:dyDescent="0.3">
      <c r="A215" s="817"/>
      <c r="B215" s="599"/>
      <c r="C215" s="745" t="s">
        <v>182</v>
      </c>
      <c r="D215" s="746"/>
      <c r="E215" s="746"/>
      <c r="F215" s="746"/>
      <c r="G215" s="746"/>
      <c r="H215" s="746"/>
      <c r="I215" s="746"/>
      <c r="J215" s="746"/>
      <c r="K215" s="747"/>
    </row>
    <row r="216" spans="1:11" ht="66" x14ac:dyDescent="0.25">
      <c r="A216" s="748" t="s">
        <v>170</v>
      </c>
      <c r="B216" s="749"/>
      <c r="C216" s="267" t="s">
        <v>183</v>
      </c>
      <c r="D216" s="207">
        <v>31</v>
      </c>
      <c r="E216" s="207">
        <v>31</v>
      </c>
      <c r="F216" s="207">
        <v>31</v>
      </c>
      <c r="G216" s="207">
        <v>31</v>
      </c>
      <c r="H216" s="278"/>
      <c r="I216" s="278"/>
      <c r="J216" s="278"/>
      <c r="K216" s="268"/>
    </row>
    <row r="217" spans="1:11" ht="122.25" customHeight="1" thickBot="1" x14ac:dyDescent="0.3">
      <c r="A217" s="735" t="s">
        <v>173</v>
      </c>
      <c r="B217" s="736"/>
      <c r="C217" s="269" t="s">
        <v>184</v>
      </c>
      <c r="D217" s="269"/>
      <c r="E217" s="269"/>
      <c r="F217" s="269"/>
      <c r="G217" s="270"/>
      <c r="H217" s="271"/>
      <c r="I217" s="271"/>
      <c r="J217" s="271"/>
      <c r="K217" s="272"/>
    </row>
    <row r="218" spans="1:11" ht="54.75" customHeight="1" thickBot="1" x14ac:dyDescent="0.3">
      <c r="A218" s="718" t="s">
        <v>185</v>
      </c>
      <c r="B218" s="816"/>
      <c r="C218" s="719"/>
      <c r="D218" s="273"/>
      <c r="E218" s="273"/>
      <c r="F218" s="273"/>
      <c r="G218" s="274"/>
      <c r="H218" s="186">
        <f>Gexarquniq!C68</f>
        <v>57000</v>
      </c>
      <c r="I218" s="186">
        <f>Gexarquniq!D68</f>
        <v>57000</v>
      </c>
      <c r="J218" s="186">
        <f>Gexarquniq!E68</f>
        <v>57000</v>
      </c>
      <c r="K218" s="186">
        <f>Gexarquniq!F68</f>
        <v>57000</v>
      </c>
    </row>
    <row r="219" spans="1:11" ht="53.25" customHeight="1" thickBot="1" x14ac:dyDescent="0.3">
      <c r="A219" s="718" t="s">
        <v>186</v>
      </c>
      <c r="B219" s="719"/>
      <c r="C219" s="186">
        <f>K218</f>
        <v>57000</v>
      </c>
      <c r="D219" s="279"/>
      <c r="E219" s="279"/>
      <c r="F219" s="279"/>
      <c r="G219" s="274"/>
      <c r="H219" s="275"/>
      <c r="I219" s="275"/>
      <c r="J219" s="275"/>
      <c r="K219" s="276"/>
    </row>
    <row r="220" spans="1:11" ht="87" customHeight="1" thickBot="1" x14ac:dyDescent="0.3">
      <c r="A220" s="718" t="s">
        <v>187</v>
      </c>
      <c r="B220" s="719"/>
      <c r="C220" s="277"/>
      <c r="D220" s="277"/>
      <c r="E220" s="277"/>
      <c r="F220" s="277"/>
      <c r="G220" s="274"/>
      <c r="H220" s="275"/>
      <c r="I220" s="275"/>
      <c r="J220" s="275"/>
      <c r="K220" s="276"/>
    </row>
    <row r="221" spans="1:11" ht="16.5" customHeight="1" x14ac:dyDescent="0.25">
      <c r="A221" s="805" t="s">
        <v>158</v>
      </c>
      <c r="B221" s="806"/>
      <c r="C221" s="806"/>
      <c r="D221" s="806"/>
      <c r="E221" s="806"/>
      <c r="F221" s="806"/>
      <c r="G221" s="806"/>
      <c r="H221" s="806"/>
      <c r="I221" s="806"/>
      <c r="J221" s="806"/>
      <c r="K221" s="807"/>
    </row>
    <row r="222" spans="1:11" ht="17.25" customHeight="1" thickBot="1" x14ac:dyDescent="0.35">
      <c r="A222" s="613" t="s">
        <v>562</v>
      </c>
      <c r="B222" s="614"/>
      <c r="C222" s="614"/>
      <c r="D222" s="614"/>
      <c r="E222" s="614"/>
      <c r="F222" s="614"/>
      <c r="G222" s="614"/>
      <c r="H222" s="614"/>
      <c r="I222" s="614"/>
      <c r="J222" s="614"/>
      <c r="K222" s="615"/>
    </row>
    <row r="223" spans="1:11" ht="16.5" customHeight="1" x14ac:dyDescent="0.25">
      <c r="A223" s="805" t="s">
        <v>159</v>
      </c>
      <c r="B223" s="806"/>
      <c r="C223" s="806"/>
      <c r="D223" s="806"/>
      <c r="E223" s="806"/>
      <c r="F223" s="806"/>
      <c r="G223" s="806"/>
      <c r="H223" s="806"/>
      <c r="I223" s="806"/>
      <c r="J223" s="806"/>
      <c r="K223" s="807"/>
    </row>
    <row r="224" spans="1:11" ht="17.25" customHeight="1" thickBot="1" x14ac:dyDescent="0.35">
      <c r="A224" s="613" t="s">
        <v>563</v>
      </c>
      <c r="B224" s="614"/>
      <c r="C224" s="614"/>
      <c r="D224" s="614"/>
      <c r="E224" s="614"/>
      <c r="F224" s="614"/>
      <c r="G224" s="614"/>
      <c r="H224" s="614"/>
      <c r="I224" s="614"/>
      <c r="J224" s="614"/>
      <c r="K224" s="615"/>
    </row>
    <row r="228" ht="33.75" customHeight="1" x14ac:dyDescent="0.25"/>
    <row r="229" ht="50.25" customHeight="1" x14ac:dyDescent="0.25"/>
    <row r="237" ht="33.75" customHeight="1" x14ac:dyDescent="0.25"/>
  </sheetData>
  <mergeCells count="255">
    <mergeCell ref="A43:B43"/>
    <mergeCell ref="A88:K88"/>
    <mergeCell ref="A89:K89"/>
    <mergeCell ref="A90:K90"/>
    <mergeCell ref="A78:B79"/>
    <mergeCell ref="C78:K78"/>
    <mergeCell ref="C79:K79"/>
    <mergeCell ref="A80:A81"/>
    <mergeCell ref="B80:B81"/>
    <mergeCell ref="C80:K80"/>
    <mergeCell ref="A85:K85"/>
    <mergeCell ref="A37:K37"/>
    <mergeCell ref="A32:C32"/>
    <mergeCell ref="A33:K33"/>
    <mergeCell ref="A38:K38"/>
    <mergeCell ref="A83:B83"/>
    <mergeCell ref="A13:B14"/>
    <mergeCell ref="C13:K13"/>
    <mergeCell ref="C14:K14"/>
    <mergeCell ref="A15:A16"/>
    <mergeCell ref="B15:B16"/>
    <mergeCell ref="A44:B44"/>
    <mergeCell ref="C81:K81"/>
    <mergeCell ref="C68:K68"/>
    <mergeCell ref="A64:K64"/>
    <mergeCell ref="A65:B66"/>
    <mergeCell ref="A59:K59"/>
    <mergeCell ref="A69:B69"/>
    <mergeCell ref="A70:B70"/>
    <mergeCell ref="A77:K77"/>
    <mergeCell ref="A23:K23"/>
    <mergeCell ref="A45:C45"/>
    <mergeCell ref="A46:K46"/>
    <mergeCell ref="C42:K42"/>
    <mergeCell ref="A67:A68"/>
    <mergeCell ref="A47:K47"/>
    <mergeCell ref="A48:K48"/>
    <mergeCell ref="A49:K49"/>
    <mergeCell ref="A50:K50"/>
    <mergeCell ref="A3:K3"/>
    <mergeCell ref="A82:B82"/>
    <mergeCell ref="C27:K27"/>
    <mergeCell ref="A30:B30"/>
    <mergeCell ref="A31:B31"/>
    <mergeCell ref="A34:K34"/>
    <mergeCell ref="A35:K35"/>
    <mergeCell ref="A36:K36"/>
    <mergeCell ref="C28:K28"/>
    <mergeCell ref="C29:K29"/>
    <mergeCell ref="C15:K15"/>
    <mergeCell ref="C16:K16"/>
    <mergeCell ref="A26:B27"/>
    <mergeCell ref="C26:K26"/>
    <mergeCell ref="A28:A29"/>
    <mergeCell ref="B28:B29"/>
    <mergeCell ref="A17:B17"/>
    <mergeCell ref="A18:B18"/>
    <mergeCell ref="A19:C19"/>
    <mergeCell ref="A20:K20"/>
    <mergeCell ref="A1:K1"/>
    <mergeCell ref="A6:K6"/>
    <mergeCell ref="A8:K8"/>
    <mergeCell ref="A10:C12"/>
    <mergeCell ref="D10:K10"/>
    <mergeCell ref="D11:G11"/>
    <mergeCell ref="H11:K11"/>
    <mergeCell ref="A24:K24"/>
    <mergeCell ref="A25:K25"/>
    <mergeCell ref="A21:K21"/>
    <mergeCell ref="A22:K22"/>
    <mergeCell ref="A100:A101"/>
    <mergeCell ref="B100:B101"/>
    <mergeCell ref="C100:K100"/>
    <mergeCell ref="C101:K101"/>
    <mergeCell ref="A93:K93"/>
    <mergeCell ref="A51:K51"/>
    <mergeCell ref="A52:B53"/>
    <mergeCell ref="C52:K52"/>
    <mergeCell ref="C55:K55"/>
    <mergeCell ref="A60:K60"/>
    <mergeCell ref="A61:K61"/>
    <mergeCell ref="A62:K62"/>
    <mergeCell ref="A63:K63"/>
    <mergeCell ref="A56:B56"/>
    <mergeCell ref="A57:B57"/>
    <mergeCell ref="A58:C58"/>
    <mergeCell ref="A84:C84"/>
    <mergeCell ref="A86:K86"/>
    <mergeCell ref="A87:K87"/>
    <mergeCell ref="B67:B68"/>
    <mergeCell ref="C67:K67"/>
    <mergeCell ref="A140:K140"/>
    <mergeCell ref="A142:K142"/>
    <mergeCell ref="A130:K130"/>
    <mergeCell ref="A131:K131"/>
    <mergeCell ref="A132:K132"/>
    <mergeCell ref="A133:B133"/>
    <mergeCell ref="C133:K133"/>
    <mergeCell ref="A120:B120"/>
    <mergeCell ref="A121:K121"/>
    <mergeCell ref="A122:K122"/>
    <mergeCell ref="C127:K127"/>
    <mergeCell ref="C128:K128"/>
    <mergeCell ref="A129:B129"/>
    <mergeCell ref="A157:K157"/>
    <mergeCell ref="A114:A115"/>
    <mergeCell ref="B114:B115"/>
    <mergeCell ref="C114:K114"/>
    <mergeCell ref="C115:K115"/>
    <mergeCell ref="A149:A150"/>
    <mergeCell ref="B149:B150"/>
    <mergeCell ref="C149:K149"/>
    <mergeCell ref="C150:K150"/>
    <mergeCell ref="A144:C146"/>
    <mergeCell ref="D144:K144"/>
    <mergeCell ref="A147:B148"/>
    <mergeCell ref="C147:K147"/>
    <mergeCell ref="C148:K148"/>
    <mergeCell ref="A123:K123"/>
    <mergeCell ref="A124:K124"/>
    <mergeCell ref="D145:G145"/>
    <mergeCell ref="H145:K145"/>
    <mergeCell ref="A125:B127"/>
    <mergeCell ref="C125:K125"/>
    <mergeCell ref="C126:K126"/>
    <mergeCell ref="A166:C166"/>
    <mergeCell ref="A167:B167"/>
    <mergeCell ref="A158:K158"/>
    <mergeCell ref="A159:K159"/>
    <mergeCell ref="A151:B151"/>
    <mergeCell ref="A152:B152"/>
    <mergeCell ref="A153:C153"/>
    <mergeCell ref="A154:B154"/>
    <mergeCell ref="A155:B155"/>
    <mergeCell ref="A156:K156"/>
    <mergeCell ref="A160:B161"/>
    <mergeCell ref="C160:K160"/>
    <mergeCell ref="C161:K161"/>
    <mergeCell ref="A162:A163"/>
    <mergeCell ref="B162:B163"/>
    <mergeCell ref="C162:K162"/>
    <mergeCell ref="C163:K163"/>
    <mergeCell ref="A181:B181"/>
    <mergeCell ref="A182:B182"/>
    <mergeCell ref="A170:K170"/>
    <mergeCell ref="A171:K171"/>
    <mergeCell ref="A172:K172"/>
    <mergeCell ref="A173:B175"/>
    <mergeCell ref="C173:K173"/>
    <mergeCell ref="C174:K174"/>
    <mergeCell ref="C175:K175"/>
    <mergeCell ref="C176:K176"/>
    <mergeCell ref="A177:B178"/>
    <mergeCell ref="A179:B179"/>
    <mergeCell ref="A180:C180"/>
    <mergeCell ref="A168:B168"/>
    <mergeCell ref="A169:K169"/>
    <mergeCell ref="A164:B164"/>
    <mergeCell ref="A165:B165"/>
    <mergeCell ref="A183:K183"/>
    <mergeCell ref="A184:K184"/>
    <mergeCell ref="A185:K185"/>
    <mergeCell ref="A186:K186"/>
    <mergeCell ref="C187:K187"/>
    <mergeCell ref="C188:K188"/>
    <mergeCell ref="C189:K189"/>
    <mergeCell ref="A187:B188"/>
    <mergeCell ref="A207:B207"/>
    <mergeCell ref="A195:K195"/>
    <mergeCell ref="A196:K196"/>
    <mergeCell ref="A197:K197"/>
    <mergeCell ref="A198:K198"/>
    <mergeCell ref="A199:B201"/>
    <mergeCell ref="A204:B204"/>
    <mergeCell ref="A205:C205"/>
    <mergeCell ref="A193:B193"/>
    <mergeCell ref="A194:B194"/>
    <mergeCell ref="A190:B190"/>
    <mergeCell ref="A191:B191"/>
    <mergeCell ref="A192:C192"/>
    <mergeCell ref="A203:B203"/>
    <mergeCell ref="C202:K202"/>
    <mergeCell ref="C199:K199"/>
    <mergeCell ref="A223:K223"/>
    <mergeCell ref="A224:K224"/>
    <mergeCell ref="A39:B40"/>
    <mergeCell ref="C39:K39"/>
    <mergeCell ref="C40:K40"/>
    <mergeCell ref="A41:A42"/>
    <mergeCell ref="B41:B42"/>
    <mergeCell ref="A206:B206"/>
    <mergeCell ref="C53:K53"/>
    <mergeCell ref="A54:A55"/>
    <mergeCell ref="B54:B55"/>
    <mergeCell ref="C54:K54"/>
    <mergeCell ref="A208:K208"/>
    <mergeCell ref="A73:K73"/>
    <mergeCell ref="A74:K74"/>
    <mergeCell ref="A75:K75"/>
    <mergeCell ref="A76:K76"/>
    <mergeCell ref="A212:B213"/>
    <mergeCell ref="B214:B215"/>
    <mergeCell ref="C214:K214"/>
    <mergeCell ref="C215:K215"/>
    <mergeCell ref="A218:C218"/>
    <mergeCell ref="A219:B219"/>
    <mergeCell ref="A216:B216"/>
    <mergeCell ref="A222:K222"/>
    <mergeCell ref="A136:K136"/>
    <mergeCell ref="A137:K137"/>
    <mergeCell ref="A138:K138"/>
    <mergeCell ref="A220:B220"/>
    <mergeCell ref="C212:K212"/>
    <mergeCell ref="C213:K213"/>
    <mergeCell ref="C41:K41"/>
    <mergeCell ref="A134:B134"/>
    <mergeCell ref="A135:K135"/>
    <mergeCell ref="A71:C71"/>
    <mergeCell ref="A72:K72"/>
    <mergeCell ref="A221:K221"/>
    <mergeCell ref="A116:B116"/>
    <mergeCell ref="A117:K117"/>
    <mergeCell ref="C65:K65"/>
    <mergeCell ref="C66:K66"/>
    <mergeCell ref="A209:K209"/>
    <mergeCell ref="A210:K210"/>
    <mergeCell ref="A211:K211"/>
    <mergeCell ref="A217:B217"/>
    <mergeCell ref="A214:A215"/>
    <mergeCell ref="C200:K200"/>
    <mergeCell ref="C201:K201"/>
    <mergeCell ref="A118:K118"/>
    <mergeCell ref="A119:B119"/>
    <mergeCell ref="C119:K119"/>
    <mergeCell ref="A110:K110"/>
    <mergeCell ref="A111:K111"/>
    <mergeCell ref="A95:C97"/>
    <mergeCell ref="D95:K95"/>
    <mergeCell ref="D96:G96"/>
    <mergeCell ref="H96:K96"/>
    <mergeCell ref="A108:K108"/>
    <mergeCell ref="A109:K109"/>
    <mergeCell ref="A112:B113"/>
    <mergeCell ref="C112:K112"/>
    <mergeCell ref="C113:K113"/>
    <mergeCell ref="A102:B102"/>
    <mergeCell ref="A103:K103"/>
    <mergeCell ref="A104:K104"/>
    <mergeCell ref="A105:K105"/>
    <mergeCell ref="A106:B106"/>
    <mergeCell ref="C106:K106"/>
    <mergeCell ref="A107:B107"/>
    <mergeCell ref="A98:B99"/>
    <mergeCell ref="C98:K98"/>
    <mergeCell ref="C99:K99"/>
  </mergeCells>
  <phoneticPr fontId="0" type="noConversion"/>
  <pageMargins left="0.2" right="0.21" top="0.17" bottom="0.16" header="0.31496062992126" footer="0.31496062992126"/>
  <pageSetup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opLeftCell="A175" zoomScale="85" zoomScaleNormal="85" workbookViewId="0">
      <selection activeCell="J162" sqref="A162:IV174"/>
    </sheetView>
  </sheetViews>
  <sheetFormatPr defaultRowHeight="15" x14ac:dyDescent="0.25"/>
  <cols>
    <col min="1" max="1" width="11" style="152" customWidth="1"/>
    <col min="2" max="2" width="11.7109375" style="152" customWidth="1"/>
    <col min="3" max="3" width="25.42578125" style="152" customWidth="1"/>
    <col min="4" max="5" width="17.5703125" style="152" customWidth="1"/>
    <col min="6" max="6" width="13.7109375" style="152" customWidth="1"/>
    <col min="7" max="7" width="17.42578125" style="152" customWidth="1"/>
    <col min="8" max="8" width="12.5703125" style="152" customWidth="1"/>
    <col min="9" max="9" width="13" style="152" customWidth="1"/>
    <col min="10" max="10" width="9.140625" style="152"/>
    <col min="11" max="11" width="10" style="152" bestFit="1" customWidth="1"/>
    <col min="12" max="16384" width="9.140625" style="152"/>
  </cols>
  <sheetData>
    <row r="1" spans="1:9" ht="16.5" x14ac:dyDescent="0.25">
      <c r="A1" s="511" t="s">
        <v>254</v>
      </c>
      <c r="B1" s="511"/>
      <c r="C1" s="511"/>
      <c r="D1" s="511"/>
      <c r="E1" s="511"/>
      <c r="F1" s="511"/>
      <c r="G1" s="511"/>
      <c r="H1" s="511"/>
      <c r="I1" s="511"/>
    </row>
    <row r="2" spans="1:9" ht="16.5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33.75" customHeight="1" x14ac:dyDescent="0.25">
      <c r="A3" s="513" t="s">
        <v>255</v>
      </c>
      <c r="B3" s="513"/>
      <c r="C3" s="513"/>
      <c r="D3" s="513"/>
      <c r="E3" s="513"/>
      <c r="F3" s="513"/>
      <c r="G3" s="513"/>
      <c r="H3" s="513"/>
      <c r="I3" s="513"/>
    </row>
    <row r="4" spans="1:9" x14ac:dyDescent="0.25">
      <c r="A4" s="153"/>
      <c r="B4" s="153"/>
      <c r="C4" s="153"/>
      <c r="D4" s="153"/>
      <c r="E4" s="153"/>
      <c r="F4" s="153"/>
      <c r="G4" s="153"/>
      <c r="H4" s="153"/>
      <c r="I4" s="153"/>
    </row>
    <row r="5" spans="1:9" ht="16.5" x14ac:dyDescent="0.25">
      <c r="A5" s="682" t="s">
        <v>141</v>
      </c>
      <c r="B5" s="682"/>
      <c r="C5" s="682"/>
      <c r="D5" s="682"/>
      <c r="E5" s="682"/>
      <c r="F5" s="682"/>
      <c r="G5" s="682"/>
      <c r="H5" s="682"/>
      <c r="I5" s="682"/>
    </row>
    <row r="7" spans="1:9" ht="16.5" x14ac:dyDescent="0.25">
      <c r="A7" s="682" t="s">
        <v>188</v>
      </c>
      <c r="B7" s="682"/>
      <c r="C7" s="682"/>
      <c r="D7" s="682"/>
      <c r="E7" s="682"/>
      <c r="F7" s="682"/>
      <c r="G7" s="682"/>
      <c r="H7" s="682"/>
      <c r="I7" s="682"/>
    </row>
    <row r="8" spans="1:9" ht="17.25" thickBot="1" x14ac:dyDescent="0.3">
      <c r="A8" s="149"/>
      <c r="B8" s="149"/>
      <c r="C8" s="149"/>
      <c r="D8" s="149"/>
      <c r="E8" s="149"/>
      <c r="F8" s="149"/>
      <c r="G8" s="149"/>
      <c r="H8" s="149"/>
      <c r="I8" s="149"/>
    </row>
    <row r="9" spans="1:9" ht="16.5" x14ac:dyDescent="0.25">
      <c r="A9" s="831" t="s">
        <v>143</v>
      </c>
      <c r="B9" s="832"/>
      <c r="C9" s="832"/>
      <c r="D9" s="536" t="s">
        <v>119</v>
      </c>
      <c r="E9" s="536"/>
      <c r="F9" s="536"/>
      <c r="G9" s="536"/>
      <c r="H9" s="536"/>
      <c r="I9" s="536"/>
    </row>
    <row r="10" spans="1:9" ht="16.5" x14ac:dyDescent="0.25">
      <c r="A10" s="833"/>
      <c r="B10" s="834"/>
      <c r="C10" s="834"/>
      <c r="D10" s="562" t="s">
        <v>210</v>
      </c>
      <c r="E10" s="562"/>
      <c r="F10" s="562"/>
      <c r="G10" s="562" t="s">
        <v>211</v>
      </c>
      <c r="H10" s="562"/>
      <c r="I10" s="562"/>
    </row>
    <row r="11" spans="1:9" ht="35.25" customHeight="1" thickBot="1" x14ac:dyDescent="0.3">
      <c r="A11" s="835"/>
      <c r="B11" s="836"/>
      <c r="C11" s="837"/>
      <c r="D11" s="21" t="s">
        <v>108</v>
      </c>
      <c r="E11" s="21" t="s">
        <v>109</v>
      </c>
      <c r="F11" s="21" t="s">
        <v>100</v>
      </c>
      <c r="G11" s="21" t="s">
        <v>108</v>
      </c>
      <c r="H11" s="21" t="s">
        <v>109</v>
      </c>
      <c r="I11" s="48" t="s">
        <v>100</v>
      </c>
    </row>
    <row r="12" spans="1:9" ht="16.5" x14ac:dyDescent="0.25">
      <c r="A12" s="394" t="s">
        <v>146</v>
      </c>
      <c r="B12" s="395"/>
      <c r="C12" s="359" t="s">
        <v>116</v>
      </c>
      <c r="D12" s="360"/>
      <c r="E12" s="360"/>
      <c r="F12" s="360"/>
      <c r="G12" s="360"/>
      <c r="H12" s="360"/>
      <c r="I12" s="361"/>
    </row>
    <row r="13" spans="1:9" ht="16.5" x14ac:dyDescent="0.25">
      <c r="A13" s="396"/>
      <c r="B13" s="397"/>
      <c r="C13" s="878" t="s">
        <v>260</v>
      </c>
      <c r="D13" s="879"/>
      <c r="E13" s="879"/>
      <c r="F13" s="880"/>
      <c r="G13" s="880"/>
      <c r="H13" s="880"/>
      <c r="I13" s="881"/>
    </row>
    <row r="14" spans="1:9" ht="16.5" x14ac:dyDescent="0.25">
      <c r="A14" s="357" t="s">
        <v>189</v>
      </c>
      <c r="B14" s="358" t="s">
        <v>190</v>
      </c>
      <c r="C14" s="359" t="s">
        <v>150</v>
      </c>
      <c r="D14" s="360"/>
      <c r="E14" s="360"/>
      <c r="F14" s="360"/>
      <c r="G14" s="360"/>
      <c r="H14" s="360"/>
      <c r="I14" s="361"/>
    </row>
    <row r="15" spans="1:9" ht="17.25" thickBot="1" x14ac:dyDescent="0.3">
      <c r="A15" s="357"/>
      <c r="B15" s="358"/>
      <c r="C15" s="471" t="s">
        <v>243</v>
      </c>
      <c r="D15" s="472"/>
      <c r="E15" s="472"/>
      <c r="F15" s="472"/>
      <c r="G15" s="472"/>
      <c r="H15" s="472"/>
      <c r="I15" s="473"/>
    </row>
    <row r="16" spans="1:9" ht="37.5" customHeight="1" thickBot="1" x14ac:dyDescent="0.3">
      <c r="A16" s="365" t="s">
        <v>192</v>
      </c>
      <c r="B16" s="366"/>
      <c r="C16" s="69" t="s">
        <v>193</v>
      </c>
      <c r="D16" s="71">
        <v>0</v>
      </c>
      <c r="E16" s="71">
        <v>8</v>
      </c>
      <c r="F16" s="70">
        <v>8</v>
      </c>
      <c r="G16" s="76"/>
      <c r="H16" s="76"/>
      <c r="I16" s="72"/>
    </row>
    <row r="17" spans="1:11" ht="30.75" customHeight="1" thickBot="1" x14ac:dyDescent="0.3">
      <c r="A17" s="365" t="s">
        <v>194</v>
      </c>
      <c r="B17" s="366"/>
      <c r="C17" s="69"/>
      <c r="D17" s="73"/>
      <c r="E17" s="73"/>
      <c r="F17" s="73"/>
      <c r="G17" s="111" t="e">
        <f>SUM('365Lori'!#REF!,'365Lori'!#REF!,'365Lori'!#REF!)</f>
        <v>#REF!</v>
      </c>
      <c r="H17" s="111" t="e">
        <f>SUM('365Lori'!#REF!,'365Lori'!#REF!,'365Lori'!#REF!)</f>
        <v>#REF!</v>
      </c>
      <c r="I17" s="111" t="e">
        <f>SUM('365Lori'!#REF!,'365Lori'!#REF!,'365Lori'!#REF!)</f>
        <v>#REF!</v>
      </c>
    </row>
    <row r="18" spans="1:11" ht="17.25" thickBot="1" x14ac:dyDescent="0.3">
      <c r="A18" s="365" t="s">
        <v>195</v>
      </c>
      <c r="B18" s="367"/>
      <c r="C18" s="366"/>
      <c r="D18" s="75"/>
      <c r="E18" s="75"/>
      <c r="F18" s="73"/>
      <c r="G18" s="76"/>
      <c r="H18" s="76"/>
      <c r="I18" s="72"/>
    </row>
    <row r="19" spans="1:11" ht="16.5" x14ac:dyDescent="0.25">
      <c r="A19" s="342" t="s">
        <v>196</v>
      </c>
      <c r="B19" s="343"/>
      <c r="C19" s="343"/>
      <c r="D19" s="343"/>
      <c r="E19" s="343"/>
      <c r="F19" s="343"/>
      <c r="G19" s="343"/>
      <c r="H19" s="343"/>
      <c r="I19" s="344"/>
      <c r="K19" s="154"/>
    </row>
    <row r="20" spans="1:11" ht="17.25" thickBot="1" x14ac:dyDescent="0.3">
      <c r="A20" s="350" t="s">
        <v>256</v>
      </c>
      <c r="B20" s="351"/>
      <c r="C20" s="351"/>
      <c r="D20" s="351"/>
      <c r="E20" s="351"/>
      <c r="F20" s="351"/>
      <c r="G20" s="351"/>
      <c r="H20" s="351"/>
      <c r="I20" s="352"/>
    </row>
    <row r="21" spans="1:11" ht="16.5" x14ac:dyDescent="0.25">
      <c r="A21" s="353" t="s">
        <v>158</v>
      </c>
      <c r="B21" s="354"/>
      <c r="C21" s="354"/>
      <c r="D21" s="354"/>
      <c r="E21" s="354"/>
      <c r="F21" s="354"/>
      <c r="G21" s="355"/>
      <c r="H21" s="355"/>
      <c r="I21" s="356"/>
    </row>
    <row r="22" spans="1:11" ht="17.25" thickBot="1" x14ac:dyDescent="0.3">
      <c r="A22" s="388" t="s">
        <v>198</v>
      </c>
      <c r="B22" s="389"/>
      <c r="C22" s="389"/>
      <c r="D22" s="389"/>
      <c r="E22" s="389"/>
      <c r="F22" s="389"/>
      <c r="G22" s="390"/>
      <c r="H22" s="390"/>
      <c r="I22" s="391"/>
    </row>
    <row r="23" spans="1:11" ht="16.5" x14ac:dyDescent="0.25">
      <c r="A23" s="353" t="s">
        <v>159</v>
      </c>
      <c r="B23" s="354"/>
      <c r="C23" s="354"/>
      <c r="D23" s="354"/>
      <c r="E23" s="354"/>
      <c r="F23" s="354"/>
      <c r="G23" s="355"/>
      <c r="H23" s="355"/>
      <c r="I23" s="356"/>
    </row>
    <row r="24" spans="1:11" ht="51.75" customHeight="1" thickBot="1" x14ac:dyDescent="0.3">
      <c r="A24" s="388" t="s">
        <v>199</v>
      </c>
      <c r="B24" s="389"/>
      <c r="C24" s="389"/>
      <c r="D24" s="389"/>
      <c r="E24" s="389"/>
      <c r="F24" s="389"/>
      <c r="G24" s="390"/>
      <c r="H24" s="390"/>
      <c r="I24" s="391"/>
    </row>
    <row r="25" spans="1:11" s="38" customFormat="1" ht="16.5" x14ac:dyDescent="0.25">
      <c r="A25" s="394" t="s">
        <v>146</v>
      </c>
      <c r="B25" s="395"/>
      <c r="C25" s="544" t="s">
        <v>116</v>
      </c>
      <c r="D25" s="545"/>
      <c r="E25" s="545"/>
      <c r="F25" s="545"/>
      <c r="G25" s="545"/>
      <c r="H25" s="545"/>
      <c r="I25" s="546"/>
    </row>
    <row r="26" spans="1:11" s="38" customFormat="1" ht="16.5" x14ac:dyDescent="0.25">
      <c r="A26" s="396"/>
      <c r="B26" s="397"/>
      <c r="C26" s="504" t="s">
        <v>160</v>
      </c>
      <c r="D26" s="505"/>
      <c r="E26" s="505"/>
      <c r="F26" s="505"/>
      <c r="G26" s="505"/>
      <c r="H26" s="505"/>
      <c r="I26" s="506"/>
    </row>
    <row r="27" spans="1:11" s="38" customFormat="1" ht="16.5" x14ac:dyDescent="0.25">
      <c r="A27" s="357" t="s">
        <v>161</v>
      </c>
      <c r="B27" s="358" t="s">
        <v>162</v>
      </c>
      <c r="C27" s="359" t="s">
        <v>150</v>
      </c>
      <c r="D27" s="360"/>
      <c r="E27" s="360"/>
      <c r="F27" s="360"/>
      <c r="G27" s="360"/>
      <c r="H27" s="360"/>
      <c r="I27" s="361"/>
    </row>
    <row r="28" spans="1:11" s="38" customFormat="1" ht="16.5" x14ac:dyDescent="0.25">
      <c r="A28" s="357"/>
      <c r="B28" s="358"/>
      <c r="C28" s="875" t="s">
        <v>430</v>
      </c>
      <c r="D28" s="876"/>
      <c r="E28" s="876"/>
      <c r="F28" s="876"/>
      <c r="G28" s="876"/>
      <c r="H28" s="876"/>
      <c r="I28" s="877"/>
    </row>
    <row r="29" spans="1:11" s="38" customFormat="1" ht="17.25" thickBot="1" x14ac:dyDescent="0.3">
      <c r="A29" s="882" t="s">
        <v>151</v>
      </c>
      <c r="B29" s="883"/>
      <c r="C29" s="97"/>
      <c r="D29" s="145" t="s">
        <v>152</v>
      </c>
      <c r="E29" s="145" t="s">
        <v>152</v>
      </c>
      <c r="F29" s="145" t="s">
        <v>152</v>
      </c>
      <c r="G29" s="173" t="e">
        <f>SUM('365Lori'!#REF!,'365Lori'!#REF!)</f>
        <v>#REF!</v>
      </c>
      <c r="H29" s="173" t="e">
        <f>SUM('365Lori'!#REF!,'365Lori'!#REF!)</f>
        <v>#REF!</v>
      </c>
      <c r="I29" s="173" t="e">
        <f>SUM('365Lori'!#REF!,'365Lori'!#REF!)</f>
        <v>#REF!</v>
      </c>
    </row>
    <row r="30" spans="1:11" s="38" customFormat="1" ht="16.5" x14ac:dyDescent="0.25">
      <c r="A30" s="884"/>
      <c r="B30" s="885"/>
      <c r="C30" s="885"/>
      <c r="D30" s="885"/>
      <c r="E30" s="885"/>
      <c r="F30" s="885"/>
      <c r="G30" s="885"/>
      <c r="H30" s="885"/>
      <c r="I30" s="886"/>
    </row>
    <row r="31" spans="1:11" s="38" customFormat="1" ht="17.25" thickBot="1" x14ac:dyDescent="0.3">
      <c r="A31" s="350" t="s">
        <v>431</v>
      </c>
      <c r="B31" s="351"/>
      <c r="C31" s="351"/>
      <c r="D31" s="351"/>
      <c r="E31" s="351"/>
      <c r="F31" s="351"/>
      <c r="G31" s="351"/>
      <c r="H31" s="351"/>
      <c r="I31" s="352"/>
    </row>
    <row r="32" spans="1:11" s="38" customFormat="1" ht="17.25" thickBot="1" x14ac:dyDescent="0.3">
      <c r="A32" s="887" t="s">
        <v>154</v>
      </c>
      <c r="B32" s="888"/>
      <c r="C32" s="888"/>
      <c r="D32" s="888"/>
      <c r="E32" s="888"/>
      <c r="F32" s="888"/>
      <c r="G32" s="888"/>
      <c r="H32" s="888"/>
      <c r="I32" s="889"/>
    </row>
    <row r="33" spans="1:9" s="38" customFormat="1" ht="17.25" thickBot="1" x14ac:dyDescent="0.3">
      <c r="A33" s="424" t="s">
        <v>155</v>
      </c>
      <c r="B33" s="425"/>
      <c r="C33" s="479" t="s">
        <v>163</v>
      </c>
      <c r="D33" s="480"/>
      <c r="E33" s="480"/>
      <c r="F33" s="480"/>
      <c r="G33" s="480"/>
      <c r="H33" s="480"/>
      <c r="I33" s="481"/>
    </row>
    <row r="34" spans="1:9" s="38" customFormat="1" ht="17.25" thickBot="1" x14ac:dyDescent="0.3">
      <c r="A34" s="448" t="s">
        <v>157</v>
      </c>
      <c r="B34" s="449"/>
      <c r="C34" s="36"/>
      <c r="D34" s="36"/>
      <c r="E34" s="36"/>
      <c r="F34" s="36"/>
      <c r="G34" s="36"/>
      <c r="H34" s="36"/>
      <c r="I34" s="37"/>
    </row>
    <row r="35" spans="1:9" s="38" customFormat="1" ht="16.5" x14ac:dyDescent="0.25">
      <c r="A35" s="444" t="s">
        <v>158</v>
      </c>
      <c r="B35" s="445"/>
      <c r="C35" s="445"/>
      <c r="D35" s="445"/>
      <c r="E35" s="445"/>
      <c r="F35" s="445"/>
      <c r="G35" s="446"/>
      <c r="H35" s="446"/>
      <c r="I35" s="447"/>
    </row>
    <row r="36" spans="1:9" s="38" customFormat="1" ht="17.25" thickBot="1" x14ac:dyDescent="0.3">
      <c r="A36" s="440" t="s">
        <v>385</v>
      </c>
      <c r="B36" s="441"/>
      <c r="C36" s="441"/>
      <c r="D36" s="441"/>
      <c r="E36" s="441"/>
      <c r="F36" s="441"/>
      <c r="G36" s="442"/>
      <c r="H36" s="442"/>
      <c r="I36" s="443"/>
    </row>
    <row r="37" spans="1:9" s="38" customFormat="1" ht="16.5" x14ac:dyDescent="0.25">
      <c r="A37" s="444" t="s">
        <v>159</v>
      </c>
      <c r="B37" s="445"/>
      <c r="C37" s="445"/>
      <c r="D37" s="445"/>
      <c r="E37" s="445"/>
      <c r="F37" s="445"/>
      <c r="G37" s="446"/>
      <c r="H37" s="446"/>
      <c r="I37" s="447"/>
    </row>
    <row r="38" spans="1:9" s="38" customFormat="1" ht="17.25" thickBot="1" x14ac:dyDescent="0.3">
      <c r="A38" s="440" t="s">
        <v>179</v>
      </c>
      <c r="B38" s="441"/>
      <c r="C38" s="441"/>
      <c r="D38" s="441"/>
      <c r="E38" s="441"/>
      <c r="F38" s="441"/>
      <c r="G38" s="442"/>
      <c r="H38" s="442"/>
      <c r="I38" s="443"/>
    </row>
    <row r="39" spans="1:9" ht="16.5" x14ac:dyDescent="0.25">
      <c r="A39" s="840" t="s">
        <v>146</v>
      </c>
      <c r="B39" s="841"/>
      <c r="C39" s="855" t="s">
        <v>116</v>
      </c>
      <c r="D39" s="856"/>
      <c r="E39" s="856"/>
      <c r="F39" s="856"/>
      <c r="G39" s="856"/>
      <c r="H39" s="856"/>
      <c r="I39" s="857"/>
    </row>
    <row r="40" spans="1:9" ht="16.5" x14ac:dyDescent="0.25">
      <c r="A40" s="842"/>
      <c r="B40" s="843"/>
      <c r="C40" s="867" t="s">
        <v>272</v>
      </c>
      <c r="D40" s="868"/>
      <c r="E40" s="868"/>
      <c r="F40" s="868"/>
      <c r="G40" s="868"/>
      <c r="H40" s="868"/>
      <c r="I40" s="869"/>
    </row>
    <row r="41" spans="1:9" ht="16.5" x14ac:dyDescent="0.25">
      <c r="A41" s="870" t="s">
        <v>245</v>
      </c>
      <c r="B41" s="871" t="s">
        <v>190</v>
      </c>
      <c r="C41" s="872" t="s">
        <v>150</v>
      </c>
      <c r="D41" s="873"/>
      <c r="E41" s="873"/>
      <c r="F41" s="873"/>
      <c r="G41" s="873"/>
      <c r="H41" s="873"/>
      <c r="I41" s="874"/>
    </row>
    <row r="42" spans="1:9" ht="17.25" thickBot="1" x14ac:dyDescent="0.3">
      <c r="A42" s="870"/>
      <c r="B42" s="871"/>
      <c r="C42" s="861" t="s">
        <v>277</v>
      </c>
      <c r="D42" s="862"/>
      <c r="E42" s="862"/>
      <c r="F42" s="862"/>
      <c r="G42" s="862"/>
      <c r="H42" s="862"/>
      <c r="I42" s="863"/>
    </row>
    <row r="43" spans="1:9" ht="50.25" thickBot="1" x14ac:dyDescent="0.3">
      <c r="A43" s="864" t="s">
        <v>192</v>
      </c>
      <c r="B43" s="865"/>
      <c r="C43" s="92" t="s">
        <v>246</v>
      </c>
      <c r="D43" s="109">
        <v>4</v>
      </c>
      <c r="E43" s="109">
        <v>4</v>
      </c>
      <c r="F43" s="108">
        <v>4</v>
      </c>
      <c r="G43" s="94"/>
      <c r="H43" s="94"/>
      <c r="I43" s="95"/>
    </row>
    <row r="44" spans="1:9" ht="39.75" customHeight="1" thickBot="1" x14ac:dyDescent="0.3">
      <c r="A44" s="864" t="s">
        <v>194</v>
      </c>
      <c r="B44" s="865"/>
      <c r="C44" s="96"/>
      <c r="D44" s="93"/>
      <c r="E44" s="93"/>
      <c r="F44" s="93"/>
      <c r="G44" s="96" t="e">
        <f>SUM('365Lori'!#REF!,'365Lori'!#REF!)</f>
        <v>#REF!</v>
      </c>
      <c r="H44" s="96" t="e">
        <f>SUM('365Lori'!#REF!,'365Lori'!#REF!)</f>
        <v>#REF!</v>
      </c>
      <c r="I44" s="96" t="e">
        <f>SUM('365Lori'!#REF!,'365Lori'!#REF!)</f>
        <v>#REF!</v>
      </c>
    </row>
    <row r="45" spans="1:9" ht="17.25" thickBot="1" x14ac:dyDescent="0.3">
      <c r="A45" s="864" t="s">
        <v>195</v>
      </c>
      <c r="B45" s="866"/>
      <c r="C45" s="865"/>
      <c r="D45" s="142"/>
      <c r="E45" s="142"/>
      <c r="F45" s="93"/>
      <c r="G45" s="94"/>
      <c r="H45" s="94"/>
      <c r="I45" s="95"/>
    </row>
    <row r="46" spans="1:9" ht="16.5" x14ac:dyDescent="0.25">
      <c r="A46" s="858" t="s">
        <v>196</v>
      </c>
      <c r="B46" s="859"/>
      <c r="C46" s="859"/>
      <c r="D46" s="859"/>
      <c r="E46" s="859"/>
      <c r="F46" s="859"/>
      <c r="G46" s="859"/>
      <c r="H46" s="859"/>
      <c r="I46" s="860"/>
    </row>
    <row r="47" spans="1:9" ht="17.25" thickBot="1" x14ac:dyDescent="0.3">
      <c r="A47" s="844" t="s">
        <v>273</v>
      </c>
      <c r="B47" s="845"/>
      <c r="C47" s="845"/>
      <c r="D47" s="845"/>
      <c r="E47" s="845"/>
      <c r="F47" s="845"/>
      <c r="G47" s="845"/>
      <c r="H47" s="845"/>
      <c r="I47" s="846"/>
    </row>
    <row r="48" spans="1:9" ht="16.5" x14ac:dyDescent="0.25">
      <c r="A48" s="847" t="s">
        <v>158</v>
      </c>
      <c r="B48" s="848"/>
      <c r="C48" s="848"/>
      <c r="D48" s="848"/>
      <c r="E48" s="848"/>
      <c r="F48" s="848"/>
      <c r="G48" s="849"/>
      <c r="H48" s="849"/>
      <c r="I48" s="850"/>
    </row>
    <row r="49" spans="1:9" ht="17.25" thickBot="1" x14ac:dyDescent="0.3">
      <c r="A49" s="851" t="s">
        <v>198</v>
      </c>
      <c r="B49" s="852"/>
      <c r="C49" s="852"/>
      <c r="D49" s="852"/>
      <c r="E49" s="852"/>
      <c r="F49" s="852"/>
      <c r="G49" s="853"/>
      <c r="H49" s="853"/>
      <c r="I49" s="854"/>
    </row>
    <row r="50" spans="1:9" ht="16.5" x14ac:dyDescent="0.25">
      <c r="A50" s="847" t="s">
        <v>159</v>
      </c>
      <c r="B50" s="848"/>
      <c r="C50" s="848"/>
      <c r="D50" s="848"/>
      <c r="E50" s="848"/>
      <c r="F50" s="848"/>
      <c r="G50" s="849"/>
      <c r="H50" s="849"/>
      <c r="I50" s="850"/>
    </row>
    <row r="51" spans="1:9" ht="17.25" thickBot="1" x14ac:dyDescent="0.3">
      <c r="A51" s="851" t="s">
        <v>250</v>
      </c>
      <c r="B51" s="852"/>
      <c r="C51" s="852"/>
      <c r="D51" s="852"/>
      <c r="E51" s="852"/>
      <c r="F51" s="852"/>
      <c r="G51" s="853"/>
      <c r="H51" s="853"/>
      <c r="I51" s="854"/>
    </row>
    <row r="52" spans="1:9" ht="16.5" x14ac:dyDescent="0.25">
      <c r="A52" s="394" t="s">
        <v>146</v>
      </c>
      <c r="B52" s="395"/>
      <c r="C52" s="544" t="s">
        <v>116</v>
      </c>
      <c r="D52" s="545"/>
      <c r="E52" s="545"/>
      <c r="F52" s="545"/>
      <c r="G52" s="545"/>
      <c r="H52" s="545"/>
      <c r="I52" s="546"/>
    </row>
    <row r="53" spans="1:9" ht="16.5" x14ac:dyDescent="0.25">
      <c r="A53" s="396"/>
      <c r="B53" s="397"/>
      <c r="C53" s="504" t="s">
        <v>261</v>
      </c>
      <c r="D53" s="505"/>
      <c r="E53" s="505"/>
      <c r="F53" s="505"/>
      <c r="G53" s="505"/>
      <c r="H53" s="505"/>
      <c r="I53" s="506"/>
    </row>
    <row r="54" spans="1:9" ht="16.5" x14ac:dyDescent="0.25">
      <c r="A54" s="357" t="s">
        <v>259</v>
      </c>
      <c r="B54" s="358" t="s">
        <v>190</v>
      </c>
      <c r="C54" s="359" t="s">
        <v>150</v>
      </c>
      <c r="D54" s="360"/>
      <c r="E54" s="360"/>
      <c r="F54" s="360"/>
      <c r="G54" s="360"/>
      <c r="H54" s="360"/>
      <c r="I54" s="361"/>
    </row>
    <row r="55" spans="1:9" ht="17.25" thickBot="1" x14ac:dyDescent="0.3">
      <c r="A55" s="357"/>
      <c r="B55" s="358"/>
      <c r="C55" s="471" t="s">
        <v>191</v>
      </c>
      <c r="D55" s="472"/>
      <c r="E55" s="472"/>
      <c r="F55" s="472"/>
      <c r="G55" s="472"/>
      <c r="H55" s="472"/>
      <c r="I55" s="473"/>
    </row>
    <row r="56" spans="1:9" ht="45.75" customHeight="1" thickBot="1" x14ac:dyDescent="0.3">
      <c r="A56" s="365" t="s">
        <v>192</v>
      </c>
      <c r="B56" s="366"/>
      <c r="C56" s="69" t="s">
        <v>193</v>
      </c>
      <c r="D56" s="70">
        <v>0</v>
      </c>
      <c r="E56" s="70">
        <v>2</v>
      </c>
      <c r="F56" s="70">
        <v>2</v>
      </c>
      <c r="G56" s="71"/>
      <c r="H56" s="71"/>
      <c r="I56" s="72"/>
    </row>
    <row r="57" spans="1:9" ht="39.75" customHeight="1" thickBot="1" x14ac:dyDescent="0.3">
      <c r="A57" s="365" t="s">
        <v>194</v>
      </c>
      <c r="B57" s="366"/>
      <c r="C57" s="69"/>
      <c r="D57" s="73" t="s">
        <v>152</v>
      </c>
      <c r="E57" s="73" t="s">
        <v>152</v>
      </c>
      <c r="F57" s="73" t="s">
        <v>152</v>
      </c>
      <c r="G57" s="74" t="e">
        <f>SUM('365Lori'!#REF!,'365Lori'!#REF!)</f>
        <v>#REF!</v>
      </c>
      <c r="H57" s="74" t="e">
        <f>SUM('365Lori'!#REF!,'365Lori'!#REF!)</f>
        <v>#REF!</v>
      </c>
      <c r="I57" s="74" t="e">
        <f>SUM('365Lori'!#REF!,'365Lori'!#REF!)</f>
        <v>#REF!</v>
      </c>
    </row>
    <row r="58" spans="1:9" ht="17.25" thickBot="1" x14ac:dyDescent="0.3">
      <c r="A58" s="365" t="s">
        <v>195</v>
      </c>
      <c r="B58" s="367"/>
      <c r="C58" s="366"/>
      <c r="D58" s="75"/>
      <c r="E58" s="75"/>
      <c r="F58" s="73"/>
      <c r="G58" s="76"/>
      <c r="H58" s="76"/>
      <c r="I58" s="72"/>
    </row>
    <row r="59" spans="1:9" ht="16.5" x14ac:dyDescent="0.25">
      <c r="A59" s="342" t="s">
        <v>196</v>
      </c>
      <c r="B59" s="343"/>
      <c r="C59" s="343"/>
      <c r="D59" s="343"/>
      <c r="E59" s="343"/>
      <c r="F59" s="343"/>
      <c r="G59" s="343"/>
      <c r="H59" s="343"/>
      <c r="I59" s="344"/>
    </row>
    <row r="60" spans="1:9" ht="17.25" thickBot="1" x14ac:dyDescent="0.3">
      <c r="A60" s="350" t="s">
        <v>197</v>
      </c>
      <c r="B60" s="351"/>
      <c r="C60" s="351"/>
      <c r="D60" s="351"/>
      <c r="E60" s="351"/>
      <c r="F60" s="351"/>
      <c r="G60" s="351"/>
      <c r="H60" s="351"/>
      <c r="I60" s="352"/>
    </row>
    <row r="61" spans="1:9" ht="16.5" x14ac:dyDescent="0.25">
      <c r="A61" s="353" t="s">
        <v>158</v>
      </c>
      <c r="B61" s="354"/>
      <c r="C61" s="354"/>
      <c r="D61" s="354"/>
      <c r="E61" s="354"/>
      <c r="F61" s="354"/>
      <c r="G61" s="355"/>
      <c r="H61" s="355"/>
      <c r="I61" s="356"/>
    </row>
    <row r="62" spans="1:9" ht="17.25" thickBot="1" x14ac:dyDescent="0.3">
      <c r="A62" s="388" t="s">
        <v>198</v>
      </c>
      <c r="B62" s="389"/>
      <c r="C62" s="389"/>
      <c r="D62" s="389"/>
      <c r="E62" s="389"/>
      <c r="F62" s="389"/>
      <c r="G62" s="390"/>
      <c r="H62" s="390"/>
      <c r="I62" s="391"/>
    </row>
    <row r="63" spans="1:9" ht="16.5" x14ac:dyDescent="0.25">
      <c r="A63" s="353" t="s">
        <v>159</v>
      </c>
      <c r="B63" s="354"/>
      <c r="C63" s="354"/>
      <c r="D63" s="354"/>
      <c r="E63" s="354"/>
      <c r="F63" s="354"/>
      <c r="G63" s="355"/>
      <c r="H63" s="355"/>
      <c r="I63" s="356"/>
    </row>
    <row r="64" spans="1:9" ht="53.25" customHeight="1" thickBot="1" x14ac:dyDescent="0.3">
      <c r="A64" s="388" t="s">
        <v>199</v>
      </c>
      <c r="B64" s="389"/>
      <c r="C64" s="389"/>
      <c r="D64" s="389"/>
      <c r="E64" s="389"/>
      <c r="F64" s="389"/>
      <c r="G64" s="390"/>
      <c r="H64" s="390"/>
      <c r="I64" s="391"/>
    </row>
    <row r="65" spans="1:9" ht="16.5" x14ac:dyDescent="0.25">
      <c r="A65" s="840" t="s">
        <v>146</v>
      </c>
      <c r="B65" s="841"/>
      <c r="C65" s="855" t="s">
        <v>116</v>
      </c>
      <c r="D65" s="856"/>
      <c r="E65" s="856"/>
      <c r="F65" s="856"/>
      <c r="G65" s="856"/>
      <c r="H65" s="856"/>
      <c r="I65" s="857"/>
    </row>
    <row r="66" spans="1:9" ht="16.5" x14ac:dyDescent="0.25">
      <c r="A66" s="842"/>
      <c r="B66" s="843"/>
      <c r="C66" s="867" t="s">
        <v>274</v>
      </c>
      <c r="D66" s="868"/>
      <c r="E66" s="868"/>
      <c r="F66" s="868"/>
      <c r="G66" s="868"/>
      <c r="H66" s="868"/>
      <c r="I66" s="869"/>
    </row>
    <row r="67" spans="1:9" ht="16.5" x14ac:dyDescent="0.25">
      <c r="A67" s="870" t="s">
        <v>280</v>
      </c>
      <c r="B67" s="871" t="s">
        <v>190</v>
      </c>
      <c r="C67" s="872" t="s">
        <v>150</v>
      </c>
      <c r="D67" s="873"/>
      <c r="E67" s="873"/>
      <c r="F67" s="873"/>
      <c r="G67" s="873"/>
      <c r="H67" s="873"/>
      <c r="I67" s="874"/>
    </row>
    <row r="68" spans="1:9" ht="17.25" thickBot="1" x14ac:dyDescent="0.3">
      <c r="A68" s="870"/>
      <c r="B68" s="871"/>
      <c r="C68" s="861" t="s">
        <v>275</v>
      </c>
      <c r="D68" s="862"/>
      <c r="E68" s="862"/>
      <c r="F68" s="862"/>
      <c r="G68" s="862"/>
      <c r="H68" s="862"/>
      <c r="I68" s="863"/>
    </row>
    <row r="69" spans="1:9" ht="48" customHeight="1" thickBot="1" x14ac:dyDescent="0.3">
      <c r="A69" s="864" t="s">
        <v>192</v>
      </c>
      <c r="B69" s="865"/>
      <c r="C69" s="69" t="s">
        <v>193</v>
      </c>
      <c r="D69" s="109">
        <v>0</v>
      </c>
      <c r="E69" s="109">
        <v>2</v>
      </c>
      <c r="F69" s="108">
        <v>2</v>
      </c>
      <c r="G69" s="94"/>
      <c r="H69" s="94"/>
      <c r="I69" s="95"/>
    </row>
    <row r="70" spans="1:9" ht="39.75" customHeight="1" thickBot="1" x14ac:dyDescent="0.3">
      <c r="A70" s="864" t="s">
        <v>194</v>
      </c>
      <c r="B70" s="865"/>
      <c r="C70" s="96"/>
      <c r="D70" s="93" t="s">
        <v>152</v>
      </c>
      <c r="E70" s="93" t="s">
        <v>152</v>
      </c>
      <c r="F70" s="93" t="s">
        <v>152</v>
      </c>
      <c r="G70" s="96" t="e">
        <f>SUM('365Lori'!#REF!,'365Lori'!#REF!)</f>
        <v>#REF!</v>
      </c>
      <c r="H70" s="96" t="e">
        <f>SUM('365Lori'!#REF!,'365Lori'!#REF!)</f>
        <v>#REF!</v>
      </c>
      <c r="I70" s="96" t="e">
        <f>SUM('365Lori'!#REF!,'365Lori'!#REF!)</f>
        <v>#REF!</v>
      </c>
    </row>
    <row r="71" spans="1:9" ht="17.25" thickBot="1" x14ac:dyDescent="0.3">
      <c r="A71" s="864" t="s">
        <v>195</v>
      </c>
      <c r="B71" s="866"/>
      <c r="C71" s="865"/>
      <c r="D71" s="142"/>
      <c r="E71" s="142"/>
      <c r="F71" s="93"/>
      <c r="G71" s="94"/>
      <c r="H71" s="94"/>
      <c r="I71" s="95"/>
    </row>
    <row r="72" spans="1:9" ht="16.5" x14ac:dyDescent="0.25">
      <c r="A72" s="858" t="s">
        <v>196</v>
      </c>
      <c r="B72" s="859"/>
      <c r="C72" s="859"/>
      <c r="D72" s="859"/>
      <c r="E72" s="859"/>
      <c r="F72" s="859"/>
      <c r="G72" s="859"/>
      <c r="H72" s="859"/>
      <c r="I72" s="860"/>
    </row>
    <row r="73" spans="1:9" ht="17.25" thickBot="1" x14ac:dyDescent="0.3">
      <c r="A73" s="844" t="s">
        <v>276</v>
      </c>
      <c r="B73" s="845"/>
      <c r="C73" s="845"/>
      <c r="D73" s="845"/>
      <c r="E73" s="845"/>
      <c r="F73" s="845"/>
      <c r="G73" s="845"/>
      <c r="H73" s="845"/>
      <c r="I73" s="846"/>
    </row>
    <row r="74" spans="1:9" ht="16.5" x14ac:dyDescent="0.25">
      <c r="A74" s="847" t="s">
        <v>158</v>
      </c>
      <c r="B74" s="848"/>
      <c r="C74" s="848"/>
      <c r="D74" s="848"/>
      <c r="E74" s="848"/>
      <c r="F74" s="848"/>
      <c r="G74" s="849"/>
      <c r="H74" s="849"/>
      <c r="I74" s="850"/>
    </row>
    <row r="75" spans="1:9" ht="17.25" thickBot="1" x14ac:dyDescent="0.3">
      <c r="A75" s="851" t="s">
        <v>198</v>
      </c>
      <c r="B75" s="852"/>
      <c r="C75" s="852"/>
      <c r="D75" s="852"/>
      <c r="E75" s="852"/>
      <c r="F75" s="852"/>
      <c r="G75" s="853"/>
      <c r="H75" s="853"/>
      <c r="I75" s="854"/>
    </row>
    <row r="76" spans="1:9" ht="16.5" x14ac:dyDescent="0.25">
      <c r="A76" s="847" t="s">
        <v>159</v>
      </c>
      <c r="B76" s="848"/>
      <c r="C76" s="848"/>
      <c r="D76" s="848"/>
      <c r="E76" s="848"/>
      <c r="F76" s="848"/>
      <c r="G76" s="849"/>
      <c r="H76" s="849"/>
      <c r="I76" s="850"/>
    </row>
    <row r="77" spans="1:9" ht="58.5" customHeight="1" thickBot="1" x14ac:dyDescent="0.3">
      <c r="A77" s="851" t="s">
        <v>199</v>
      </c>
      <c r="B77" s="852"/>
      <c r="C77" s="852"/>
      <c r="D77" s="852"/>
      <c r="E77" s="852"/>
      <c r="F77" s="852"/>
      <c r="G77" s="853"/>
      <c r="H77" s="853"/>
      <c r="I77" s="854"/>
    </row>
    <row r="78" spans="1:9" ht="16.5" x14ac:dyDescent="0.25">
      <c r="A78" s="838" t="s">
        <v>208</v>
      </c>
      <c r="B78" s="898"/>
      <c r="C78" s="898"/>
      <c r="D78" s="898"/>
      <c r="E78" s="898"/>
      <c r="F78" s="898"/>
      <c r="G78" s="898"/>
      <c r="H78" s="898"/>
      <c r="I78" s="839"/>
    </row>
    <row r="79" spans="1:9" ht="17.25" thickBot="1" x14ac:dyDescent="0.3">
      <c r="A79" s="673" t="s">
        <v>209</v>
      </c>
      <c r="B79" s="674"/>
      <c r="C79" s="674"/>
      <c r="D79" s="666"/>
      <c r="E79" s="666"/>
      <c r="F79" s="666"/>
      <c r="G79" s="666"/>
      <c r="H79" s="666"/>
      <c r="I79" s="668"/>
    </row>
    <row r="80" spans="1:9" ht="16.5" x14ac:dyDescent="0.25">
      <c r="A80" s="831" t="s">
        <v>143</v>
      </c>
      <c r="B80" s="832"/>
      <c r="C80" s="832"/>
      <c r="D80" s="536" t="s">
        <v>119</v>
      </c>
      <c r="E80" s="536"/>
      <c r="F80" s="536"/>
      <c r="G80" s="536"/>
      <c r="H80" s="536"/>
      <c r="I80" s="536"/>
    </row>
    <row r="81" spans="1:11" ht="16.5" x14ac:dyDescent="0.25">
      <c r="A81" s="833"/>
      <c r="B81" s="834"/>
      <c r="C81" s="834"/>
      <c r="D81" s="562" t="s">
        <v>210</v>
      </c>
      <c r="E81" s="562"/>
      <c r="F81" s="562"/>
      <c r="G81" s="562" t="s">
        <v>211</v>
      </c>
      <c r="H81" s="562"/>
      <c r="I81" s="562"/>
    </row>
    <row r="82" spans="1:11" ht="33.75" thickBot="1" x14ac:dyDescent="0.3">
      <c r="A82" s="835"/>
      <c r="B82" s="836"/>
      <c r="C82" s="837"/>
      <c r="D82" s="21" t="s">
        <v>108</v>
      </c>
      <c r="E82" s="21" t="s">
        <v>109</v>
      </c>
      <c r="F82" s="21" t="s">
        <v>100</v>
      </c>
      <c r="G82" s="21" t="s">
        <v>108</v>
      </c>
      <c r="H82" s="21" t="s">
        <v>109</v>
      </c>
      <c r="I82" s="21" t="s">
        <v>100</v>
      </c>
    </row>
    <row r="83" spans="1:11" ht="16.5" x14ac:dyDescent="0.25">
      <c r="A83" s="828" t="s">
        <v>146</v>
      </c>
      <c r="B83" s="829"/>
      <c r="C83" s="830" t="s">
        <v>116</v>
      </c>
      <c r="D83" s="680"/>
      <c r="E83" s="680"/>
      <c r="F83" s="680"/>
      <c r="G83" s="680"/>
      <c r="H83" s="680"/>
      <c r="I83" s="681"/>
    </row>
    <row r="84" spans="1:11" ht="16.5" x14ac:dyDescent="0.25">
      <c r="A84" s="676"/>
      <c r="B84" s="677"/>
      <c r="C84" s="665" t="s">
        <v>166</v>
      </c>
      <c r="D84" s="666"/>
      <c r="E84" s="666"/>
      <c r="F84" s="667"/>
      <c r="G84" s="667"/>
      <c r="H84" s="667"/>
      <c r="I84" s="668"/>
    </row>
    <row r="85" spans="1:11" ht="17.25" thickBot="1" x14ac:dyDescent="0.3">
      <c r="A85" s="678"/>
      <c r="B85" s="679"/>
      <c r="C85" s="669" t="s">
        <v>167</v>
      </c>
      <c r="D85" s="670"/>
      <c r="E85" s="670"/>
      <c r="F85" s="671"/>
      <c r="G85" s="671"/>
      <c r="H85" s="671"/>
      <c r="I85" s="672"/>
    </row>
    <row r="86" spans="1:11" ht="21.75" customHeight="1" thickBot="1" x14ac:dyDescent="0.3">
      <c r="A86" s="113" t="s">
        <v>168</v>
      </c>
      <c r="B86" s="48" t="s">
        <v>169</v>
      </c>
      <c r="C86" s="673" t="s">
        <v>257</v>
      </c>
      <c r="D86" s="674"/>
      <c r="E86" s="674"/>
      <c r="F86" s="674"/>
      <c r="G86" s="674"/>
      <c r="H86" s="674"/>
      <c r="I86" s="675"/>
    </row>
    <row r="87" spans="1:11" ht="70.5" customHeight="1" thickBot="1" x14ac:dyDescent="0.3">
      <c r="A87" s="838" t="s">
        <v>170</v>
      </c>
      <c r="B87" s="839"/>
      <c r="C87" s="148" t="s">
        <v>171</v>
      </c>
      <c r="D87" s="48">
        <v>8</v>
      </c>
      <c r="E87" s="48">
        <v>8</v>
      </c>
      <c r="F87" s="48">
        <v>8</v>
      </c>
      <c r="G87" s="48"/>
      <c r="H87" s="48"/>
      <c r="I87" s="48"/>
    </row>
    <row r="88" spans="1:11" ht="49.5" customHeight="1" thickBot="1" x14ac:dyDescent="0.3">
      <c r="A88" s="673"/>
      <c r="B88" s="675"/>
      <c r="C88" s="148" t="s">
        <v>172</v>
      </c>
      <c r="D88" s="148"/>
      <c r="E88" s="148"/>
      <c r="F88" s="48"/>
      <c r="G88" s="48"/>
      <c r="H88" s="48"/>
      <c r="I88" s="48"/>
    </row>
    <row r="89" spans="1:11" ht="17.25" thickBot="1" x14ac:dyDescent="0.3">
      <c r="A89" s="656" t="s">
        <v>173</v>
      </c>
      <c r="B89" s="657"/>
      <c r="C89" s="148"/>
      <c r="D89" s="148"/>
      <c r="E89" s="148"/>
      <c r="F89" s="48"/>
      <c r="G89" s="48"/>
      <c r="H89" s="48"/>
      <c r="I89" s="48"/>
    </row>
    <row r="90" spans="1:11" ht="53.25" customHeight="1" thickBot="1" x14ac:dyDescent="0.3">
      <c r="A90" s="656" t="s">
        <v>174</v>
      </c>
      <c r="B90" s="661"/>
      <c r="C90" s="657"/>
      <c r="D90" s="148"/>
      <c r="E90" s="148"/>
      <c r="F90" s="48"/>
      <c r="G90" s="151" t="e">
        <f>SUM('365Lori'!#REF!)</f>
        <v>#REF!</v>
      </c>
      <c r="H90" s="151" t="e">
        <f>SUM('365Lori'!#REF!)</f>
        <v>#REF!</v>
      </c>
      <c r="I90" s="151" t="e">
        <f>SUM('365Lori'!#REF!)</f>
        <v>#REF!</v>
      </c>
      <c r="K90" s="155"/>
    </row>
    <row r="91" spans="1:11" ht="37.5" customHeight="1" thickBot="1" x14ac:dyDescent="0.3">
      <c r="A91" s="656" t="s">
        <v>175</v>
      </c>
      <c r="B91" s="657"/>
      <c r="C91" s="115" t="e">
        <f>I90</f>
        <v>#REF!</v>
      </c>
      <c r="D91" s="156"/>
      <c r="E91" s="156"/>
      <c r="F91" s="48"/>
      <c r="G91" s="48"/>
      <c r="H91" s="48"/>
      <c r="I91" s="48"/>
    </row>
    <row r="92" spans="1:11" ht="119.25" customHeight="1" thickBot="1" x14ac:dyDescent="0.3">
      <c r="A92" s="656" t="s">
        <v>176</v>
      </c>
      <c r="B92" s="657"/>
      <c r="C92" s="148"/>
      <c r="D92" s="148"/>
      <c r="E92" s="148"/>
      <c r="F92" s="48"/>
      <c r="G92" s="48"/>
      <c r="H92" s="48"/>
      <c r="I92" s="48"/>
    </row>
    <row r="93" spans="1:11" ht="17.25" thickBot="1" x14ac:dyDescent="0.3">
      <c r="A93" s="890" t="s">
        <v>158</v>
      </c>
      <c r="B93" s="891"/>
      <c r="C93" s="891"/>
      <c r="D93" s="891"/>
      <c r="E93" s="891"/>
      <c r="F93" s="891"/>
      <c r="G93" s="891"/>
      <c r="H93" s="891"/>
      <c r="I93" s="892"/>
    </row>
    <row r="94" spans="1:11" ht="17.25" thickBot="1" x14ac:dyDescent="0.3">
      <c r="A94" s="656" t="s">
        <v>386</v>
      </c>
      <c r="B94" s="661"/>
      <c r="C94" s="661"/>
      <c r="D94" s="661"/>
      <c r="E94" s="661"/>
      <c r="F94" s="661"/>
      <c r="G94" s="661"/>
      <c r="H94" s="661"/>
      <c r="I94" s="657"/>
    </row>
    <row r="95" spans="1:11" ht="17.25" thickBot="1" x14ac:dyDescent="0.3">
      <c r="A95" s="890" t="s">
        <v>159</v>
      </c>
      <c r="B95" s="891"/>
      <c r="C95" s="891"/>
      <c r="D95" s="891"/>
      <c r="E95" s="891"/>
      <c r="F95" s="891"/>
      <c r="G95" s="891"/>
      <c r="H95" s="891"/>
      <c r="I95" s="892"/>
    </row>
    <row r="96" spans="1:11" ht="17.25" thickBot="1" x14ac:dyDescent="0.3">
      <c r="A96" s="656" t="s">
        <v>177</v>
      </c>
      <c r="B96" s="661"/>
      <c r="C96" s="661"/>
      <c r="D96" s="661"/>
      <c r="E96" s="661"/>
      <c r="F96" s="661"/>
      <c r="G96" s="661"/>
      <c r="H96" s="661"/>
      <c r="I96" s="657"/>
    </row>
    <row r="97" spans="1:9" ht="16.5" x14ac:dyDescent="0.25">
      <c r="A97" s="828" t="s">
        <v>146</v>
      </c>
      <c r="B97" s="829"/>
      <c r="C97" s="830" t="s">
        <v>116</v>
      </c>
      <c r="D97" s="680"/>
      <c r="E97" s="680"/>
      <c r="F97" s="680"/>
      <c r="G97" s="680"/>
      <c r="H97" s="680"/>
      <c r="I97" s="681"/>
    </row>
    <row r="98" spans="1:9" ht="16.5" x14ac:dyDescent="0.25">
      <c r="A98" s="676"/>
      <c r="B98" s="677"/>
      <c r="C98" s="665" t="s">
        <v>212</v>
      </c>
      <c r="D98" s="666"/>
      <c r="E98" s="666"/>
      <c r="F98" s="667"/>
      <c r="G98" s="667"/>
      <c r="H98" s="667"/>
      <c r="I98" s="668"/>
    </row>
    <row r="99" spans="1:9" ht="17.25" thickBot="1" x14ac:dyDescent="0.3">
      <c r="A99" s="678"/>
      <c r="B99" s="679"/>
      <c r="C99" s="669" t="s">
        <v>167</v>
      </c>
      <c r="D99" s="670"/>
      <c r="E99" s="670"/>
      <c r="F99" s="671"/>
      <c r="G99" s="671"/>
      <c r="H99" s="671"/>
      <c r="I99" s="672"/>
    </row>
    <row r="100" spans="1:9" ht="17.25" thickBot="1" x14ac:dyDescent="0.3">
      <c r="A100" s="113" t="s">
        <v>205</v>
      </c>
      <c r="B100" s="48" t="s">
        <v>169</v>
      </c>
      <c r="C100" s="673" t="s">
        <v>213</v>
      </c>
      <c r="D100" s="674"/>
      <c r="E100" s="674"/>
      <c r="F100" s="674"/>
      <c r="G100" s="674"/>
      <c r="H100" s="674"/>
      <c r="I100" s="675"/>
    </row>
    <row r="101" spans="1:9" ht="50.25" thickBot="1" x14ac:dyDescent="0.3">
      <c r="A101" s="656" t="s">
        <v>170</v>
      </c>
      <c r="B101" s="657"/>
      <c r="C101" s="148" t="s">
        <v>214</v>
      </c>
      <c r="D101" s="187">
        <v>0</v>
      </c>
      <c r="E101" s="187">
        <v>13</v>
      </c>
      <c r="F101" s="187">
        <v>15.55</v>
      </c>
      <c r="G101" s="48"/>
      <c r="H101" s="48"/>
      <c r="I101" s="48"/>
    </row>
    <row r="102" spans="1:9" ht="17.25" thickBot="1" x14ac:dyDescent="0.3">
      <c r="A102" s="656" t="s">
        <v>173</v>
      </c>
      <c r="B102" s="657"/>
      <c r="C102" s="148"/>
      <c r="D102" s="148"/>
      <c r="E102" s="148"/>
      <c r="F102" s="48"/>
      <c r="G102" s="48"/>
      <c r="H102" s="48"/>
      <c r="I102" s="48"/>
    </row>
    <row r="103" spans="1:9" ht="56.25" customHeight="1" thickBot="1" x14ac:dyDescent="0.3">
      <c r="A103" s="656" t="s">
        <v>174</v>
      </c>
      <c r="B103" s="661"/>
      <c r="C103" s="657"/>
      <c r="D103" s="148"/>
      <c r="E103" s="148"/>
      <c r="F103" s="48"/>
      <c r="G103" s="114" t="e">
        <f>SUM('365Lori'!#REF!)</f>
        <v>#REF!</v>
      </c>
      <c r="H103" s="114" t="e">
        <f>SUM('365Lori'!#REF!)</f>
        <v>#REF!</v>
      </c>
      <c r="I103" s="114" t="e">
        <f>SUM('365Lori'!#REF!)</f>
        <v>#REF!</v>
      </c>
    </row>
    <row r="104" spans="1:9" ht="44.25" customHeight="1" thickBot="1" x14ac:dyDescent="0.3">
      <c r="A104" s="656" t="s">
        <v>175</v>
      </c>
      <c r="B104" s="657"/>
      <c r="C104" s="157" t="e">
        <f>I103</f>
        <v>#REF!</v>
      </c>
      <c r="D104" s="157"/>
      <c r="E104" s="157"/>
      <c r="F104" s="48"/>
      <c r="G104" s="48"/>
      <c r="H104" s="48"/>
      <c r="I104" s="48"/>
    </row>
    <row r="105" spans="1:9" ht="124.5" customHeight="1" thickBot="1" x14ac:dyDescent="0.3">
      <c r="A105" s="656" t="s">
        <v>176</v>
      </c>
      <c r="B105" s="657"/>
      <c r="C105" s="148"/>
      <c r="D105" s="148"/>
      <c r="E105" s="148"/>
      <c r="F105" s="48"/>
      <c r="G105" s="48"/>
      <c r="H105" s="48"/>
      <c r="I105" s="48"/>
    </row>
    <row r="106" spans="1:9" ht="16.5" x14ac:dyDescent="0.25">
      <c r="A106" s="662" t="s">
        <v>158</v>
      </c>
      <c r="B106" s="663"/>
      <c r="C106" s="663"/>
      <c r="D106" s="663"/>
      <c r="E106" s="663"/>
      <c r="F106" s="663"/>
      <c r="G106" s="663"/>
      <c r="H106" s="663"/>
      <c r="I106" s="664"/>
    </row>
    <row r="107" spans="1:9" ht="17.25" thickBot="1" x14ac:dyDescent="0.3">
      <c r="A107" s="673" t="s">
        <v>387</v>
      </c>
      <c r="B107" s="674"/>
      <c r="C107" s="674"/>
      <c r="D107" s="674"/>
      <c r="E107" s="674"/>
      <c r="F107" s="674"/>
      <c r="G107" s="674"/>
      <c r="H107" s="674"/>
      <c r="I107" s="675"/>
    </row>
    <row r="108" spans="1:9" ht="16.5" x14ac:dyDescent="0.25">
      <c r="A108" s="662" t="s">
        <v>159</v>
      </c>
      <c r="B108" s="663"/>
      <c r="C108" s="663"/>
      <c r="D108" s="663"/>
      <c r="E108" s="663"/>
      <c r="F108" s="663"/>
      <c r="G108" s="663"/>
      <c r="H108" s="663"/>
      <c r="I108" s="664"/>
    </row>
    <row r="109" spans="1:9" ht="17.25" thickBot="1" x14ac:dyDescent="0.3">
      <c r="A109" s="673" t="s">
        <v>177</v>
      </c>
      <c r="B109" s="674"/>
      <c r="C109" s="674"/>
      <c r="D109" s="674"/>
      <c r="E109" s="674"/>
      <c r="F109" s="674"/>
      <c r="G109" s="674"/>
      <c r="H109" s="674"/>
      <c r="I109" s="675"/>
    </row>
    <row r="110" spans="1:9" ht="16.5" x14ac:dyDescent="0.25">
      <c r="A110" s="828" t="s">
        <v>146</v>
      </c>
      <c r="B110" s="829"/>
      <c r="C110" s="830" t="s">
        <v>116</v>
      </c>
      <c r="D110" s="680"/>
      <c r="E110" s="680"/>
      <c r="F110" s="680"/>
      <c r="G110" s="680"/>
      <c r="H110" s="680"/>
      <c r="I110" s="681"/>
    </row>
    <row r="111" spans="1:9" ht="16.5" x14ac:dyDescent="0.25">
      <c r="A111" s="676"/>
      <c r="B111" s="677"/>
      <c r="C111" s="665" t="s">
        <v>215</v>
      </c>
      <c r="D111" s="666"/>
      <c r="E111" s="666"/>
      <c r="F111" s="667"/>
      <c r="G111" s="667"/>
      <c r="H111" s="667"/>
      <c r="I111" s="668"/>
    </row>
    <row r="112" spans="1:9" ht="17.25" thickBot="1" x14ac:dyDescent="0.3">
      <c r="A112" s="678"/>
      <c r="B112" s="679"/>
      <c r="C112" s="669" t="s">
        <v>167</v>
      </c>
      <c r="D112" s="670"/>
      <c r="E112" s="670"/>
      <c r="F112" s="671"/>
      <c r="G112" s="671"/>
      <c r="H112" s="671"/>
      <c r="I112" s="672"/>
    </row>
    <row r="113" spans="1:9" ht="17.25" thickBot="1" x14ac:dyDescent="0.3">
      <c r="A113" s="113" t="s">
        <v>204</v>
      </c>
      <c r="B113" s="48" t="s">
        <v>169</v>
      </c>
      <c r="C113" s="673" t="s">
        <v>215</v>
      </c>
      <c r="D113" s="674"/>
      <c r="E113" s="674"/>
      <c r="F113" s="674"/>
      <c r="G113" s="674"/>
      <c r="H113" s="674"/>
      <c r="I113" s="675"/>
    </row>
    <row r="114" spans="1:9" ht="37.5" customHeight="1" thickBot="1" x14ac:dyDescent="0.3">
      <c r="A114" s="656" t="s">
        <v>170</v>
      </c>
      <c r="B114" s="657"/>
      <c r="C114" s="148" t="s">
        <v>216</v>
      </c>
      <c r="D114" s="48">
        <v>1</v>
      </c>
      <c r="E114" s="48">
        <v>2</v>
      </c>
      <c r="F114" s="48">
        <v>3.5</v>
      </c>
      <c r="G114" s="48"/>
      <c r="H114" s="48"/>
      <c r="I114" s="48"/>
    </row>
    <row r="115" spans="1:9" ht="17.25" thickBot="1" x14ac:dyDescent="0.3">
      <c r="A115" s="656" t="s">
        <v>173</v>
      </c>
      <c r="B115" s="657"/>
      <c r="C115" s="148"/>
      <c r="D115" s="148"/>
      <c r="E115" s="148"/>
      <c r="F115" s="48"/>
      <c r="G115" s="48"/>
      <c r="H115" s="48"/>
      <c r="I115" s="48"/>
    </row>
    <row r="116" spans="1:9" ht="51.75" customHeight="1" thickBot="1" x14ac:dyDescent="0.3">
      <c r="A116" s="656" t="s">
        <v>174</v>
      </c>
      <c r="B116" s="661"/>
      <c r="C116" s="657"/>
      <c r="D116" s="148"/>
      <c r="E116" s="148"/>
      <c r="F116" s="48"/>
      <c r="G116" s="151" t="e">
        <f>SUM('365Lori'!#REF!)</f>
        <v>#REF!</v>
      </c>
      <c r="H116" s="151" t="e">
        <f>SUM('365Lori'!#REF!)</f>
        <v>#REF!</v>
      </c>
      <c r="I116" s="151" t="e">
        <f>SUM('365Lori'!#REF!)</f>
        <v>#REF!</v>
      </c>
    </row>
    <row r="117" spans="1:9" ht="34.5" customHeight="1" thickBot="1" x14ac:dyDescent="0.3">
      <c r="A117" s="656" t="s">
        <v>175</v>
      </c>
      <c r="B117" s="657"/>
      <c r="C117" s="115" t="e">
        <f>I116</f>
        <v>#REF!</v>
      </c>
      <c r="D117" s="115"/>
      <c r="E117" s="115"/>
      <c r="F117" s="48"/>
      <c r="G117" s="48"/>
      <c r="H117" s="48"/>
      <c r="I117" s="48"/>
    </row>
    <row r="118" spans="1:9" ht="127.5" customHeight="1" thickBot="1" x14ac:dyDescent="0.3">
      <c r="A118" s="656" t="s">
        <v>176</v>
      </c>
      <c r="B118" s="657"/>
      <c r="C118" s="148"/>
      <c r="D118" s="148"/>
      <c r="E118" s="148"/>
      <c r="F118" s="48"/>
      <c r="G118" s="48"/>
      <c r="H118" s="48"/>
      <c r="I118" s="48"/>
    </row>
    <row r="119" spans="1:9" ht="16.5" x14ac:dyDescent="0.25">
      <c r="A119" s="662" t="s">
        <v>158</v>
      </c>
      <c r="B119" s="663"/>
      <c r="C119" s="663"/>
      <c r="D119" s="663"/>
      <c r="E119" s="663"/>
      <c r="F119" s="663"/>
      <c r="G119" s="663"/>
      <c r="H119" s="663"/>
      <c r="I119" s="664"/>
    </row>
    <row r="120" spans="1:9" ht="17.25" thickBot="1" x14ac:dyDescent="0.3">
      <c r="A120" s="673" t="s">
        <v>258</v>
      </c>
      <c r="B120" s="674"/>
      <c r="C120" s="674"/>
      <c r="D120" s="674"/>
      <c r="E120" s="674"/>
      <c r="F120" s="674"/>
      <c r="G120" s="674"/>
      <c r="H120" s="674"/>
      <c r="I120" s="675"/>
    </row>
    <row r="121" spans="1:9" ht="16.5" x14ac:dyDescent="0.25">
      <c r="A121" s="662" t="s">
        <v>159</v>
      </c>
      <c r="B121" s="663"/>
      <c r="C121" s="663"/>
      <c r="D121" s="663"/>
      <c r="E121" s="663"/>
      <c r="F121" s="663"/>
      <c r="G121" s="663"/>
      <c r="H121" s="663"/>
      <c r="I121" s="664"/>
    </row>
    <row r="122" spans="1:9" ht="28.5" customHeight="1" thickBot="1" x14ac:dyDescent="0.3">
      <c r="A122" s="673" t="s">
        <v>177</v>
      </c>
      <c r="B122" s="674"/>
      <c r="C122" s="674"/>
      <c r="D122" s="674"/>
      <c r="E122" s="674"/>
      <c r="F122" s="674"/>
      <c r="G122" s="674"/>
      <c r="H122" s="674"/>
      <c r="I122" s="675"/>
    </row>
    <row r="123" spans="1:9" ht="16.5" x14ac:dyDescent="0.25">
      <c r="A123" s="394" t="s">
        <v>146</v>
      </c>
      <c r="B123" s="395"/>
      <c r="C123" s="544" t="s">
        <v>116</v>
      </c>
      <c r="D123" s="545"/>
      <c r="E123" s="545"/>
      <c r="F123" s="545"/>
      <c r="G123" s="545"/>
      <c r="H123" s="545"/>
      <c r="I123" s="546"/>
    </row>
    <row r="124" spans="1:9" ht="16.5" x14ac:dyDescent="0.25">
      <c r="A124" s="396"/>
      <c r="B124" s="397"/>
      <c r="C124" s="504" t="s">
        <v>217</v>
      </c>
      <c r="D124" s="505"/>
      <c r="E124" s="505"/>
      <c r="F124" s="505"/>
      <c r="G124" s="505"/>
      <c r="H124" s="505"/>
      <c r="I124" s="506"/>
    </row>
    <row r="125" spans="1:9" ht="16.5" x14ac:dyDescent="0.25">
      <c r="A125" s="357" t="s">
        <v>181</v>
      </c>
      <c r="B125" s="358" t="s">
        <v>169</v>
      </c>
      <c r="C125" s="359" t="s">
        <v>150</v>
      </c>
      <c r="D125" s="360"/>
      <c r="E125" s="360"/>
      <c r="F125" s="360"/>
      <c r="G125" s="360"/>
      <c r="H125" s="360"/>
      <c r="I125" s="361"/>
    </row>
    <row r="126" spans="1:9" ht="17.25" thickBot="1" x14ac:dyDescent="0.3">
      <c r="A126" s="547"/>
      <c r="B126" s="548"/>
      <c r="C126" s="471" t="s">
        <v>218</v>
      </c>
      <c r="D126" s="472"/>
      <c r="E126" s="472"/>
      <c r="F126" s="472"/>
      <c r="G126" s="472"/>
      <c r="H126" s="472"/>
      <c r="I126" s="473"/>
    </row>
    <row r="127" spans="1:9" ht="33" x14ac:dyDescent="0.25">
      <c r="A127" s="542" t="s">
        <v>170</v>
      </c>
      <c r="B127" s="543"/>
      <c r="C127" s="100" t="s">
        <v>219</v>
      </c>
      <c r="D127" s="101">
        <v>2</v>
      </c>
      <c r="E127" s="101">
        <v>2</v>
      </c>
      <c r="F127" s="101">
        <v>2</v>
      </c>
      <c r="G127" s="102"/>
      <c r="H127" s="102"/>
      <c r="I127" s="103"/>
    </row>
    <row r="128" spans="1:9" ht="39.75" customHeight="1" thickBot="1" x14ac:dyDescent="0.3">
      <c r="A128" s="540" t="s">
        <v>173</v>
      </c>
      <c r="B128" s="541"/>
      <c r="C128" s="104"/>
      <c r="D128" s="104"/>
      <c r="E128" s="104"/>
      <c r="F128" s="39"/>
      <c r="G128" s="105"/>
      <c r="H128" s="105"/>
      <c r="I128" s="40"/>
    </row>
    <row r="129" spans="1:9" ht="60.75" customHeight="1" thickBot="1" x14ac:dyDescent="0.3">
      <c r="A129" s="538" t="s">
        <v>185</v>
      </c>
      <c r="B129" s="539"/>
      <c r="C129" s="539"/>
      <c r="D129" s="146"/>
      <c r="E129" s="146"/>
      <c r="F129" s="73"/>
      <c r="G129" s="106" t="e">
        <f>SUM('365Lori'!#REF!)</f>
        <v>#REF!</v>
      </c>
      <c r="H129" s="106" t="e">
        <f>SUM('365Lori'!#REF!)</f>
        <v>#REF!</v>
      </c>
      <c r="I129" s="106" t="e">
        <f>SUM('365Lori'!#REF!)</f>
        <v>#REF!</v>
      </c>
    </row>
    <row r="130" spans="1:9" ht="52.5" customHeight="1" thickBot="1" x14ac:dyDescent="0.3">
      <c r="A130" s="365" t="s">
        <v>186</v>
      </c>
      <c r="B130" s="366"/>
      <c r="C130" s="107" t="e">
        <f>I129</f>
        <v>#REF!</v>
      </c>
      <c r="D130" s="107"/>
      <c r="E130" s="107"/>
      <c r="F130" s="73"/>
      <c r="G130" s="76"/>
      <c r="H130" s="76"/>
      <c r="I130" s="72"/>
    </row>
    <row r="131" spans="1:9" ht="129.75" customHeight="1" thickBot="1" x14ac:dyDescent="0.3">
      <c r="A131" s="365" t="s">
        <v>187</v>
      </c>
      <c r="B131" s="366"/>
      <c r="C131" s="140"/>
      <c r="D131" s="140"/>
      <c r="E131" s="140"/>
      <c r="F131" s="73"/>
      <c r="G131" s="76"/>
      <c r="H131" s="76"/>
      <c r="I131" s="72"/>
    </row>
    <row r="132" spans="1:9" ht="16.5" x14ac:dyDescent="0.25">
      <c r="A132" s="353" t="s">
        <v>158</v>
      </c>
      <c r="B132" s="354"/>
      <c r="C132" s="354"/>
      <c r="D132" s="354"/>
      <c r="E132" s="354"/>
      <c r="F132" s="354"/>
      <c r="G132" s="355"/>
      <c r="H132" s="355"/>
      <c r="I132" s="356"/>
    </row>
    <row r="133" spans="1:9" ht="17.25" thickBot="1" x14ac:dyDescent="0.3">
      <c r="A133" s="388" t="s">
        <v>279</v>
      </c>
      <c r="B133" s="389"/>
      <c r="C133" s="389"/>
      <c r="D133" s="389"/>
      <c r="E133" s="389"/>
      <c r="F133" s="389"/>
      <c r="G133" s="390"/>
      <c r="H133" s="390"/>
      <c r="I133" s="391"/>
    </row>
    <row r="134" spans="1:9" ht="16.5" x14ac:dyDescent="0.25">
      <c r="A134" s="353" t="s">
        <v>159</v>
      </c>
      <c r="B134" s="354"/>
      <c r="C134" s="354"/>
      <c r="D134" s="354"/>
      <c r="E134" s="354"/>
      <c r="F134" s="354"/>
      <c r="G134" s="355"/>
      <c r="H134" s="355"/>
      <c r="I134" s="356"/>
    </row>
    <row r="135" spans="1:9" ht="17.25" thickBot="1" x14ac:dyDescent="0.3">
      <c r="A135" s="388" t="s">
        <v>177</v>
      </c>
      <c r="B135" s="389"/>
      <c r="C135" s="389"/>
      <c r="D135" s="389"/>
      <c r="E135" s="389"/>
      <c r="F135" s="389"/>
      <c r="G135" s="390"/>
      <c r="H135" s="390"/>
      <c r="I135" s="391"/>
    </row>
    <row r="136" spans="1:9" ht="16.5" x14ac:dyDescent="0.25">
      <c r="A136" s="414" t="s">
        <v>146</v>
      </c>
      <c r="B136" s="415"/>
      <c r="C136" s="418" t="s">
        <v>116</v>
      </c>
      <c r="D136" s="419"/>
      <c r="E136" s="419"/>
      <c r="F136" s="419"/>
      <c r="G136" s="419"/>
      <c r="H136" s="419"/>
      <c r="I136" s="420"/>
    </row>
    <row r="137" spans="1:9" ht="16.5" x14ac:dyDescent="0.25">
      <c r="A137" s="416"/>
      <c r="B137" s="417"/>
      <c r="C137" s="421" t="s">
        <v>180</v>
      </c>
      <c r="D137" s="422"/>
      <c r="E137" s="422"/>
      <c r="F137" s="422"/>
      <c r="G137" s="422"/>
      <c r="H137" s="422"/>
      <c r="I137" s="423"/>
    </row>
    <row r="138" spans="1:9" ht="16.5" x14ac:dyDescent="0.25">
      <c r="A138" s="392" t="s">
        <v>230</v>
      </c>
      <c r="B138" s="372" t="s">
        <v>169</v>
      </c>
      <c r="C138" s="431" t="s">
        <v>150</v>
      </c>
      <c r="D138" s="432"/>
      <c r="E138" s="432"/>
      <c r="F138" s="432"/>
      <c r="G138" s="432"/>
      <c r="H138" s="432"/>
      <c r="I138" s="433"/>
    </row>
    <row r="139" spans="1:9" ht="17.25" thickBot="1" x14ac:dyDescent="0.3">
      <c r="A139" s="393"/>
      <c r="B139" s="373"/>
      <c r="C139" s="434" t="s">
        <v>182</v>
      </c>
      <c r="D139" s="435"/>
      <c r="E139" s="435"/>
      <c r="F139" s="435"/>
      <c r="G139" s="435"/>
      <c r="H139" s="435"/>
      <c r="I139" s="436"/>
    </row>
    <row r="140" spans="1:9" ht="66" x14ac:dyDescent="0.25">
      <c r="A140" s="345" t="s">
        <v>170</v>
      </c>
      <c r="B140" s="346"/>
      <c r="C140" s="49" t="s">
        <v>183</v>
      </c>
      <c r="D140" s="82">
        <v>58</v>
      </c>
      <c r="E140" s="82">
        <v>58</v>
      </c>
      <c r="F140" s="82">
        <v>58</v>
      </c>
      <c r="G140" s="51"/>
      <c r="H140" s="51"/>
      <c r="I140" s="52"/>
    </row>
    <row r="141" spans="1:9" ht="99.75" thickBot="1" x14ac:dyDescent="0.3">
      <c r="A141" s="386" t="s">
        <v>173</v>
      </c>
      <c r="B141" s="387"/>
      <c r="C141" s="53" t="s">
        <v>184</v>
      </c>
      <c r="D141" s="53"/>
      <c r="E141" s="53"/>
      <c r="F141" s="54">
        <v>100</v>
      </c>
      <c r="G141" s="55"/>
      <c r="H141" s="55"/>
      <c r="I141" s="56"/>
    </row>
    <row r="142" spans="1:9" ht="68.25" customHeight="1" thickBot="1" x14ac:dyDescent="0.3">
      <c r="A142" s="378" t="s">
        <v>185</v>
      </c>
      <c r="B142" s="379"/>
      <c r="C142" s="379"/>
      <c r="D142" s="57"/>
      <c r="E142" s="57"/>
      <c r="F142" s="58"/>
      <c r="G142" s="59" t="e">
        <f>'365Lori'!#REF!</f>
        <v>#REF!</v>
      </c>
      <c r="H142" s="59" t="e">
        <f>'365Lori'!#REF!</f>
        <v>#REF!</v>
      </c>
      <c r="I142" s="59" t="e">
        <f>'365Lori'!#REF!</f>
        <v>#REF!</v>
      </c>
    </row>
    <row r="143" spans="1:9" ht="58.5" customHeight="1" thickBot="1" x14ac:dyDescent="0.3">
      <c r="A143" s="380" t="s">
        <v>186</v>
      </c>
      <c r="B143" s="381"/>
      <c r="C143" s="59" t="e">
        <f>I142</f>
        <v>#REF!</v>
      </c>
      <c r="D143" s="60"/>
      <c r="E143" s="60"/>
      <c r="F143" s="58"/>
      <c r="G143" s="61"/>
      <c r="H143" s="61"/>
      <c r="I143" s="62"/>
    </row>
    <row r="144" spans="1:9" ht="132.75" customHeight="1" thickBot="1" x14ac:dyDescent="0.3">
      <c r="A144" s="380" t="s">
        <v>187</v>
      </c>
      <c r="B144" s="381"/>
      <c r="C144" s="63"/>
      <c r="D144" s="63"/>
      <c r="E144" s="63"/>
      <c r="F144" s="58"/>
      <c r="G144" s="61"/>
      <c r="H144" s="61"/>
      <c r="I144" s="62"/>
    </row>
    <row r="145" spans="1:9" ht="16.5" x14ac:dyDescent="0.25">
      <c r="A145" s="382" t="s">
        <v>158</v>
      </c>
      <c r="B145" s="383"/>
      <c r="C145" s="383"/>
      <c r="D145" s="383"/>
      <c r="E145" s="383"/>
      <c r="F145" s="383"/>
      <c r="G145" s="384"/>
      <c r="H145" s="384"/>
      <c r="I145" s="385"/>
    </row>
    <row r="146" spans="1:9" ht="17.25" thickBot="1" x14ac:dyDescent="0.3">
      <c r="A146" s="374" t="s">
        <v>279</v>
      </c>
      <c r="B146" s="375"/>
      <c r="C146" s="375"/>
      <c r="D146" s="375"/>
      <c r="E146" s="375"/>
      <c r="F146" s="375"/>
      <c r="G146" s="376"/>
      <c r="H146" s="376"/>
      <c r="I146" s="377"/>
    </row>
    <row r="147" spans="1:9" ht="16.5" x14ac:dyDescent="0.25">
      <c r="A147" s="382" t="s">
        <v>159</v>
      </c>
      <c r="B147" s="383"/>
      <c r="C147" s="383"/>
      <c r="D147" s="383"/>
      <c r="E147" s="383"/>
      <c r="F147" s="383"/>
      <c r="G147" s="384"/>
      <c r="H147" s="384"/>
      <c r="I147" s="385"/>
    </row>
    <row r="148" spans="1:9" ht="17.25" thickBot="1" x14ac:dyDescent="0.3">
      <c r="A148" s="374" t="s">
        <v>177</v>
      </c>
      <c r="B148" s="375"/>
      <c r="C148" s="375"/>
      <c r="D148" s="375"/>
      <c r="E148" s="375"/>
      <c r="F148" s="375"/>
      <c r="G148" s="376"/>
      <c r="H148" s="376"/>
      <c r="I148" s="377"/>
    </row>
    <row r="149" spans="1:9" ht="16.5" x14ac:dyDescent="0.25">
      <c r="A149" s="828" t="s">
        <v>146</v>
      </c>
      <c r="B149" s="829"/>
      <c r="C149" s="830" t="s">
        <v>116</v>
      </c>
      <c r="D149" s="670"/>
      <c r="E149" s="670"/>
      <c r="F149" s="670"/>
      <c r="G149" s="680"/>
      <c r="H149" s="670"/>
      <c r="I149" s="681"/>
    </row>
    <row r="150" spans="1:9" ht="16.5" x14ac:dyDescent="0.25">
      <c r="A150" s="676"/>
      <c r="B150" s="677"/>
      <c r="C150" s="665" t="s">
        <v>206</v>
      </c>
      <c r="D150" s="666"/>
      <c r="E150" s="666"/>
      <c r="F150" s="667"/>
      <c r="G150" s="667"/>
      <c r="H150" s="667"/>
      <c r="I150" s="668"/>
    </row>
    <row r="151" spans="1:9" ht="17.25" thickBot="1" x14ac:dyDescent="0.3">
      <c r="A151" s="678"/>
      <c r="B151" s="679"/>
      <c r="C151" s="669" t="s">
        <v>167</v>
      </c>
      <c r="D151" s="670"/>
      <c r="E151" s="670"/>
      <c r="F151" s="671"/>
      <c r="G151" s="671"/>
      <c r="H151" s="671"/>
      <c r="I151" s="672"/>
    </row>
    <row r="152" spans="1:9" ht="17.25" thickBot="1" x14ac:dyDescent="0.3">
      <c r="A152" s="158" t="s">
        <v>200</v>
      </c>
      <c r="B152" s="159" t="s">
        <v>162</v>
      </c>
      <c r="C152" s="673" t="s">
        <v>271</v>
      </c>
      <c r="D152" s="674"/>
      <c r="E152" s="674"/>
      <c r="F152" s="674"/>
      <c r="G152" s="674"/>
      <c r="H152" s="674"/>
      <c r="I152" s="675"/>
    </row>
    <row r="153" spans="1:9" ht="42.75" customHeight="1" thickBot="1" x14ac:dyDescent="0.3">
      <c r="A153" s="683" t="s">
        <v>201</v>
      </c>
      <c r="B153" s="683"/>
      <c r="C153" s="147"/>
      <c r="D153" s="48" t="s">
        <v>152</v>
      </c>
      <c r="E153" s="48" t="s">
        <v>152</v>
      </c>
      <c r="F153" s="48" t="s">
        <v>152</v>
      </c>
      <c r="G153" s="1" t="e">
        <f>SUM('365Lori'!#REF!)</f>
        <v>#REF!</v>
      </c>
      <c r="H153" s="1" t="e">
        <f>SUM('365Lori'!#REF!)</f>
        <v>#REF!</v>
      </c>
      <c r="I153" s="1" t="e">
        <f>SUM('365Lori'!#REF!)</f>
        <v>#REF!</v>
      </c>
    </row>
    <row r="154" spans="1:9" ht="17.25" thickBot="1" x14ac:dyDescent="0.3">
      <c r="A154" s="896" t="s">
        <v>153</v>
      </c>
      <c r="B154" s="897"/>
      <c r="C154" s="891"/>
      <c r="D154" s="891"/>
      <c r="E154" s="891"/>
      <c r="F154" s="891"/>
      <c r="G154" s="891"/>
      <c r="H154" s="891"/>
      <c r="I154" s="892"/>
    </row>
    <row r="155" spans="1:9" ht="17.25" thickBot="1" x14ac:dyDescent="0.3">
      <c r="A155" s="656" t="s">
        <v>388</v>
      </c>
      <c r="B155" s="661"/>
      <c r="C155" s="661"/>
      <c r="D155" s="661"/>
      <c r="E155" s="661"/>
      <c r="F155" s="661"/>
      <c r="G155" s="661"/>
      <c r="H155" s="661"/>
      <c r="I155" s="657"/>
    </row>
    <row r="156" spans="1:9" ht="17.25" thickBot="1" x14ac:dyDescent="0.3">
      <c r="A156" s="893" t="s">
        <v>154</v>
      </c>
      <c r="B156" s="894"/>
      <c r="C156" s="894"/>
      <c r="D156" s="894"/>
      <c r="E156" s="894"/>
      <c r="F156" s="894"/>
      <c r="G156" s="894"/>
      <c r="H156" s="894"/>
      <c r="I156" s="895"/>
    </row>
    <row r="157" spans="1:9" ht="115.5" customHeight="1" thickBot="1" x14ac:dyDescent="0.3">
      <c r="A157" s="890" t="s">
        <v>155</v>
      </c>
      <c r="B157" s="892"/>
      <c r="C157" s="656" t="s">
        <v>202</v>
      </c>
      <c r="D157" s="661"/>
      <c r="E157" s="661"/>
      <c r="F157" s="661"/>
      <c r="G157" s="661"/>
      <c r="H157" s="661"/>
      <c r="I157" s="657"/>
    </row>
    <row r="158" spans="1:9" ht="59.25" customHeight="1" thickBot="1" x14ac:dyDescent="0.3">
      <c r="A158" s="890" t="s">
        <v>157</v>
      </c>
      <c r="B158" s="892"/>
      <c r="C158" s="160"/>
      <c r="D158" s="160"/>
      <c r="E158" s="160"/>
      <c r="F158" s="160"/>
      <c r="G158" s="160"/>
      <c r="H158" s="160"/>
      <c r="I158" s="160"/>
    </row>
    <row r="159" spans="1:9" ht="17.25" thickBot="1" x14ac:dyDescent="0.3">
      <c r="A159" s="890" t="s">
        <v>158</v>
      </c>
      <c r="B159" s="891"/>
      <c r="C159" s="891"/>
      <c r="D159" s="891"/>
      <c r="E159" s="891"/>
      <c r="F159" s="891"/>
      <c r="G159" s="891"/>
      <c r="H159" s="891"/>
      <c r="I159" s="892"/>
    </row>
    <row r="160" spans="1:9" ht="17.25" thickBot="1" x14ac:dyDescent="0.3">
      <c r="A160" s="890" t="s">
        <v>159</v>
      </c>
      <c r="B160" s="891"/>
      <c r="C160" s="891"/>
      <c r="D160" s="891"/>
      <c r="E160" s="891"/>
      <c r="F160" s="891"/>
      <c r="G160" s="891"/>
      <c r="H160" s="891"/>
      <c r="I160" s="892"/>
    </row>
    <row r="161" spans="1:9" ht="17.25" thickBot="1" x14ac:dyDescent="0.3">
      <c r="A161" s="656" t="s">
        <v>203</v>
      </c>
      <c r="B161" s="661"/>
      <c r="C161" s="661"/>
      <c r="D161" s="661"/>
      <c r="E161" s="661"/>
      <c r="F161" s="661"/>
      <c r="G161" s="661"/>
      <c r="H161" s="661"/>
      <c r="I161" s="657"/>
    </row>
    <row r="162" spans="1:9" s="38" customFormat="1" ht="16.5" x14ac:dyDescent="0.25">
      <c r="A162" s="394" t="s">
        <v>146</v>
      </c>
      <c r="B162" s="395"/>
      <c r="C162" s="544" t="s">
        <v>116</v>
      </c>
      <c r="D162" s="545"/>
      <c r="E162" s="545"/>
      <c r="F162" s="545"/>
      <c r="G162" s="545"/>
      <c r="H162" s="545"/>
      <c r="I162" s="546"/>
    </row>
    <row r="163" spans="1:9" s="38" customFormat="1" ht="16.5" x14ac:dyDescent="0.25">
      <c r="A163" s="396"/>
      <c r="B163" s="397"/>
      <c r="C163" s="504" t="s">
        <v>294</v>
      </c>
      <c r="D163" s="505"/>
      <c r="E163" s="505"/>
      <c r="F163" s="505"/>
      <c r="G163" s="505"/>
      <c r="H163" s="505"/>
      <c r="I163" s="506"/>
    </row>
    <row r="164" spans="1:9" s="38" customFormat="1" ht="16.5" x14ac:dyDescent="0.25">
      <c r="A164" s="357" t="s">
        <v>245</v>
      </c>
      <c r="B164" s="358" t="s">
        <v>190</v>
      </c>
      <c r="C164" s="359" t="s">
        <v>150</v>
      </c>
      <c r="D164" s="360"/>
      <c r="E164" s="360"/>
      <c r="F164" s="360"/>
      <c r="G164" s="360"/>
      <c r="H164" s="360"/>
      <c r="I164" s="361"/>
    </row>
    <row r="165" spans="1:9" s="38" customFormat="1" ht="17.25" thickBot="1" x14ac:dyDescent="0.3">
      <c r="A165" s="357"/>
      <c r="B165" s="358"/>
      <c r="C165" s="471" t="s">
        <v>191</v>
      </c>
      <c r="D165" s="472"/>
      <c r="E165" s="472"/>
      <c r="F165" s="472"/>
      <c r="G165" s="472"/>
      <c r="H165" s="472"/>
      <c r="I165" s="473"/>
    </row>
    <row r="166" spans="1:9" s="38" customFormat="1" ht="33.75" thickBot="1" x14ac:dyDescent="0.3">
      <c r="A166" s="365" t="s">
        <v>192</v>
      </c>
      <c r="B166" s="366"/>
      <c r="C166" s="69" t="s">
        <v>193</v>
      </c>
      <c r="D166" s="70">
        <v>2</v>
      </c>
      <c r="E166" s="70">
        <v>2</v>
      </c>
      <c r="F166" s="70">
        <v>2</v>
      </c>
      <c r="G166" s="71"/>
      <c r="H166" s="71"/>
      <c r="I166" s="72"/>
    </row>
    <row r="167" spans="1:9" s="38" customFormat="1" ht="38.25" customHeight="1" thickBot="1" x14ac:dyDescent="0.3">
      <c r="A167" s="365" t="s">
        <v>194</v>
      </c>
      <c r="B167" s="366"/>
      <c r="C167" s="69"/>
      <c r="D167" s="73" t="s">
        <v>152</v>
      </c>
      <c r="E167" s="73" t="s">
        <v>152</v>
      </c>
      <c r="F167" s="73" t="s">
        <v>152</v>
      </c>
      <c r="G167" s="74" t="e">
        <f>SUM('365Lori'!#REF!)</f>
        <v>#REF!</v>
      </c>
      <c r="H167" s="74" t="e">
        <f>SUM('365Lori'!#REF!)</f>
        <v>#REF!</v>
      </c>
      <c r="I167" s="74" t="e">
        <f>SUM('365Lori'!#REF!)</f>
        <v>#REF!</v>
      </c>
    </row>
    <row r="168" spans="1:9" s="38" customFormat="1" ht="17.25" thickBot="1" x14ac:dyDescent="0.3">
      <c r="A168" s="365" t="s">
        <v>195</v>
      </c>
      <c r="B168" s="367"/>
      <c r="C168" s="366"/>
      <c r="D168" s="75"/>
      <c r="E168" s="75"/>
      <c r="F168" s="73"/>
      <c r="G168" s="76"/>
      <c r="H168" s="76"/>
      <c r="I168" s="72"/>
    </row>
    <row r="169" spans="1:9" s="38" customFormat="1" ht="16.5" x14ac:dyDescent="0.25">
      <c r="A169" s="342" t="s">
        <v>196</v>
      </c>
      <c r="B169" s="343"/>
      <c r="C169" s="343"/>
      <c r="D169" s="343"/>
      <c r="E169" s="343"/>
      <c r="F169" s="343"/>
      <c r="G169" s="343"/>
      <c r="H169" s="343"/>
      <c r="I169" s="344"/>
    </row>
    <row r="170" spans="1:9" s="38" customFormat="1" ht="17.25" thickBot="1" x14ac:dyDescent="0.3">
      <c r="A170" s="350" t="s">
        <v>197</v>
      </c>
      <c r="B170" s="351"/>
      <c r="C170" s="351"/>
      <c r="D170" s="351"/>
      <c r="E170" s="351"/>
      <c r="F170" s="351"/>
      <c r="G170" s="351"/>
      <c r="H170" s="351"/>
      <c r="I170" s="352"/>
    </row>
    <row r="171" spans="1:9" s="38" customFormat="1" ht="16.5" x14ac:dyDescent="0.25">
      <c r="A171" s="353" t="s">
        <v>158</v>
      </c>
      <c r="B171" s="354"/>
      <c r="C171" s="354"/>
      <c r="D171" s="354"/>
      <c r="E171" s="354"/>
      <c r="F171" s="354"/>
      <c r="G171" s="355"/>
      <c r="H171" s="355"/>
      <c r="I171" s="356"/>
    </row>
    <row r="172" spans="1:9" s="38" customFormat="1" ht="17.25" thickBot="1" x14ac:dyDescent="0.3">
      <c r="A172" s="388" t="s">
        <v>198</v>
      </c>
      <c r="B172" s="389"/>
      <c r="C172" s="389"/>
      <c r="D172" s="389"/>
      <c r="E172" s="389"/>
      <c r="F172" s="389"/>
      <c r="G172" s="390"/>
      <c r="H172" s="390"/>
      <c r="I172" s="391"/>
    </row>
    <row r="173" spans="1:9" s="38" customFormat="1" ht="16.5" x14ac:dyDescent="0.25">
      <c r="A173" s="353" t="s">
        <v>159</v>
      </c>
      <c r="B173" s="354"/>
      <c r="C173" s="354"/>
      <c r="D173" s="354"/>
      <c r="E173" s="354"/>
      <c r="F173" s="354"/>
      <c r="G173" s="355"/>
      <c r="H173" s="355"/>
      <c r="I173" s="356"/>
    </row>
    <row r="174" spans="1:9" s="38" customFormat="1" ht="48.75" customHeight="1" thickBot="1" x14ac:dyDescent="0.3">
      <c r="A174" s="388" t="s">
        <v>199</v>
      </c>
      <c r="B174" s="389"/>
      <c r="C174" s="389"/>
      <c r="D174" s="389"/>
      <c r="E174" s="389"/>
      <c r="F174" s="389"/>
      <c r="G174" s="390"/>
      <c r="H174" s="390"/>
      <c r="I174" s="391"/>
    </row>
    <row r="175" spans="1:9" s="38" customFormat="1" ht="16.5" x14ac:dyDescent="0.25">
      <c r="A175" s="394" t="s">
        <v>146</v>
      </c>
      <c r="B175" s="395"/>
      <c r="C175" s="359" t="s">
        <v>116</v>
      </c>
      <c r="D175" s="360"/>
      <c r="E175" s="360"/>
      <c r="F175" s="360"/>
      <c r="G175" s="360"/>
      <c r="H175" s="360"/>
      <c r="I175" s="361"/>
    </row>
    <row r="176" spans="1:9" s="38" customFormat="1" ht="16.5" x14ac:dyDescent="0.25">
      <c r="A176" s="396"/>
      <c r="B176" s="397"/>
      <c r="C176" s="899" t="s">
        <v>389</v>
      </c>
      <c r="D176" s="900"/>
      <c r="E176" s="900"/>
      <c r="F176" s="901"/>
      <c r="G176" s="901"/>
      <c r="H176" s="901"/>
      <c r="I176" s="902"/>
    </row>
    <row r="177" spans="1:9" s="38" customFormat="1" ht="16.5" x14ac:dyDescent="0.25">
      <c r="A177" s="357" t="s">
        <v>245</v>
      </c>
      <c r="B177" s="358" t="s">
        <v>190</v>
      </c>
      <c r="C177" s="359" t="s">
        <v>150</v>
      </c>
      <c r="D177" s="360"/>
      <c r="E177" s="360"/>
      <c r="F177" s="360"/>
      <c r="G177" s="360"/>
      <c r="H177" s="360"/>
      <c r="I177" s="361"/>
    </row>
    <row r="178" spans="1:9" s="38" customFormat="1" ht="33.75" customHeight="1" thickBot="1" x14ac:dyDescent="0.3">
      <c r="A178" s="357"/>
      <c r="B178" s="358"/>
      <c r="C178" s="471" t="s">
        <v>376</v>
      </c>
      <c r="D178" s="472"/>
      <c r="E178" s="472"/>
      <c r="F178" s="472"/>
      <c r="G178" s="472"/>
      <c r="H178" s="472"/>
      <c r="I178" s="473"/>
    </row>
    <row r="179" spans="1:9" s="38" customFormat="1" ht="50.25" customHeight="1" thickBot="1" x14ac:dyDescent="0.3">
      <c r="A179" s="365" t="s">
        <v>192</v>
      </c>
      <c r="B179" s="366"/>
      <c r="C179" s="69" t="s">
        <v>193</v>
      </c>
      <c r="D179" s="71">
        <v>8</v>
      </c>
      <c r="E179" s="71">
        <v>8</v>
      </c>
      <c r="F179" s="70">
        <v>8</v>
      </c>
      <c r="G179" s="76"/>
      <c r="H179" s="76"/>
      <c r="I179" s="72"/>
    </row>
    <row r="180" spans="1:9" s="38" customFormat="1" ht="50.25" customHeight="1" thickBot="1" x14ac:dyDescent="0.3">
      <c r="A180" s="365" t="s">
        <v>194</v>
      </c>
      <c r="B180" s="366"/>
      <c r="C180" s="69"/>
      <c r="D180" s="73" t="s">
        <v>152</v>
      </c>
      <c r="E180" s="73" t="s">
        <v>152</v>
      </c>
      <c r="F180" s="73" t="s">
        <v>152</v>
      </c>
      <c r="G180" s="1" t="e">
        <f>SUM('365Lori'!#REF!)</f>
        <v>#REF!</v>
      </c>
      <c r="H180" s="1" t="e">
        <f>SUM('365Lori'!#REF!)</f>
        <v>#REF!</v>
      </c>
      <c r="I180" s="1" t="e">
        <f>SUM('365Lori'!#REF!)</f>
        <v>#REF!</v>
      </c>
    </row>
    <row r="181" spans="1:9" s="38" customFormat="1" ht="17.25" thickBot="1" x14ac:dyDescent="0.3">
      <c r="A181" s="365" t="s">
        <v>195</v>
      </c>
      <c r="B181" s="367"/>
      <c r="C181" s="366"/>
      <c r="D181" s="75"/>
      <c r="E181" s="75"/>
      <c r="F181" s="73"/>
      <c r="G181" s="76"/>
      <c r="H181" s="76"/>
      <c r="I181" s="72"/>
    </row>
    <row r="182" spans="1:9" s="38" customFormat="1" ht="16.5" x14ac:dyDescent="0.25">
      <c r="A182" s="342" t="s">
        <v>196</v>
      </c>
      <c r="B182" s="343"/>
      <c r="C182" s="343"/>
      <c r="D182" s="343"/>
      <c r="E182" s="343"/>
      <c r="F182" s="343"/>
      <c r="G182" s="343"/>
      <c r="H182" s="343"/>
      <c r="I182" s="344"/>
    </row>
    <row r="183" spans="1:9" s="38" customFormat="1" ht="17.25" thickBot="1" x14ac:dyDescent="0.3">
      <c r="A183" s="350" t="s">
        <v>371</v>
      </c>
      <c r="B183" s="351"/>
      <c r="C183" s="351"/>
      <c r="D183" s="351"/>
      <c r="E183" s="351"/>
      <c r="F183" s="351"/>
      <c r="G183" s="351"/>
      <c r="H183" s="351"/>
      <c r="I183" s="352"/>
    </row>
    <row r="184" spans="1:9" s="38" customFormat="1" ht="16.5" x14ac:dyDescent="0.25">
      <c r="A184" s="353" t="s">
        <v>158</v>
      </c>
      <c r="B184" s="354"/>
      <c r="C184" s="354"/>
      <c r="D184" s="354"/>
      <c r="E184" s="354"/>
      <c r="F184" s="354"/>
      <c r="G184" s="355"/>
      <c r="H184" s="355"/>
      <c r="I184" s="356"/>
    </row>
    <row r="185" spans="1:9" s="38" customFormat="1" ht="15" customHeight="1" thickBot="1" x14ac:dyDescent="0.3">
      <c r="A185" s="388" t="s">
        <v>198</v>
      </c>
      <c r="B185" s="389"/>
      <c r="C185" s="389"/>
      <c r="D185" s="389"/>
      <c r="E185" s="389"/>
      <c r="F185" s="389"/>
      <c r="G185" s="390"/>
      <c r="H185" s="390"/>
      <c r="I185" s="391"/>
    </row>
    <row r="186" spans="1:9" s="38" customFormat="1" ht="16.5" x14ac:dyDescent="0.25">
      <c r="A186" s="353" t="s">
        <v>159</v>
      </c>
      <c r="B186" s="354"/>
      <c r="C186" s="354"/>
      <c r="D186" s="354"/>
      <c r="E186" s="354"/>
      <c r="F186" s="354"/>
      <c r="G186" s="355"/>
      <c r="H186" s="355"/>
      <c r="I186" s="356"/>
    </row>
    <row r="187" spans="1:9" s="38" customFormat="1" ht="33.75" customHeight="1" thickBot="1" x14ac:dyDescent="0.3">
      <c r="A187" s="388" t="s">
        <v>199</v>
      </c>
      <c r="B187" s="389"/>
      <c r="C187" s="389"/>
      <c r="D187" s="389"/>
      <c r="E187" s="389"/>
      <c r="F187" s="389"/>
      <c r="G187" s="390"/>
      <c r="H187" s="390"/>
      <c r="I187" s="391"/>
    </row>
    <row r="188" spans="1:9" ht="16.5" x14ac:dyDescent="0.25">
      <c r="A188" s="38"/>
      <c r="B188" s="38"/>
      <c r="C188" s="38"/>
      <c r="D188" s="38"/>
      <c r="E188" s="38"/>
      <c r="F188" s="38"/>
      <c r="G188" s="38"/>
      <c r="H188" s="38"/>
      <c r="I188" s="38"/>
    </row>
    <row r="191" spans="1:9" x14ac:dyDescent="0.25">
      <c r="I191" s="154"/>
    </row>
  </sheetData>
  <mergeCells count="217">
    <mergeCell ref="A187:I187"/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77:A178"/>
    <mergeCell ref="B177:B178"/>
    <mergeCell ref="C177:I177"/>
    <mergeCell ref="C178:I178"/>
    <mergeCell ref="A172:I172"/>
    <mergeCell ref="A173:I173"/>
    <mergeCell ref="A174:I174"/>
    <mergeCell ref="A175:B176"/>
    <mergeCell ref="C175:I175"/>
    <mergeCell ref="C176:I176"/>
    <mergeCell ref="A105:B105"/>
    <mergeCell ref="A96:I96"/>
    <mergeCell ref="A97:B99"/>
    <mergeCell ref="C100:I100"/>
    <mergeCell ref="A101:B101"/>
    <mergeCell ref="A78:I78"/>
    <mergeCell ref="A79:I79"/>
    <mergeCell ref="C85:I85"/>
    <mergeCell ref="C86:I86"/>
    <mergeCell ref="D80:I80"/>
    <mergeCell ref="A102:B102"/>
    <mergeCell ref="A89:B89"/>
    <mergeCell ref="C97:I97"/>
    <mergeCell ref="A127:B127"/>
    <mergeCell ref="A128:B128"/>
    <mergeCell ref="A129:C129"/>
    <mergeCell ref="C152:I152"/>
    <mergeCell ref="A130:B130"/>
    <mergeCell ref="A131:B131"/>
    <mergeCell ref="C139:I139"/>
    <mergeCell ref="A140:B140"/>
    <mergeCell ref="A141:B141"/>
    <mergeCell ref="A142:C142"/>
    <mergeCell ref="A138:A139"/>
    <mergeCell ref="B138:B139"/>
    <mergeCell ref="C138:I138"/>
    <mergeCell ref="A135:I135"/>
    <mergeCell ref="A136:B137"/>
    <mergeCell ref="C136:I136"/>
    <mergeCell ref="C137:I137"/>
    <mergeCell ref="A132:I132"/>
    <mergeCell ref="A133:I133"/>
    <mergeCell ref="A159:I159"/>
    <mergeCell ref="A170:I170"/>
    <mergeCell ref="A166:B166"/>
    <mergeCell ref="C164:I164"/>
    <mergeCell ref="A169:I169"/>
    <mergeCell ref="A167:B167"/>
    <mergeCell ref="A168:C168"/>
    <mergeCell ref="A156:I156"/>
    <mergeCell ref="A157:B157"/>
    <mergeCell ref="A153:B153"/>
    <mergeCell ref="A154:I154"/>
    <mergeCell ref="A155:I155"/>
    <mergeCell ref="A158:B158"/>
    <mergeCell ref="A164:A165"/>
    <mergeCell ref="B164:B165"/>
    <mergeCell ref="C165:I165"/>
    <mergeCell ref="A160:I160"/>
    <mergeCell ref="A161:I161"/>
    <mergeCell ref="A1:I1"/>
    <mergeCell ref="A3:I3"/>
    <mergeCell ref="A5:I5"/>
    <mergeCell ref="A7:I7"/>
    <mergeCell ref="A16:B16"/>
    <mergeCell ref="A22:I22"/>
    <mergeCell ref="A12:B13"/>
    <mergeCell ref="C12:I12"/>
    <mergeCell ref="C13:I13"/>
    <mergeCell ref="A17:B17"/>
    <mergeCell ref="A18:C18"/>
    <mergeCell ref="A19:I19"/>
    <mergeCell ref="A20:I20"/>
    <mergeCell ref="A21:I21"/>
    <mergeCell ref="A9:C11"/>
    <mergeCell ref="D9:I9"/>
    <mergeCell ref="D10:F10"/>
    <mergeCell ref="G10:I10"/>
    <mergeCell ref="A171:I171"/>
    <mergeCell ref="A143:B143"/>
    <mergeCell ref="A144:B144"/>
    <mergeCell ref="A145:I145"/>
    <mergeCell ref="C157:I157"/>
    <mergeCell ref="A149:B151"/>
    <mergeCell ref="C149:I149"/>
    <mergeCell ref="C150:I150"/>
    <mergeCell ref="A134:I134"/>
    <mergeCell ref="A162:B163"/>
    <mergeCell ref="C162:I162"/>
    <mergeCell ref="C163:I163"/>
    <mergeCell ref="C151:I151"/>
    <mergeCell ref="A146:I146"/>
    <mergeCell ref="A147:I147"/>
    <mergeCell ref="A148:I148"/>
    <mergeCell ref="A14:A15"/>
    <mergeCell ref="B14:B15"/>
    <mergeCell ref="C14:I14"/>
    <mergeCell ref="C15:I15"/>
    <mergeCell ref="A27:A28"/>
    <mergeCell ref="B27:B28"/>
    <mergeCell ref="C27:I27"/>
    <mergeCell ref="C28:I28"/>
    <mergeCell ref="A23:I23"/>
    <mergeCell ref="A24:I24"/>
    <mergeCell ref="A25:B26"/>
    <mergeCell ref="C25:I25"/>
    <mergeCell ref="C26:I26"/>
    <mergeCell ref="C65:I65"/>
    <mergeCell ref="C66:I66"/>
    <mergeCell ref="A67:A68"/>
    <mergeCell ref="C40:I40"/>
    <mergeCell ref="A41:A42"/>
    <mergeCell ref="B41:B42"/>
    <mergeCell ref="C41:I41"/>
    <mergeCell ref="A29:B29"/>
    <mergeCell ref="A30:I30"/>
    <mergeCell ref="A31:I31"/>
    <mergeCell ref="A32:I32"/>
    <mergeCell ref="B67:B68"/>
    <mergeCell ref="C67:I67"/>
    <mergeCell ref="C68:I68"/>
    <mergeCell ref="A33:B33"/>
    <mergeCell ref="C33:I33"/>
    <mergeCell ref="A39:B40"/>
    <mergeCell ref="C39:I39"/>
    <mergeCell ref="A34:B34"/>
    <mergeCell ref="A35:I35"/>
    <mergeCell ref="A46:I46"/>
    <mergeCell ref="C42:I42"/>
    <mergeCell ref="A43:B43"/>
    <mergeCell ref="A44:B44"/>
    <mergeCell ref="A45:C45"/>
    <mergeCell ref="A36:I36"/>
    <mergeCell ref="A37:I37"/>
    <mergeCell ref="A38:I38"/>
    <mergeCell ref="A47:I47"/>
    <mergeCell ref="A48:I48"/>
    <mergeCell ref="A50:I50"/>
    <mergeCell ref="A49:I49"/>
    <mergeCell ref="A54:A55"/>
    <mergeCell ref="B54:B55"/>
    <mergeCell ref="C54:I54"/>
    <mergeCell ref="C55:I55"/>
    <mergeCell ref="A52:B53"/>
    <mergeCell ref="C52:I52"/>
    <mergeCell ref="C53:I53"/>
    <mergeCell ref="A51:I51"/>
    <mergeCell ref="A56:B56"/>
    <mergeCell ref="A118:B118"/>
    <mergeCell ref="A106:I106"/>
    <mergeCell ref="A107:I107"/>
    <mergeCell ref="A108:I108"/>
    <mergeCell ref="A109:I109"/>
    <mergeCell ref="A61:I61"/>
    <mergeCell ref="A64:I64"/>
    <mergeCell ref="C99:I99"/>
    <mergeCell ref="C113:I113"/>
    <mergeCell ref="D81:F81"/>
    <mergeCell ref="G81:I81"/>
    <mergeCell ref="A62:I62"/>
    <mergeCell ref="A63:I63"/>
    <mergeCell ref="A90:C90"/>
    <mergeCell ref="A65:B66"/>
    <mergeCell ref="C98:I98"/>
    <mergeCell ref="A72:I72"/>
    <mergeCell ref="A77:I77"/>
    <mergeCell ref="A93:I93"/>
    <mergeCell ref="A94:I94"/>
    <mergeCell ref="A95:I95"/>
    <mergeCell ref="A103:C103"/>
    <mergeCell ref="A104:B104"/>
    <mergeCell ref="A92:B92"/>
    <mergeCell ref="A91:B91"/>
    <mergeCell ref="A80:C82"/>
    <mergeCell ref="A83:B85"/>
    <mergeCell ref="C83:I83"/>
    <mergeCell ref="C84:I84"/>
    <mergeCell ref="A87:B88"/>
    <mergeCell ref="A57:B57"/>
    <mergeCell ref="A58:C58"/>
    <mergeCell ref="A59:I59"/>
    <mergeCell ref="A60:I60"/>
    <mergeCell ref="A73:I73"/>
    <mergeCell ref="A74:I74"/>
    <mergeCell ref="A75:I75"/>
    <mergeCell ref="A76:I76"/>
    <mergeCell ref="A69:B69"/>
    <mergeCell ref="A70:B70"/>
    <mergeCell ref="A71:C71"/>
    <mergeCell ref="A115:B115"/>
    <mergeCell ref="A116:C116"/>
    <mergeCell ref="A117:B117"/>
    <mergeCell ref="C112:I112"/>
    <mergeCell ref="A114:B114"/>
    <mergeCell ref="C124:I124"/>
    <mergeCell ref="C125:I125"/>
    <mergeCell ref="A125:A126"/>
    <mergeCell ref="B125:B126"/>
    <mergeCell ref="C126:I126"/>
    <mergeCell ref="A120:I120"/>
    <mergeCell ref="A121:I121"/>
    <mergeCell ref="A122:I122"/>
    <mergeCell ref="C123:I123"/>
    <mergeCell ref="A110:B112"/>
    <mergeCell ref="C110:I110"/>
    <mergeCell ref="C111:I111"/>
    <mergeCell ref="A119:I119"/>
    <mergeCell ref="A123:B124"/>
  </mergeCells>
  <phoneticPr fontId="0" type="noConversion"/>
  <pageMargins left="0.24" right="0.19" top="0.17" bottom="0.17" header="0.17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24" workbookViewId="0">
      <selection activeCell="D80" sqref="D80"/>
    </sheetView>
  </sheetViews>
  <sheetFormatPr defaultRowHeight="15" x14ac:dyDescent="0.25"/>
  <cols>
    <col min="1" max="1" width="10.42578125" style="152" customWidth="1"/>
    <col min="2" max="2" width="12.42578125" style="152" customWidth="1"/>
    <col min="3" max="3" width="25.85546875" style="152" customWidth="1"/>
    <col min="4" max="4" width="15.85546875" style="152" customWidth="1"/>
    <col min="5" max="5" width="20.5703125" style="152" customWidth="1"/>
    <col min="6" max="6" width="12.28515625" style="152" customWidth="1"/>
    <col min="7" max="7" width="15" style="152" customWidth="1"/>
    <col min="8" max="8" width="13.85546875" style="152" customWidth="1"/>
    <col min="9" max="9" width="11.140625" style="152" bestFit="1" customWidth="1"/>
    <col min="10" max="16384" width="9.140625" style="152"/>
  </cols>
  <sheetData>
    <row r="1" spans="1:9" ht="16.5" x14ac:dyDescent="0.25">
      <c r="A1" s="511" t="s">
        <v>281</v>
      </c>
      <c r="B1" s="511"/>
      <c r="C1" s="511"/>
      <c r="D1" s="511"/>
      <c r="E1" s="511"/>
      <c r="F1" s="511"/>
      <c r="G1" s="511"/>
      <c r="H1" s="511"/>
      <c r="I1" s="511"/>
    </row>
    <row r="2" spans="1:9" ht="16.5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44.25" customHeight="1" x14ac:dyDescent="0.25">
      <c r="A3" s="513" t="s">
        <v>282</v>
      </c>
      <c r="B3" s="513"/>
      <c r="C3" s="513"/>
      <c r="D3" s="513"/>
      <c r="E3" s="513"/>
      <c r="F3" s="513"/>
      <c r="G3" s="513"/>
      <c r="H3" s="513"/>
      <c r="I3" s="513"/>
    </row>
    <row r="6" spans="1:9" ht="16.5" x14ac:dyDescent="0.25">
      <c r="A6" s="510" t="s">
        <v>141</v>
      </c>
      <c r="B6" s="510"/>
      <c r="C6" s="510"/>
      <c r="D6" s="510"/>
      <c r="E6" s="510"/>
      <c r="F6" s="510"/>
      <c r="G6" s="510"/>
      <c r="H6" s="510"/>
      <c r="I6" s="510"/>
    </row>
    <row r="8" spans="1:9" ht="16.5" x14ac:dyDescent="0.25">
      <c r="A8" s="526" t="s">
        <v>142</v>
      </c>
      <c r="B8" s="526"/>
      <c r="C8" s="526"/>
      <c r="D8" s="526"/>
      <c r="E8" s="526"/>
      <c r="F8" s="526"/>
      <c r="G8" s="526"/>
      <c r="H8" s="526"/>
      <c r="I8" s="526"/>
    </row>
    <row r="9" spans="1:9" ht="17.25" thickBot="1" x14ac:dyDescent="0.3">
      <c r="A9" s="20"/>
      <c r="B9" s="20"/>
      <c r="C9" s="20"/>
      <c r="D9" s="20"/>
      <c r="E9" s="20"/>
      <c r="F9" s="20"/>
      <c r="G9" s="20"/>
      <c r="H9" s="20"/>
      <c r="I9" s="20"/>
    </row>
    <row r="10" spans="1:9" ht="16.5" x14ac:dyDescent="0.25">
      <c r="A10" s="527" t="s">
        <v>143</v>
      </c>
      <c r="B10" s="528"/>
      <c r="C10" s="529"/>
      <c r="D10" s="536" t="s">
        <v>119</v>
      </c>
      <c r="E10" s="536"/>
      <c r="F10" s="536"/>
      <c r="G10" s="536"/>
      <c r="H10" s="536"/>
      <c r="I10" s="536"/>
    </row>
    <row r="11" spans="1:9" ht="16.5" x14ac:dyDescent="0.25">
      <c r="A11" s="530"/>
      <c r="B11" s="531"/>
      <c r="C11" s="532"/>
      <c r="D11" s="537" t="s">
        <v>144</v>
      </c>
      <c r="E11" s="537"/>
      <c r="F11" s="537"/>
      <c r="G11" s="537" t="s">
        <v>145</v>
      </c>
      <c r="H11" s="537"/>
      <c r="I11" s="537"/>
    </row>
    <row r="12" spans="1:9" ht="33.75" thickBot="1" x14ac:dyDescent="0.3">
      <c r="A12" s="533"/>
      <c r="B12" s="534"/>
      <c r="C12" s="535"/>
      <c r="D12" s="21" t="s">
        <v>108</v>
      </c>
      <c r="E12" s="21" t="s">
        <v>109</v>
      </c>
      <c r="F12" s="22" t="s">
        <v>100</v>
      </c>
      <c r="G12" s="21" t="s">
        <v>108</v>
      </c>
      <c r="H12" s="21" t="s">
        <v>109</v>
      </c>
      <c r="I12" s="23" t="s">
        <v>100</v>
      </c>
    </row>
    <row r="13" spans="1:9" ht="16.5" x14ac:dyDescent="0.25">
      <c r="A13" s="414" t="s">
        <v>146</v>
      </c>
      <c r="B13" s="415"/>
      <c r="C13" s="418" t="s">
        <v>116</v>
      </c>
      <c r="D13" s="419"/>
      <c r="E13" s="419"/>
      <c r="F13" s="419"/>
      <c r="G13" s="419"/>
      <c r="H13" s="419"/>
      <c r="I13" s="420"/>
    </row>
    <row r="14" spans="1:9" ht="16.5" x14ac:dyDescent="0.25">
      <c r="A14" s="416"/>
      <c r="B14" s="417"/>
      <c r="C14" s="421" t="s">
        <v>147</v>
      </c>
      <c r="D14" s="422"/>
      <c r="E14" s="422"/>
      <c r="F14" s="422"/>
      <c r="G14" s="422"/>
      <c r="H14" s="422"/>
      <c r="I14" s="423"/>
    </row>
    <row r="15" spans="1:9" ht="16.5" x14ac:dyDescent="0.25">
      <c r="A15" s="392" t="s">
        <v>148</v>
      </c>
      <c r="B15" s="372" t="s">
        <v>149</v>
      </c>
      <c r="C15" s="24" t="s">
        <v>150</v>
      </c>
      <c r="D15" s="25"/>
      <c r="E15" s="25"/>
      <c r="F15" s="26"/>
      <c r="G15" s="26"/>
      <c r="H15" s="26"/>
      <c r="I15" s="27"/>
    </row>
    <row r="16" spans="1:9" ht="37.5" customHeight="1" x14ac:dyDescent="0.25">
      <c r="A16" s="392"/>
      <c r="B16" s="372"/>
      <c r="C16" s="514" t="s">
        <v>286</v>
      </c>
      <c r="D16" s="515"/>
      <c r="E16" s="515"/>
      <c r="F16" s="515"/>
      <c r="G16" s="515"/>
      <c r="H16" s="515"/>
      <c r="I16" s="516"/>
    </row>
    <row r="17" spans="1:9" ht="39" customHeight="1" thickBot="1" x14ac:dyDescent="0.3">
      <c r="A17" s="517" t="s">
        <v>151</v>
      </c>
      <c r="B17" s="518"/>
      <c r="C17" s="28"/>
      <c r="D17" s="29" t="s">
        <v>152</v>
      </c>
      <c r="E17" s="29" t="s">
        <v>152</v>
      </c>
      <c r="F17" s="29" t="s">
        <v>152</v>
      </c>
      <c r="G17" s="30" t="e">
        <f>SUM(#REF!)</f>
        <v>#REF!</v>
      </c>
      <c r="H17" s="30" t="e">
        <f>SUM(#REF!)</f>
        <v>#REF!</v>
      </c>
      <c r="I17" s="30" t="e">
        <f>SUM(#REF!)</f>
        <v>#REF!</v>
      </c>
    </row>
    <row r="18" spans="1:9" ht="16.5" x14ac:dyDescent="0.25">
      <c r="A18" s="519" t="s">
        <v>153</v>
      </c>
      <c r="B18" s="520"/>
      <c r="C18" s="520"/>
      <c r="D18" s="520"/>
      <c r="E18" s="520"/>
      <c r="F18" s="520"/>
      <c r="G18" s="520"/>
      <c r="H18" s="521"/>
      <c r="I18" s="522"/>
    </row>
    <row r="19" spans="1:9" ht="17.25" thickBot="1" x14ac:dyDescent="0.3">
      <c r="A19" s="523" t="s">
        <v>390</v>
      </c>
      <c r="B19" s="524"/>
      <c r="C19" s="524"/>
      <c r="D19" s="524"/>
      <c r="E19" s="524"/>
      <c r="F19" s="524"/>
      <c r="G19" s="524"/>
      <c r="H19" s="524"/>
      <c r="I19" s="525"/>
    </row>
    <row r="20" spans="1:9" ht="17.25" thickBot="1" x14ac:dyDescent="0.3">
      <c r="A20" s="461" t="s">
        <v>154</v>
      </c>
      <c r="B20" s="462"/>
      <c r="C20" s="462"/>
      <c r="D20" s="462"/>
      <c r="E20" s="462"/>
      <c r="F20" s="462"/>
      <c r="G20" s="462"/>
      <c r="H20" s="462"/>
      <c r="I20" s="463"/>
    </row>
    <row r="21" spans="1:9" ht="96.75" customHeight="1" thickBot="1" x14ac:dyDescent="0.3">
      <c r="A21" s="464" t="s">
        <v>155</v>
      </c>
      <c r="B21" s="465"/>
      <c r="C21" s="466" t="s">
        <v>156</v>
      </c>
      <c r="D21" s="467"/>
      <c r="E21" s="467"/>
      <c r="F21" s="467"/>
      <c r="G21" s="467"/>
      <c r="H21" s="467"/>
      <c r="I21" s="468"/>
    </row>
    <row r="22" spans="1:9" ht="79.5" customHeight="1" thickBot="1" x14ac:dyDescent="0.3">
      <c r="A22" s="469" t="s">
        <v>157</v>
      </c>
      <c r="B22" s="470"/>
      <c r="C22" s="31"/>
      <c r="D22" s="31"/>
      <c r="E22" s="31"/>
      <c r="F22" s="31"/>
      <c r="G22" s="31"/>
      <c r="H22" s="31"/>
      <c r="I22" s="32"/>
    </row>
    <row r="23" spans="1:9" ht="16.5" x14ac:dyDescent="0.25">
      <c r="A23" s="382" t="s">
        <v>158</v>
      </c>
      <c r="B23" s="383"/>
      <c r="C23" s="383"/>
      <c r="D23" s="383"/>
      <c r="E23" s="383"/>
      <c r="F23" s="383"/>
      <c r="G23" s="384"/>
      <c r="H23" s="384"/>
      <c r="I23" s="385"/>
    </row>
    <row r="24" spans="1:9" ht="22.5" customHeight="1" thickBot="1" x14ac:dyDescent="0.3">
      <c r="A24" s="374" t="s">
        <v>285</v>
      </c>
      <c r="B24" s="375"/>
      <c r="C24" s="375"/>
      <c r="D24" s="375"/>
      <c r="E24" s="375"/>
      <c r="F24" s="375"/>
      <c r="G24" s="376"/>
      <c r="H24" s="376"/>
      <c r="I24" s="377"/>
    </row>
    <row r="25" spans="1:9" ht="15.75" thickBot="1" x14ac:dyDescent="0.3"/>
    <row r="26" spans="1:9" ht="16.5" x14ac:dyDescent="0.25">
      <c r="A26" s="905" t="s">
        <v>283</v>
      </c>
      <c r="B26" s="906"/>
      <c r="C26" s="906"/>
      <c r="D26" s="906"/>
      <c r="E26" s="906"/>
      <c r="F26" s="906"/>
      <c r="G26" s="906"/>
      <c r="H26" s="906"/>
      <c r="I26" s="907"/>
    </row>
    <row r="27" spans="1:9" ht="17.25" thickBot="1" x14ac:dyDescent="0.3">
      <c r="A27" s="908" t="s">
        <v>165</v>
      </c>
      <c r="B27" s="909"/>
      <c r="C27" s="909"/>
      <c r="D27" s="682"/>
      <c r="E27" s="682"/>
      <c r="F27" s="682"/>
      <c r="G27" s="682"/>
      <c r="H27" s="682"/>
      <c r="I27" s="910"/>
    </row>
    <row r="28" spans="1:9" ht="33" customHeight="1" x14ac:dyDescent="0.25">
      <c r="A28" s="831" t="s">
        <v>143</v>
      </c>
      <c r="B28" s="832"/>
      <c r="C28" s="832"/>
      <c r="D28" s="536" t="s">
        <v>119</v>
      </c>
      <c r="E28" s="536"/>
      <c r="F28" s="536"/>
      <c r="G28" s="536"/>
      <c r="H28" s="536"/>
      <c r="I28" s="536"/>
    </row>
    <row r="29" spans="1:9" ht="17.25" thickBot="1" x14ac:dyDescent="0.3">
      <c r="A29" s="833"/>
      <c r="B29" s="834"/>
      <c r="C29" s="834"/>
      <c r="D29" s="562" t="s">
        <v>210</v>
      </c>
      <c r="E29" s="562"/>
      <c r="F29" s="562"/>
      <c r="G29" s="903" t="s">
        <v>211</v>
      </c>
      <c r="H29" s="903"/>
      <c r="I29" s="904"/>
    </row>
    <row r="30" spans="1:9" ht="33.75" thickBot="1" x14ac:dyDescent="0.3">
      <c r="A30" s="835"/>
      <c r="B30" s="836"/>
      <c r="C30" s="837"/>
      <c r="D30" s="21" t="s">
        <v>108</v>
      </c>
      <c r="E30" s="21" t="s">
        <v>109</v>
      </c>
      <c r="F30" s="21" t="s">
        <v>100</v>
      </c>
      <c r="G30" s="21" t="s">
        <v>108</v>
      </c>
      <c r="H30" s="21" t="s">
        <v>109</v>
      </c>
      <c r="I30" s="21" t="s">
        <v>100</v>
      </c>
    </row>
    <row r="31" spans="1:9" ht="16.5" customHeight="1" x14ac:dyDescent="0.25">
      <c r="A31" s="828" t="s">
        <v>146</v>
      </c>
      <c r="B31" s="829"/>
      <c r="C31" s="830" t="s">
        <v>116</v>
      </c>
      <c r="D31" s="680"/>
      <c r="E31" s="680"/>
      <c r="F31" s="680"/>
      <c r="G31" s="680"/>
      <c r="H31" s="680"/>
      <c r="I31" s="681"/>
    </row>
    <row r="32" spans="1:9" ht="16.5" x14ac:dyDescent="0.25">
      <c r="A32" s="676"/>
      <c r="B32" s="677"/>
      <c r="C32" s="665" t="s">
        <v>212</v>
      </c>
      <c r="D32" s="666"/>
      <c r="E32" s="666"/>
      <c r="F32" s="667"/>
      <c r="G32" s="667"/>
      <c r="H32" s="667"/>
      <c r="I32" s="668"/>
    </row>
    <row r="33" spans="1:9" ht="17.25" thickBot="1" x14ac:dyDescent="0.3">
      <c r="A33" s="678"/>
      <c r="B33" s="679"/>
      <c r="C33" s="669" t="s">
        <v>167</v>
      </c>
      <c r="D33" s="670"/>
      <c r="E33" s="670"/>
      <c r="F33" s="671"/>
      <c r="G33" s="671"/>
      <c r="H33" s="671"/>
      <c r="I33" s="672"/>
    </row>
    <row r="34" spans="1:9" ht="17.25" thickBot="1" x14ac:dyDescent="0.3">
      <c r="A34" s="113" t="s">
        <v>181</v>
      </c>
      <c r="B34" s="48" t="s">
        <v>169</v>
      </c>
      <c r="C34" s="673" t="s">
        <v>213</v>
      </c>
      <c r="D34" s="674"/>
      <c r="E34" s="674"/>
      <c r="F34" s="674"/>
      <c r="G34" s="674"/>
      <c r="H34" s="674"/>
      <c r="I34" s="675"/>
    </row>
    <row r="35" spans="1:9" ht="50.25" thickBot="1" x14ac:dyDescent="0.3">
      <c r="A35" s="656" t="s">
        <v>170</v>
      </c>
      <c r="B35" s="657"/>
      <c r="C35" s="148" t="s">
        <v>214</v>
      </c>
      <c r="D35" s="48">
        <v>0</v>
      </c>
      <c r="E35" s="48">
        <v>4</v>
      </c>
      <c r="F35" s="48">
        <v>6</v>
      </c>
      <c r="G35" s="48"/>
      <c r="H35" s="48"/>
      <c r="I35" s="48"/>
    </row>
    <row r="36" spans="1:9" ht="17.25" thickBot="1" x14ac:dyDescent="0.3">
      <c r="A36" s="656" t="s">
        <v>173</v>
      </c>
      <c r="B36" s="657"/>
      <c r="C36" s="148"/>
      <c r="D36" s="148"/>
      <c r="E36" s="148"/>
      <c r="F36" s="48"/>
      <c r="G36" s="48"/>
      <c r="H36" s="48"/>
      <c r="I36" s="48"/>
    </row>
    <row r="37" spans="1:9" ht="59.25" customHeight="1" thickBot="1" x14ac:dyDescent="0.3">
      <c r="A37" s="656" t="s">
        <v>174</v>
      </c>
      <c r="B37" s="661"/>
      <c r="C37" s="657"/>
      <c r="D37" s="148"/>
      <c r="E37" s="148"/>
      <c r="F37" s="48"/>
      <c r="G37" s="114" t="e">
        <f>SUM(#REF!)</f>
        <v>#REF!</v>
      </c>
      <c r="H37" s="114" t="e">
        <f>SUM(#REF!)</f>
        <v>#REF!</v>
      </c>
      <c r="I37" s="114" t="e">
        <f>SUM(#REF!)</f>
        <v>#REF!</v>
      </c>
    </row>
    <row r="38" spans="1:9" ht="42" customHeight="1" thickBot="1" x14ac:dyDescent="0.3">
      <c r="A38" s="656" t="s">
        <v>175</v>
      </c>
      <c r="B38" s="657"/>
      <c r="C38" s="115" t="e">
        <f>I37</f>
        <v>#REF!</v>
      </c>
      <c r="D38" s="115"/>
      <c r="E38" s="115"/>
      <c r="F38" s="48"/>
      <c r="G38" s="48"/>
      <c r="H38" s="48"/>
      <c r="I38" s="48"/>
    </row>
    <row r="39" spans="1:9" ht="138.75" customHeight="1" thickBot="1" x14ac:dyDescent="0.3">
      <c r="A39" s="656" t="s">
        <v>176</v>
      </c>
      <c r="B39" s="657"/>
      <c r="C39" s="148"/>
      <c r="D39" s="148"/>
      <c r="E39" s="148"/>
      <c r="F39" s="48"/>
      <c r="G39" s="48"/>
      <c r="H39" s="48"/>
      <c r="I39" s="48"/>
    </row>
    <row r="40" spans="1:9" ht="17.25" thickBot="1" x14ac:dyDescent="0.3">
      <c r="A40" s="890" t="s">
        <v>158</v>
      </c>
      <c r="B40" s="891"/>
      <c r="C40" s="891"/>
      <c r="D40" s="891"/>
      <c r="E40" s="891"/>
      <c r="F40" s="891"/>
      <c r="G40" s="891"/>
      <c r="H40" s="891"/>
      <c r="I40" s="892"/>
    </row>
    <row r="41" spans="1:9" ht="17.25" thickBot="1" x14ac:dyDescent="0.3">
      <c r="A41" s="656" t="s">
        <v>284</v>
      </c>
      <c r="B41" s="661"/>
      <c r="C41" s="661"/>
      <c r="D41" s="661"/>
      <c r="E41" s="661"/>
      <c r="F41" s="661"/>
      <c r="G41" s="661"/>
      <c r="H41" s="661"/>
      <c r="I41" s="657"/>
    </row>
    <row r="42" spans="1:9" ht="17.25" thickBot="1" x14ac:dyDescent="0.3">
      <c r="A42" s="890" t="s">
        <v>159</v>
      </c>
      <c r="B42" s="891"/>
      <c r="C42" s="891"/>
      <c r="D42" s="891"/>
      <c r="E42" s="891"/>
      <c r="F42" s="891"/>
      <c r="G42" s="891"/>
      <c r="H42" s="891"/>
      <c r="I42" s="892"/>
    </row>
    <row r="43" spans="1:9" ht="17.25" thickBot="1" x14ac:dyDescent="0.3">
      <c r="A43" s="656" t="s">
        <v>177</v>
      </c>
      <c r="B43" s="661"/>
      <c r="C43" s="661"/>
      <c r="D43" s="661"/>
      <c r="E43" s="661"/>
      <c r="F43" s="661"/>
      <c r="G43" s="661"/>
      <c r="H43" s="661"/>
      <c r="I43" s="657"/>
    </row>
    <row r="44" spans="1:9" ht="16.5" x14ac:dyDescent="0.25">
      <c r="A44" s="831" t="s">
        <v>143</v>
      </c>
      <c r="B44" s="832"/>
      <c r="C44" s="832"/>
      <c r="D44" s="536" t="s">
        <v>119</v>
      </c>
      <c r="E44" s="536"/>
      <c r="F44" s="536"/>
      <c r="G44" s="536"/>
      <c r="H44" s="536"/>
      <c r="I44" s="536"/>
    </row>
    <row r="45" spans="1:9" ht="16.5" x14ac:dyDescent="0.25">
      <c r="A45" s="833"/>
      <c r="B45" s="834"/>
      <c r="C45" s="834"/>
      <c r="D45" s="562" t="s">
        <v>210</v>
      </c>
      <c r="E45" s="562"/>
      <c r="F45" s="562"/>
      <c r="G45" s="562" t="s">
        <v>211</v>
      </c>
      <c r="H45" s="562"/>
      <c r="I45" s="562"/>
    </row>
    <row r="46" spans="1:9" ht="33.75" thickBot="1" x14ac:dyDescent="0.3">
      <c r="A46" s="835"/>
      <c r="B46" s="836"/>
      <c r="C46" s="837"/>
      <c r="D46" s="21" t="s">
        <v>108</v>
      </c>
      <c r="E46" s="21" t="s">
        <v>109</v>
      </c>
      <c r="F46" s="21" t="s">
        <v>100</v>
      </c>
      <c r="G46" s="21" t="s">
        <v>108</v>
      </c>
      <c r="H46" s="21" t="s">
        <v>109</v>
      </c>
      <c r="I46" s="21" t="s">
        <v>100</v>
      </c>
    </row>
    <row r="47" spans="1:9" ht="16.5" x14ac:dyDescent="0.25">
      <c r="A47" s="828" t="s">
        <v>146</v>
      </c>
      <c r="B47" s="829"/>
      <c r="C47" s="830" t="s">
        <v>116</v>
      </c>
      <c r="D47" s="680"/>
      <c r="E47" s="680"/>
      <c r="F47" s="680"/>
      <c r="G47" s="680"/>
      <c r="H47" s="680"/>
      <c r="I47" s="681"/>
    </row>
    <row r="48" spans="1:9" ht="16.5" x14ac:dyDescent="0.25">
      <c r="A48" s="676"/>
      <c r="B48" s="677"/>
      <c r="C48" s="665" t="s">
        <v>166</v>
      </c>
      <c r="D48" s="666"/>
      <c r="E48" s="666"/>
      <c r="F48" s="667"/>
      <c r="G48" s="667"/>
      <c r="H48" s="667"/>
      <c r="I48" s="668"/>
    </row>
    <row r="49" spans="1:9" ht="17.25" thickBot="1" x14ac:dyDescent="0.3">
      <c r="A49" s="678"/>
      <c r="B49" s="679"/>
      <c r="C49" s="669" t="s">
        <v>167</v>
      </c>
      <c r="D49" s="670"/>
      <c r="E49" s="670"/>
      <c r="F49" s="671"/>
      <c r="G49" s="671"/>
      <c r="H49" s="671"/>
      <c r="I49" s="672"/>
    </row>
    <row r="50" spans="1:9" ht="17.25" thickBot="1" x14ac:dyDescent="0.3">
      <c r="A50" s="113" t="s">
        <v>168</v>
      </c>
      <c r="B50" s="48" t="s">
        <v>169</v>
      </c>
      <c r="C50" s="673" t="s">
        <v>288</v>
      </c>
      <c r="D50" s="674"/>
      <c r="E50" s="674"/>
      <c r="F50" s="674"/>
      <c r="G50" s="674"/>
      <c r="H50" s="674"/>
      <c r="I50" s="675"/>
    </row>
    <row r="51" spans="1:9" ht="66.75" thickBot="1" x14ac:dyDescent="0.3">
      <c r="A51" s="838" t="s">
        <v>170</v>
      </c>
      <c r="B51" s="839"/>
      <c r="C51" s="148" t="s">
        <v>171</v>
      </c>
      <c r="D51" s="48">
        <v>0</v>
      </c>
      <c r="E51" s="48">
        <v>35</v>
      </c>
      <c r="F51" s="48">
        <v>35</v>
      </c>
      <c r="G51" s="48"/>
      <c r="H51" s="48"/>
      <c r="I51" s="48"/>
    </row>
    <row r="52" spans="1:9" ht="50.25" thickBot="1" x14ac:dyDescent="0.3">
      <c r="A52" s="673"/>
      <c r="B52" s="675"/>
      <c r="C52" s="148" t="s">
        <v>172</v>
      </c>
      <c r="D52" s="48">
        <v>0</v>
      </c>
      <c r="E52" s="48">
        <v>13500</v>
      </c>
      <c r="F52" s="48">
        <v>13500</v>
      </c>
      <c r="G52" s="48"/>
      <c r="H52" s="48"/>
      <c r="I52" s="48"/>
    </row>
    <row r="53" spans="1:9" ht="17.25" thickBot="1" x14ac:dyDescent="0.3">
      <c r="A53" s="656" t="s">
        <v>173</v>
      </c>
      <c r="B53" s="657"/>
      <c r="C53" s="148"/>
      <c r="D53" s="148"/>
      <c r="E53" s="148"/>
      <c r="F53" s="48"/>
      <c r="G53" s="48"/>
      <c r="H53" s="48"/>
      <c r="I53" s="48"/>
    </row>
    <row r="54" spans="1:9" ht="54" customHeight="1" thickBot="1" x14ac:dyDescent="0.3">
      <c r="A54" s="656" t="s">
        <v>174</v>
      </c>
      <c r="B54" s="661"/>
      <c r="C54" s="657"/>
      <c r="D54" s="148"/>
      <c r="E54" s="148"/>
      <c r="F54" s="48"/>
      <c r="G54" s="151" t="e">
        <f>SUM(#REF!)</f>
        <v>#REF!</v>
      </c>
      <c r="H54" s="151" t="e">
        <f>SUM(#REF!)</f>
        <v>#REF!</v>
      </c>
      <c r="I54" s="151" t="e">
        <f>SUM(#REF!)</f>
        <v>#REF!</v>
      </c>
    </row>
    <row r="55" spans="1:9" ht="32.25" customHeight="1" thickBot="1" x14ac:dyDescent="0.3">
      <c r="A55" s="656" t="s">
        <v>175</v>
      </c>
      <c r="B55" s="657"/>
      <c r="C55" s="115" t="e">
        <f>I54</f>
        <v>#REF!</v>
      </c>
      <c r="D55" s="156"/>
      <c r="E55" s="156"/>
      <c r="F55" s="48"/>
      <c r="G55" s="48"/>
      <c r="H55" s="48"/>
      <c r="I55" s="48"/>
    </row>
    <row r="56" spans="1:9" ht="121.5" customHeight="1" thickBot="1" x14ac:dyDescent="0.3">
      <c r="A56" s="656" t="s">
        <v>176</v>
      </c>
      <c r="B56" s="657"/>
      <c r="C56" s="148"/>
      <c r="D56" s="148"/>
      <c r="E56" s="148"/>
      <c r="F56" s="48"/>
      <c r="G56" s="48"/>
      <c r="H56" s="48"/>
      <c r="I56" s="48"/>
    </row>
    <row r="57" spans="1:9" ht="17.25" thickBot="1" x14ac:dyDescent="0.3">
      <c r="A57" s="890" t="s">
        <v>158</v>
      </c>
      <c r="B57" s="891"/>
      <c r="C57" s="891"/>
      <c r="D57" s="891"/>
      <c r="E57" s="891"/>
      <c r="F57" s="891"/>
      <c r="G57" s="891"/>
      <c r="H57" s="891"/>
      <c r="I57" s="892"/>
    </row>
    <row r="58" spans="1:9" ht="17.25" thickBot="1" x14ac:dyDescent="0.3">
      <c r="A58" s="656" t="s">
        <v>284</v>
      </c>
      <c r="B58" s="661"/>
      <c r="C58" s="661"/>
      <c r="D58" s="661"/>
      <c r="E58" s="661"/>
      <c r="F58" s="661"/>
      <c r="G58" s="661"/>
      <c r="H58" s="661"/>
      <c r="I58" s="657"/>
    </row>
    <row r="59" spans="1:9" ht="17.25" thickBot="1" x14ac:dyDescent="0.3">
      <c r="A59" s="890" t="s">
        <v>159</v>
      </c>
      <c r="B59" s="891"/>
      <c r="C59" s="891"/>
      <c r="D59" s="891"/>
      <c r="E59" s="891"/>
      <c r="F59" s="891"/>
      <c r="G59" s="891"/>
      <c r="H59" s="891"/>
      <c r="I59" s="892"/>
    </row>
    <row r="60" spans="1:9" ht="17.25" thickBot="1" x14ac:dyDescent="0.3">
      <c r="A60" s="656" t="s">
        <v>177</v>
      </c>
      <c r="B60" s="661"/>
      <c r="C60" s="661"/>
      <c r="D60" s="661"/>
      <c r="E60" s="661"/>
      <c r="F60" s="661"/>
      <c r="G60" s="661"/>
      <c r="H60" s="661"/>
      <c r="I60" s="657"/>
    </row>
    <row r="61" spans="1:9" ht="16.5" x14ac:dyDescent="0.25">
      <c r="A61" s="414" t="s">
        <v>146</v>
      </c>
      <c r="B61" s="415"/>
      <c r="C61" s="418" t="s">
        <v>116</v>
      </c>
      <c r="D61" s="419"/>
      <c r="E61" s="419"/>
      <c r="F61" s="419"/>
      <c r="G61" s="419"/>
      <c r="H61" s="419"/>
      <c r="I61" s="420"/>
    </row>
    <row r="62" spans="1:9" ht="16.5" customHeight="1" x14ac:dyDescent="0.25">
      <c r="A62" s="416"/>
      <c r="B62" s="417"/>
      <c r="C62" s="431" t="s">
        <v>217</v>
      </c>
      <c r="D62" s="432"/>
      <c r="E62" s="432"/>
      <c r="F62" s="432"/>
      <c r="G62" s="432"/>
      <c r="H62" s="432"/>
      <c r="I62" s="433"/>
    </row>
    <row r="63" spans="1:9" ht="16.5" x14ac:dyDescent="0.25">
      <c r="A63" s="392" t="s">
        <v>204</v>
      </c>
      <c r="B63" s="372" t="s">
        <v>169</v>
      </c>
      <c r="C63" s="431" t="s">
        <v>150</v>
      </c>
      <c r="D63" s="432"/>
      <c r="E63" s="432"/>
      <c r="F63" s="432"/>
      <c r="G63" s="432"/>
      <c r="H63" s="432"/>
      <c r="I63" s="433"/>
    </row>
    <row r="64" spans="1:9" ht="17.25" thickBot="1" x14ac:dyDescent="0.3">
      <c r="A64" s="393"/>
      <c r="B64" s="373"/>
      <c r="C64" s="434" t="s">
        <v>218</v>
      </c>
      <c r="D64" s="435"/>
      <c r="E64" s="435"/>
      <c r="F64" s="435"/>
      <c r="G64" s="435"/>
      <c r="H64" s="435"/>
      <c r="I64" s="436"/>
    </row>
    <row r="65" spans="1:9" ht="33" x14ac:dyDescent="0.25">
      <c r="A65" s="345" t="s">
        <v>170</v>
      </c>
      <c r="B65" s="346"/>
      <c r="C65" s="49" t="s">
        <v>219</v>
      </c>
      <c r="D65" s="82">
        <v>3</v>
      </c>
      <c r="E65" s="82">
        <v>3</v>
      </c>
      <c r="F65" s="82">
        <v>3</v>
      </c>
      <c r="G65" s="83"/>
      <c r="H65" s="83"/>
      <c r="I65" s="52"/>
    </row>
    <row r="66" spans="1:9" ht="17.25" thickBot="1" x14ac:dyDescent="0.3">
      <c r="A66" s="386" t="s">
        <v>173</v>
      </c>
      <c r="B66" s="387"/>
      <c r="C66" s="53"/>
      <c r="D66" s="53"/>
      <c r="E66" s="53"/>
      <c r="F66" s="54"/>
      <c r="G66" s="55"/>
      <c r="H66" s="55"/>
      <c r="I66" s="56"/>
    </row>
    <row r="67" spans="1:9" ht="60.75" customHeight="1" thickBot="1" x14ac:dyDescent="0.3">
      <c r="A67" s="378" t="s">
        <v>185</v>
      </c>
      <c r="B67" s="379"/>
      <c r="C67" s="379"/>
      <c r="D67" s="57"/>
      <c r="E67" s="57"/>
      <c r="F67" s="58"/>
      <c r="G67" s="84" t="e">
        <f>SUM(#REF!)</f>
        <v>#REF!</v>
      </c>
      <c r="H67" s="84" t="e">
        <f>SUM(#REF!)</f>
        <v>#REF!</v>
      </c>
      <c r="I67" s="84" t="e">
        <f>SUM(#REF!)</f>
        <v>#REF!</v>
      </c>
    </row>
    <row r="68" spans="1:9" ht="57.75" customHeight="1" thickBot="1" x14ac:dyDescent="0.3">
      <c r="A68" s="380" t="s">
        <v>186</v>
      </c>
      <c r="B68" s="381"/>
      <c r="C68" s="85" t="e">
        <f>I67</f>
        <v>#REF!</v>
      </c>
      <c r="D68" s="85"/>
      <c r="E68" s="85"/>
      <c r="F68" s="58"/>
      <c r="G68" s="61"/>
      <c r="H68" s="61"/>
      <c r="I68" s="62"/>
    </row>
    <row r="69" spans="1:9" ht="139.5" customHeight="1" thickBot="1" x14ac:dyDescent="0.3">
      <c r="A69" s="380" t="s">
        <v>187</v>
      </c>
      <c r="B69" s="381"/>
      <c r="C69" s="63"/>
      <c r="D69" s="63"/>
      <c r="E69" s="63"/>
      <c r="F69" s="58"/>
      <c r="G69" s="61"/>
      <c r="H69" s="61"/>
      <c r="I69" s="62"/>
    </row>
    <row r="70" spans="1:9" ht="16.5" x14ac:dyDescent="0.25">
      <c r="A70" s="382" t="s">
        <v>158</v>
      </c>
      <c r="B70" s="383"/>
      <c r="C70" s="383"/>
      <c r="D70" s="383"/>
      <c r="E70" s="383"/>
      <c r="F70" s="383"/>
      <c r="G70" s="384"/>
      <c r="H70" s="384"/>
      <c r="I70" s="385"/>
    </row>
    <row r="71" spans="1:9" ht="17.25" thickBot="1" x14ac:dyDescent="0.3">
      <c r="A71" s="374" t="s">
        <v>289</v>
      </c>
      <c r="B71" s="375"/>
      <c r="C71" s="375"/>
      <c r="D71" s="375"/>
      <c r="E71" s="375"/>
      <c r="F71" s="375"/>
      <c r="G71" s="376"/>
      <c r="H71" s="376"/>
      <c r="I71" s="377"/>
    </row>
    <row r="72" spans="1:9" ht="16.5" x14ac:dyDescent="0.25">
      <c r="A72" s="382" t="s">
        <v>159</v>
      </c>
      <c r="B72" s="383"/>
      <c r="C72" s="383"/>
      <c r="D72" s="383"/>
      <c r="E72" s="383"/>
      <c r="F72" s="383"/>
      <c r="G72" s="384"/>
      <c r="H72" s="384"/>
      <c r="I72" s="385"/>
    </row>
    <row r="73" spans="1:9" ht="17.25" thickBot="1" x14ac:dyDescent="0.3">
      <c r="A73" s="374" t="s">
        <v>177</v>
      </c>
      <c r="B73" s="375"/>
      <c r="C73" s="375"/>
      <c r="D73" s="375"/>
      <c r="E73" s="375"/>
      <c r="F73" s="375"/>
      <c r="G73" s="376"/>
      <c r="H73" s="376"/>
      <c r="I73" s="377"/>
    </row>
    <row r="74" spans="1:9" ht="16.5" x14ac:dyDescent="0.25">
      <c r="A74" s="394" t="s">
        <v>146</v>
      </c>
      <c r="B74" s="395"/>
      <c r="C74" s="544" t="s">
        <v>116</v>
      </c>
      <c r="D74" s="545"/>
      <c r="E74" s="545"/>
      <c r="F74" s="545"/>
      <c r="G74" s="545"/>
      <c r="H74" s="545"/>
      <c r="I74" s="546"/>
    </row>
    <row r="75" spans="1:9" ht="16.5" x14ac:dyDescent="0.25">
      <c r="A75" s="396"/>
      <c r="B75" s="397"/>
      <c r="C75" s="504" t="s">
        <v>253</v>
      </c>
      <c r="D75" s="505"/>
      <c r="E75" s="505"/>
      <c r="F75" s="505"/>
      <c r="G75" s="505"/>
      <c r="H75" s="505"/>
      <c r="I75" s="506"/>
    </row>
    <row r="76" spans="1:9" ht="16.5" x14ac:dyDescent="0.25">
      <c r="A76" s="357" t="s">
        <v>230</v>
      </c>
      <c r="B76" s="358" t="s">
        <v>169</v>
      </c>
      <c r="C76" s="359" t="s">
        <v>150</v>
      </c>
      <c r="D76" s="360"/>
      <c r="E76" s="360"/>
      <c r="F76" s="360"/>
      <c r="G76" s="360"/>
      <c r="H76" s="360"/>
      <c r="I76" s="361"/>
    </row>
    <row r="77" spans="1:9" ht="17.25" thickBot="1" x14ac:dyDescent="0.3">
      <c r="A77" s="547"/>
      <c r="B77" s="548"/>
      <c r="C77" s="471" t="s">
        <v>287</v>
      </c>
      <c r="D77" s="472"/>
      <c r="E77" s="472"/>
      <c r="F77" s="472"/>
      <c r="G77" s="472"/>
      <c r="H77" s="472"/>
      <c r="I77" s="473"/>
    </row>
    <row r="78" spans="1:9" ht="41.25" customHeight="1" x14ac:dyDescent="0.25">
      <c r="A78" s="542" t="s">
        <v>170</v>
      </c>
      <c r="B78" s="543"/>
      <c r="C78" s="100" t="s">
        <v>219</v>
      </c>
      <c r="D78" s="101">
        <v>0</v>
      </c>
      <c r="E78" s="101">
        <v>2</v>
      </c>
      <c r="F78" s="101">
        <v>2</v>
      </c>
      <c r="G78" s="102"/>
      <c r="H78" s="102"/>
      <c r="I78" s="103"/>
    </row>
    <row r="79" spans="1:9" ht="17.25" thickBot="1" x14ac:dyDescent="0.3">
      <c r="A79" s="540" t="s">
        <v>173</v>
      </c>
      <c r="B79" s="541"/>
      <c r="C79" s="104"/>
      <c r="D79" s="104"/>
      <c r="E79" s="104"/>
      <c r="F79" s="39"/>
      <c r="G79" s="105"/>
      <c r="H79" s="105"/>
      <c r="I79" s="40"/>
    </row>
    <row r="80" spans="1:9" ht="55.5" customHeight="1" thickBot="1" x14ac:dyDescent="0.3">
      <c r="A80" s="538" t="s">
        <v>185</v>
      </c>
      <c r="B80" s="539"/>
      <c r="C80" s="539"/>
      <c r="D80" s="146"/>
      <c r="E80" s="146"/>
      <c r="F80" s="73"/>
      <c r="G80" s="106" t="e">
        <f>SUM(#REF!)</f>
        <v>#REF!</v>
      </c>
      <c r="H80" s="106" t="e">
        <f>SUM(#REF!)</f>
        <v>#REF!</v>
      </c>
      <c r="I80" s="106" t="e">
        <f>SUM(#REF!)</f>
        <v>#REF!</v>
      </c>
    </row>
    <row r="81" spans="1:9" ht="61.5" customHeight="1" thickBot="1" x14ac:dyDescent="0.3">
      <c r="A81" s="365" t="s">
        <v>186</v>
      </c>
      <c r="B81" s="366"/>
      <c r="C81" s="107" t="e">
        <f>I80</f>
        <v>#REF!</v>
      </c>
      <c r="D81" s="107"/>
      <c r="E81" s="107"/>
      <c r="F81" s="73"/>
      <c r="G81" s="76"/>
      <c r="H81" s="76"/>
      <c r="I81" s="72"/>
    </row>
    <row r="82" spans="1:9" ht="131.25" customHeight="1" thickBot="1" x14ac:dyDescent="0.3">
      <c r="A82" s="365" t="s">
        <v>187</v>
      </c>
      <c r="B82" s="366"/>
      <c r="C82" s="140"/>
      <c r="D82" s="140"/>
      <c r="E82" s="140"/>
      <c r="F82" s="73"/>
      <c r="G82" s="76"/>
      <c r="H82" s="76"/>
      <c r="I82" s="72"/>
    </row>
    <row r="83" spans="1:9" ht="16.5" x14ac:dyDescent="0.25">
      <c r="A83" s="353" t="s">
        <v>158</v>
      </c>
      <c r="B83" s="354"/>
      <c r="C83" s="354"/>
      <c r="D83" s="354"/>
      <c r="E83" s="354"/>
      <c r="F83" s="354"/>
      <c r="G83" s="355"/>
      <c r="H83" s="355"/>
      <c r="I83" s="356"/>
    </row>
    <row r="84" spans="1:9" ht="23.25" customHeight="1" thickBot="1" x14ac:dyDescent="0.3">
      <c r="A84" s="388" t="s">
        <v>290</v>
      </c>
      <c r="B84" s="389"/>
      <c r="C84" s="389"/>
      <c r="D84" s="389"/>
      <c r="E84" s="389"/>
      <c r="F84" s="389"/>
      <c r="G84" s="390"/>
      <c r="H84" s="390"/>
      <c r="I84" s="391"/>
    </row>
    <row r="85" spans="1:9" ht="16.5" x14ac:dyDescent="0.25">
      <c r="A85" s="353" t="s">
        <v>159</v>
      </c>
      <c r="B85" s="354"/>
      <c r="C85" s="354"/>
      <c r="D85" s="354"/>
      <c r="E85" s="354"/>
      <c r="F85" s="354"/>
      <c r="G85" s="355"/>
      <c r="H85" s="355"/>
      <c r="I85" s="356"/>
    </row>
    <row r="86" spans="1:9" ht="24.75" customHeight="1" thickBot="1" x14ac:dyDescent="0.3">
      <c r="A86" s="388" t="s">
        <v>177</v>
      </c>
      <c r="B86" s="389"/>
      <c r="C86" s="389"/>
      <c r="D86" s="389"/>
      <c r="E86" s="389"/>
      <c r="F86" s="389"/>
      <c r="G86" s="390"/>
      <c r="H86" s="390"/>
      <c r="I86" s="391"/>
    </row>
    <row r="87" spans="1:9" s="38" customFormat="1" ht="16.5" x14ac:dyDescent="0.25">
      <c r="A87" s="394" t="s">
        <v>146</v>
      </c>
      <c r="B87" s="395"/>
      <c r="C87" s="359" t="s">
        <v>116</v>
      </c>
      <c r="D87" s="360"/>
      <c r="E87" s="360"/>
      <c r="F87" s="360"/>
      <c r="G87" s="360"/>
      <c r="H87" s="360"/>
      <c r="I87" s="361"/>
    </row>
    <row r="88" spans="1:9" s="38" customFormat="1" ht="16.5" x14ac:dyDescent="0.25">
      <c r="A88" s="396"/>
      <c r="B88" s="397"/>
      <c r="C88" s="899" t="s">
        <v>429</v>
      </c>
      <c r="D88" s="900"/>
      <c r="E88" s="900"/>
      <c r="F88" s="901"/>
      <c r="G88" s="901"/>
      <c r="H88" s="901"/>
      <c r="I88" s="902"/>
    </row>
    <row r="89" spans="1:9" s="38" customFormat="1" ht="16.5" x14ac:dyDescent="0.25">
      <c r="A89" s="357" t="s">
        <v>245</v>
      </c>
      <c r="B89" s="358" t="s">
        <v>190</v>
      </c>
      <c r="C89" s="359" t="s">
        <v>150</v>
      </c>
      <c r="D89" s="360"/>
      <c r="E89" s="360"/>
      <c r="F89" s="360"/>
      <c r="G89" s="360"/>
      <c r="H89" s="360"/>
      <c r="I89" s="361"/>
    </row>
    <row r="90" spans="1:9" s="38" customFormat="1" ht="32.25" customHeight="1" thickBot="1" x14ac:dyDescent="0.3">
      <c r="A90" s="357"/>
      <c r="B90" s="358"/>
      <c r="C90" s="899" t="s">
        <v>391</v>
      </c>
      <c r="D90" s="900"/>
      <c r="E90" s="900"/>
      <c r="F90" s="901"/>
      <c r="G90" s="901"/>
      <c r="H90" s="901"/>
      <c r="I90" s="902"/>
    </row>
    <row r="91" spans="1:9" s="38" customFormat="1" ht="50.25" customHeight="1" thickBot="1" x14ac:dyDescent="0.3">
      <c r="A91" s="365" t="s">
        <v>192</v>
      </c>
      <c r="B91" s="366"/>
      <c r="C91" s="69" t="s">
        <v>392</v>
      </c>
      <c r="D91" s="71">
        <v>16</v>
      </c>
      <c r="E91" s="71"/>
      <c r="F91" s="70"/>
      <c r="G91" s="76"/>
      <c r="H91" s="76"/>
      <c r="I91" s="72"/>
    </row>
    <row r="92" spans="1:9" s="38" customFormat="1" ht="41.25" customHeight="1" thickBot="1" x14ac:dyDescent="0.3">
      <c r="A92" s="365" t="s">
        <v>194</v>
      </c>
      <c r="B92" s="366"/>
      <c r="C92" s="69"/>
      <c r="D92" s="73" t="s">
        <v>152</v>
      </c>
      <c r="E92" s="73" t="s">
        <v>152</v>
      </c>
      <c r="F92" s="73" t="s">
        <v>152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8" customFormat="1" ht="17.25" thickBot="1" x14ac:dyDescent="0.3">
      <c r="A93" s="365" t="s">
        <v>195</v>
      </c>
      <c r="B93" s="367"/>
      <c r="C93" s="366"/>
      <c r="D93" s="75"/>
      <c r="E93" s="75"/>
      <c r="F93" s="73"/>
      <c r="G93" s="76"/>
      <c r="H93" s="76"/>
      <c r="I93" s="72"/>
    </row>
    <row r="94" spans="1:9" s="38" customFormat="1" ht="16.5" x14ac:dyDescent="0.25">
      <c r="A94" s="342" t="s">
        <v>196</v>
      </c>
      <c r="B94" s="343"/>
      <c r="C94" s="343"/>
      <c r="D94" s="343"/>
      <c r="E94" s="343"/>
      <c r="F94" s="343"/>
      <c r="G94" s="343"/>
      <c r="H94" s="343"/>
      <c r="I94" s="344"/>
    </row>
    <row r="95" spans="1:9" s="38" customFormat="1" ht="17.25" thickBot="1" x14ac:dyDescent="0.3">
      <c r="A95" s="350" t="s">
        <v>371</v>
      </c>
      <c r="B95" s="351"/>
      <c r="C95" s="351"/>
      <c r="D95" s="351"/>
      <c r="E95" s="351"/>
      <c r="F95" s="351"/>
      <c r="G95" s="351"/>
      <c r="H95" s="351"/>
      <c r="I95" s="352"/>
    </row>
    <row r="96" spans="1:9" s="38" customFormat="1" ht="16.5" x14ac:dyDescent="0.25">
      <c r="A96" s="353" t="s">
        <v>158</v>
      </c>
      <c r="B96" s="354"/>
      <c r="C96" s="354"/>
      <c r="D96" s="354"/>
      <c r="E96" s="354"/>
      <c r="F96" s="354"/>
      <c r="G96" s="355"/>
      <c r="H96" s="355"/>
      <c r="I96" s="356"/>
    </row>
    <row r="97" spans="1:9" s="38" customFormat="1" ht="15" customHeight="1" thickBot="1" x14ac:dyDescent="0.3">
      <c r="A97" s="388" t="s">
        <v>198</v>
      </c>
      <c r="B97" s="389"/>
      <c r="C97" s="389"/>
      <c r="D97" s="389"/>
      <c r="E97" s="389"/>
      <c r="F97" s="389"/>
      <c r="G97" s="390"/>
      <c r="H97" s="390"/>
      <c r="I97" s="391"/>
    </row>
    <row r="98" spans="1:9" s="38" customFormat="1" ht="16.5" x14ac:dyDescent="0.25">
      <c r="A98" s="353" t="s">
        <v>159</v>
      </c>
      <c r="B98" s="354"/>
      <c r="C98" s="354"/>
      <c r="D98" s="354"/>
      <c r="E98" s="354"/>
      <c r="F98" s="354"/>
      <c r="G98" s="355"/>
      <c r="H98" s="355"/>
      <c r="I98" s="356"/>
    </row>
    <row r="99" spans="1:9" s="38" customFormat="1" ht="48.75" customHeight="1" thickBot="1" x14ac:dyDescent="0.3">
      <c r="A99" s="388" t="s">
        <v>199</v>
      </c>
      <c r="B99" s="389"/>
      <c r="C99" s="389"/>
      <c r="D99" s="389"/>
      <c r="E99" s="389"/>
      <c r="F99" s="389"/>
      <c r="G99" s="390"/>
      <c r="H99" s="390"/>
      <c r="I99" s="391"/>
    </row>
    <row r="100" spans="1:9" ht="16.5" x14ac:dyDescent="0.25">
      <c r="A100" s="353" t="s">
        <v>159</v>
      </c>
      <c r="B100" s="354"/>
      <c r="C100" s="354"/>
      <c r="D100" s="354"/>
      <c r="E100" s="354"/>
      <c r="F100" s="354"/>
      <c r="G100" s="355"/>
      <c r="H100" s="355"/>
      <c r="I100" s="356"/>
    </row>
    <row r="101" spans="1:9" ht="17.25" thickBot="1" x14ac:dyDescent="0.3">
      <c r="A101" s="388" t="s">
        <v>177</v>
      </c>
      <c r="B101" s="389"/>
      <c r="C101" s="389"/>
      <c r="D101" s="389"/>
      <c r="E101" s="389"/>
      <c r="F101" s="389"/>
      <c r="G101" s="390"/>
      <c r="H101" s="390"/>
      <c r="I101" s="391"/>
    </row>
    <row r="102" spans="1:9" ht="16.5" x14ac:dyDescent="0.25">
      <c r="A102" s="414" t="s">
        <v>146</v>
      </c>
      <c r="B102" s="415"/>
      <c r="C102" s="418" t="s">
        <v>116</v>
      </c>
      <c r="D102" s="419"/>
      <c r="E102" s="419"/>
      <c r="F102" s="419"/>
      <c r="G102" s="419"/>
      <c r="H102" s="419"/>
      <c r="I102" s="420"/>
    </row>
    <row r="103" spans="1:9" ht="16.5" x14ac:dyDescent="0.25">
      <c r="A103" s="416"/>
      <c r="B103" s="417"/>
      <c r="C103" s="421" t="s">
        <v>433</v>
      </c>
      <c r="D103" s="422"/>
      <c r="E103" s="422"/>
      <c r="F103" s="422"/>
      <c r="G103" s="422"/>
      <c r="H103" s="422"/>
      <c r="I103" s="423"/>
    </row>
    <row r="104" spans="1:9" ht="16.5" x14ac:dyDescent="0.25">
      <c r="A104" s="392" t="s">
        <v>230</v>
      </c>
      <c r="B104" s="372" t="s">
        <v>169</v>
      </c>
      <c r="C104" s="431" t="s">
        <v>150</v>
      </c>
      <c r="D104" s="432"/>
      <c r="E104" s="432"/>
      <c r="F104" s="432"/>
      <c r="G104" s="432"/>
      <c r="H104" s="432"/>
      <c r="I104" s="433"/>
    </row>
    <row r="105" spans="1:9" ht="17.25" thickBot="1" x14ac:dyDescent="0.3">
      <c r="A105" s="393"/>
      <c r="B105" s="373"/>
      <c r="C105" s="434" t="s">
        <v>432</v>
      </c>
      <c r="D105" s="435"/>
      <c r="E105" s="435"/>
      <c r="F105" s="435"/>
      <c r="G105" s="435"/>
      <c r="H105" s="435"/>
      <c r="I105" s="436"/>
    </row>
    <row r="106" spans="1:9" ht="66" x14ac:dyDescent="0.25">
      <c r="A106" s="345" t="s">
        <v>170</v>
      </c>
      <c r="B106" s="346"/>
      <c r="C106" s="49" t="s">
        <v>183</v>
      </c>
      <c r="D106" s="82">
        <v>26</v>
      </c>
      <c r="E106" s="82">
        <v>26</v>
      </c>
      <c r="F106" s="82">
        <v>26</v>
      </c>
      <c r="G106" s="51"/>
      <c r="H106" s="51"/>
      <c r="I106" s="52"/>
    </row>
    <row r="107" spans="1:9" ht="83.25" thickBot="1" x14ac:dyDescent="0.3">
      <c r="A107" s="386" t="s">
        <v>173</v>
      </c>
      <c r="B107" s="387"/>
      <c r="C107" s="53" t="s">
        <v>184</v>
      </c>
      <c r="D107" s="53"/>
      <c r="E107" s="53"/>
      <c r="F107" s="54">
        <v>100</v>
      </c>
      <c r="G107" s="55"/>
      <c r="H107" s="55"/>
      <c r="I107" s="56"/>
    </row>
    <row r="108" spans="1:9" ht="60" customHeight="1" thickBot="1" x14ac:dyDescent="0.3">
      <c r="A108" s="378" t="s">
        <v>185</v>
      </c>
      <c r="B108" s="379"/>
      <c r="C108" s="379"/>
      <c r="D108" s="57"/>
      <c r="E108" s="57"/>
      <c r="F108" s="58"/>
      <c r="G108" s="59" t="e">
        <f>#REF!</f>
        <v>#REF!</v>
      </c>
      <c r="H108" s="59" t="e">
        <f>#REF!</f>
        <v>#REF!</v>
      </c>
      <c r="I108" s="59" t="e">
        <f>#REF!</f>
        <v>#REF!</v>
      </c>
    </row>
    <row r="109" spans="1:9" ht="58.5" customHeight="1" thickBot="1" x14ac:dyDescent="0.3">
      <c r="A109" s="380" t="s">
        <v>186</v>
      </c>
      <c r="B109" s="381"/>
      <c r="C109" s="59" t="e">
        <f>I108</f>
        <v>#REF!</v>
      </c>
      <c r="D109" s="60"/>
      <c r="E109" s="60"/>
      <c r="F109" s="58"/>
      <c r="G109" s="61"/>
      <c r="H109" s="61"/>
      <c r="I109" s="62"/>
    </row>
    <row r="110" spans="1:9" ht="132.75" customHeight="1" thickBot="1" x14ac:dyDescent="0.3">
      <c r="A110" s="380" t="s">
        <v>187</v>
      </c>
      <c r="B110" s="381"/>
      <c r="C110" s="63"/>
      <c r="D110" s="63"/>
      <c r="E110" s="63"/>
      <c r="F110" s="58"/>
      <c r="G110" s="61"/>
      <c r="H110" s="61"/>
      <c r="I110" s="62"/>
    </row>
    <row r="111" spans="1:9" ht="16.5" x14ac:dyDescent="0.25">
      <c r="A111" s="382" t="s">
        <v>158</v>
      </c>
      <c r="B111" s="383"/>
      <c r="C111" s="383"/>
      <c r="D111" s="383"/>
      <c r="E111" s="383"/>
      <c r="F111" s="383"/>
      <c r="G111" s="384"/>
      <c r="H111" s="384"/>
      <c r="I111" s="385"/>
    </row>
    <row r="112" spans="1:9" ht="17.25" thickBot="1" x14ac:dyDescent="0.3">
      <c r="A112" s="374" t="s">
        <v>393</v>
      </c>
      <c r="B112" s="375"/>
      <c r="C112" s="375"/>
      <c r="D112" s="375"/>
      <c r="E112" s="375"/>
      <c r="F112" s="375"/>
      <c r="G112" s="376"/>
      <c r="H112" s="376"/>
      <c r="I112" s="377"/>
    </row>
    <row r="113" spans="1:9" ht="16.5" x14ac:dyDescent="0.25">
      <c r="A113" s="382" t="s">
        <v>159</v>
      </c>
      <c r="B113" s="383"/>
      <c r="C113" s="383"/>
      <c r="D113" s="383"/>
      <c r="E113" s="383"/>
      <c r="F113" s="383"/>
      <c r="G113" s="384"/>
      <c r="H113" s="384"/>
      <c r="I113" s="385"/>
    </row>
    <row r="114" spans="1:9" ht="17.25" thickBot="1" x14ac:dyDescent="0.3">
      <c r="A114" s="374" t="s">
        <v>177</v>
      </c>
      <c r="B114" s="375"/>
      <c r="C114" s="375"/>
      <c r="D114" s="375"/>
      <c r="E114" s="375"/>
      <c r="F114" s="375"/>
      <c r="G114" s="376"/>
      <c r="H114" s="376"/>
      <c r="I114" s="377"/>
    </row>
    <row r="115" spans="1:9" s="38" customFormat="1" ht="16.5" x14ac:dyDescent="0.25">
      <c r="A115" s="840" t="s">
        <v>146</v>
      </c>
      <c r="B115" s="841"/>
      <c r="C115" s="855" t="s">
        <v>116</v>
      </c>
      <c r="D115" s="856"/>
      <c r="E115" s="856"/>
      <c r="F115" s="856"/>
      <c r="G115" s="856"/>
      <c r="H115" s="856"/>
      <c r="I115" s="857"/>
    </row>
    <row r="116" spans="1:9" s="38" customFormat="1" ht="16.5" x14ac:dyDescent="0.25">
      <c r="A116" s="842"/>
      <c r="B116" s="843"/>
      <c r="C116" s="867" t="s">
        <v>249</v>
      </c>
      <c r="D116" s="868"/>
      <c r="E116" s="868"/>
      <c r="F116" s="868"/>
      <c r="G116" s="868"/>
      <c r="H116" s="868"/>
      <c r="I116" s="869"/>
    </row>
    <row r="117" spans="1:9" s="38" customFormat="1" ht="16.5" x14ac:dyDescent="0.25">
      <c r="A117" s="870" t="s">
        <v>245</v>
      </c>
      <c r="B117" s="871" t="s">
        <v>190</v>
      </c>
      <c r="C117" s="872" t="s">
        <v>150</v>
      </c>
      <c r="D117" s="873"/>
      <c r="E117" s="873"/>
      <c r="F117" s="873"/>
      <c r="G117" s="873"/>
      <c r="H117" s="873"/>
      <c r="I117" s="874"/>
    </row>
    <row r="118" spans="1:9" s="38" customFormat="1" ht="17.25" thickBot="1" x14ac:dyDescent="0.3">
      <c r="A118" s="870"/>
      <c r="B118" s="871"/>
      <c r="C118" s="861" t="s">
        <v>428</v>
      </c>
      <c r="D118" s="862"/>
      <c r="E118" s="862"/>
      <c r="F118" s="862"/>
      <c r="G118" s="862"/>
      <c r="H118" s="862"/>
      <c r="I118" s="863"/>
    </row>
    <row r="119" spans="1:9" s="38" customFormat="1" ht="33.75" thickBot="1" x14ac:dyDescent="0.3">
      <c r="A119" s="864" t="s">
        <v>192</v>
      </c>
      <c r="B119" s="865"/>
      <c r="C119" s="69" t="s">
        <v>193</v>
      </c>
      <c r="D119" s="109">
        <v>1</v>
      </c>
      <c r="E119" s="109">
        <v>1</v>
      </c>
      <c r="F119" s="108">
        <v>1</v>
      </c>
      <c r="G119" s="94"/>
      <c r="H119" s="94"/>
      <c r="I119" s="95"/>
    </row>
    <row r="120" spans="1:9" s="38" customFormat="1" ht="18.75" thickBot="1" x14ac:dyDescent="0.3">
      <c r="A120" s="864" t="s">
        <v>194</v>
      </c>
      <c r="B120" s="865"/>
      <c r="C120" s="96"/>
      <c r="D120" s="93" t="s">
        <v>152</v>
      </c>
      <c r="E120" s="93" t="s">
        <v>152</v>
      </c>
      <c r="F120" s="93" t="s">
        <v>152</v>
      </c>
      <c r="G120" s="96" t="e">
        <f>#REF!</f>
        <v>#REF!</v>
      </c>
      <c r="H120" s="96" t="e">
        <f>#REF!</f>
        <v>#REF!</v>
      </c>
      <c r="I120" s="96" t="e">
        <f>#REF!</f>
        <v>#REF!</v>
      </c>
    </row>
    <row r="121" spans="1:9" s="38" customFormat="1" ht="17.25" thickBot="1" x14ac:dyDescent="0.3">
      <c r="A121" s="864" t="s">
        <v>195</v>
      </c>
      <c r="B121" s="866"/>
      <c r="C121" s="865"/>
      <c r="D121" s="142"/>
      <c r="E121" s="142"/>
      <c r="F121" s="93"/>
      <c r="G121" s="94"/>
      <c r="H121" s="94"/>
      <c r="I121" s="95"/>
    </row>
    <row r="122" spans="1:9" s="38" customFormat="1" ht="16.5" x14ac:dyDescent="0.25">
      <c r="A122" s="858" t="s">
        <v>196</v>
      </c>
      <c r="B122" s="859"/>
      <c r="C122" s="859"/>
      <c r="D122" s="859"/>
      <c r="E122" s="859"/>
      <c r="F122" s="859"/>
      <c r="G122" s="859"/>
      <c r="H122" s="859"/>
      <c r="I122" s="860"/>
    </row>
    <row r="123" spans="1:9" s="38" customFormat="1" ht="17.25" thickBot="1" x14ac:dyDescent="0.3">
      <c r="A123" s="844" t="s">
        <v>278</v>
      </c>
      <c r="B123" s="845"/>
      <c r="C123" s="845"/>
      <c r="D123" s="845"/>
      <c r="E123" s="845"/>
      <c r="F123" s="845"/>
      <c r="G123" s="845"/>
      <c r="H123" s="845"/>
      <c r="I123" s="846"/>
    </row>
    <row r="124" spans="1:9" s="38" customFormat="1" ht="16.5" x14ac:dyDescent="0.25">
      <c r="A124" s="847" t="s">
        <v>158</v>
      </c>
      <c r="B124" s="848"/>
      <c r="C124" s="848"/>
      <c r="D124" s="848"/>
      <c r="E124" s="848"/>
      <c r="F124" s="848"/>
      <c r="G124" s="849"/>
      <c r="H124" s="849"/>
      <c r="I124" s="850"/>
    </row>
    <row r="125" spans="1:9" s="38" customFormat="1" ht="17.25" thickBot="1" x14ac:dyDescent="0.3">
      <c r="A125" s="851" t="s">
        <v>198</v>
      </c>
      <c r="B125" s="852"/>
      <c r="C125" s="852"/>
      <c r="D125" s="852"/>
      <c r="E125" s="852"/>
      <c r="F125" s="852"/>
      <c r="G125" s="853"/>
      <c r="H125" s="853"/>
      <c r="I125" s="854"/>
    </row>
    <row r="126" spans="1:9" s="38" customFormat="1" ht="16.5" x14ac:dyDescent="0.25">
      <c r="A126" s="847" t="s">
        <v>159</v>
      </c>
      <c r="B126" s="848"/>
      <c r="C126" s="848"/>
      <c r="D126" s="848"/>
      <c r="E126" s="848"/>
      <c r="F126" s="848"/>
      <c r="G126" s="849"/>
      <c r="H126" s="849"/>
      <c r="I126" s="850"/>
    </row>
    <row r="127" spans="1:9" s="38" customFormat="1" ht="17.25" thickBot="1" x14ac:dyDescent="0.3">
      <c r="A127" s="851" t="s">
        <v>250</v>
      </c>
      <c r="B127" s="852"/>
      <c r="C127" s="852"/>
      <c r="D127" s="852"/>
      <c r="E127" s="852"/>
      <c r="F127" s="852"/>
      <c r="G127" s="853"/>
      <c r="H127" s="853"/>
      <c r="I127" s="854"/>
    </row>
    <row r="130" spans="9:9" x14ac:dyDescent="0.25">
      <c r="I130" s="161"/>
    </row>
  </sheetData>
  <mergeCells count="143"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11:I111"/>
    <mergeCell ref="A99:I99"/>
    <mergeCell ref="A100:I100"/>
    <mergeCell ref="A93:C93"/>
    <mergeCell ref="A94:I94"/>
    <mergeCell ref="A95:I95"/>
    <mergeCell ref="A96:I96"/>
    <mergeCell ref="A109:B109"/>
    <mergeCell ref="A110:B110"/>
    <mergeCell ref="A112:I112"/>
    <mergeCell ref="A101:I101"/>
    <mergeCell ref="A102:B103"/>
    <mergeCell ref="C102:I102"/>
    <mergeCell ref="C103:I103"/>
    <mergeCell ref="A91:B91"/>
    <mergeCell ref="A92:B92"/>
    <mergeCell ref="A97:I97"/>
    <mergeCell ref="A98:I98"/>
    <mergeCell ref="A87:B88"/>
    <mergeCell ref="C87:I87"/>
    <mergeCell ref="C88:I88"/>
    <mergeCell ref="A89:A90"/>
    <mergeCell ref="B89:B90"/>
    <mergeCell ref="C89:I89"/>
    <mergeCell ref="C90:I90"/>
    <mergeCell ref="C76:I76"/>
    <mergeCell ref="C77:I77"/>
    <mergeCell ref="A84:I84"/>
    <mergeCell ref="A85:I85"/>
    <mergeCell ref="A70:I70"/>
    <mergeCell ref="A86:I86"/>
    <mergeCell ref="A78:B78"/>
    <mergeCell ref="A79:B79"/>
    <mergeCell ref="A80:C80"/>
    <mergeCell ref="A67:C67"/>
    <mergeCell ref="A68:B68"/>
    <mergeCell ref="A69:B69"/>
    <mergeCell ref="A74:B75"/>
    <mergeCell ref="C74:I74"/>
    <mergeCell ref="C75:I75"/>
    <mergeCell ref="A81:B81"/>
    <mergeCell ref="A82:B82"/>
    <mergeCell ref="A83:I83"/>
    <mergeCell ref="A76:A77"/>
    <mergeCell ref="B76:B77"/>
    <mergeCell ref="A73:I73"/>
    <mergeCell ref="A71:I71"/>
    <mergeCell ref="A72:I72"/>
    <mergeCell ref="A59:I59"/>
    <mergeCell ref="A60:I60"/>
    <mergeCell ref="C63:I63"/>
    <mergeCell ref="C64:I64"/>
    <mergeCell ref="A61:B62"/>
    <mergeCell ref="C61:I61"/>
    <mergeCell ref="C62:I62"/>
    <mergeCell ref="A65:B65"/>
    <mergeCell ref="A66:B66"/>
    <mergeCell ref="A63:A64"/>
    <mergeCell ref="B63:B64"/>
    <mergeCell ref="A37:C37"/>
    <mergeCell ref="A38:B38"/>
    <mergeCell ref="A39:B39"/>
    <mergeCell ref="A58:I58"/>
    <mergeCell ref="C50:I50"/>
    <mergeCell ref="A51:B52"/>
    <mergeCell ref="A53:B53"/>
    <mergeCell ref="A54:C54"/>
    <mergeCell ref="A24:I24"/>
    <mergeCell ref="A40:I40"/>
    <mergeCell ref="A31:B33"/>
    <mergeCell ref="C31:I31"/>
    <mergeCell ref="C32:I32"/>
    <mergeCell ref="A42:I42"/>
    <mergeCell ref="A43:I43"/>
    <mergeCell ref="A57:I57"/>
    <mergeCell ref="A47:B49"/>
    <mergeCell ref="C47:I47"/>
    <mergeCell ref="C48:I48"/>
    <mergeCell ref="C49:I49"/>
    <mergeCell ref="A55:B55"/>
    <mergeCell ref="A56:B56"/>
    <mergeCell ref="A1:I1"/>
    <mergeCell ref="A3:I3"/>
    <mergeCell ref="A26:I26"/>
    <mergeCell ref="A27:I27"/>
    <mergeCell ref="C13:I13"/>
    <mergeCell ref="C14:I14"/>
    <mergeCell ref="C21:I21"/>
    <mergeCell ref="A22:B22"/>
    <mergeCell ref="A6:I6"/>
    <mergeCell ref="A23:I23"/>
    <mergeCell ref="A10:C12"/>
    <mergeCell ref="D10:I10"/>
    <mergeCell ref="C16:I16"/>
    <mergeCell ref="A17:B17"/>
    <mergeCell ref="D11:F11"/>
    <mergeCell ref="G11:I11"/>
    <mergeCell ref="A13:B14"/>
    <mergeCell ref="A15:A16"/>
    <mergeCell ref="A21:B21"/>
    <mergeCell ref="A20:I20"/>
    <mergeCell ref="A122:I122"/>
    <mergeCell ref="A123:I123"/>
    <mergeCell ref="A124:I124"/>
    <mergeCell ref="A119:B119"/>
    <mergeCell ref="A120:B120"/>
    <mergeCell ref="A8:I8"/>
    <mergeCell ref="A125:I125"/>
    <mergeCell ref="A36:B36"/>
    <mergeCell ref="A28:C30"/>
    <mergeCell ref="A18:I18"/>
    <mergeCell ref="A19:I19"/>
    <mergeCell ref="D28:I28"/>
    <mergeCell ref="D29:F29"/>
    <mergeCell ref="G29:I29"/>
    <mergeCell ref="A41:I41"/>
    <mergeCell ref="B15:B16"/>
    <mergeCell ref="A35:B35"/>
    <mergeCell ref="C33:I33"/>
    <mergeCell ref="C34:I34"/>
    <mergeCell ref="A44:C46"/>
    <mergeCell ref="D44:I44"/>
    <mergeCell ref="D45:F45"/>
    <mergeCell ref="G45:I4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21:C121"/>
  </mergeCells>
  <phoneticPr fontId="0" type="noConversion"/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151" workbookViewId="0">
      <selection activeCell="C11" sqref="C11:I11"/>
    </sheetView>
  </sheetViews>
  <sheetFormatPr defaultRowHeight="16.5" x14ac:dyDescent="0.25"/>
  <cols>
    <col min="1" max="1" width="11.42578125" style="38" customWidth="1"/>
    <col min="2" max="2" width="18.28515625" style="38" customWidth="1"/>
    <col min="3" max="3" width="21" style="38" customWidth="1"/>
    <col min="4" max="5" width="16" style="38" customWidth="1"/>
    <col min="6" max="6" width="17" style="38" customWidth="1"/>
    <col min="7" max="7" width="15.28515625" style="38" customWidth="1"/>
    <col min="8" max="8" width="17" style="38" customWidth="1"/>
    <col min="9" max="9" width="10.7109375" style="38" bestFit="1" customWidth="1"/>
    <col min="10" max="10" width="9.140625" style="38"/>
    <col min="11" max="11" width="10.28515625" style="38" bestFit="1" customWidth="1"/>
    <col min="12" max="16384" width="9.140625" style="38"/>
  </cols>
  <sheetData>
    <row r="1" spans="1:9" ht="16.5" customHeight="1" x14ac:dyDescent="0.25">
      <c r="A1" s="795" t="s">
        <v>291</v>
      </c>
      <c r="B1" s="795"/>
      <c r="C1" s="795"/>
      <c r="D1" s="795"/>
      <c r="E1" s="795"/>
      <c r="F1" s="795"/>
      <c r="G1" s="795"/>
      <c r="H1" s="795"/>
      <c r="I1" s="795"/>
    </row>
    <row r="2" spans="1:9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45.75" customHeight="1" x14ac:dyDescent="0.25">
      <c r="A3" s="513" t="s">
        <v>292</v>
      </c>
      <c r="B3" s="513"/>
      <c r="C3" s="513"/>
      <c r="D3" s="513"/>
      <c r="E3" s="513"/>
      <c r="F3" s="513"/>
      <c r="G3" s="513"/>
      <c r="H3" s="513"/>
      <c r="I3" s="513"/>
    </row>
    <row r="4" spans="1:9" x14ac:dyDescent="0.25">
      <c r="A4" s="510" t="s">
        <v>141</v>
      </c>
      <c r="B4" s="510"/>
      <c r="C4" s="510"/>
      <c r="D4" s="510"/>
      <c r="E4" s="510"/>
      <c r="F4" s="510"/>
      <c r="G4" s="510"/>
      <c r="H4" s="510"/>
      <c r="I4" s="510"/>
    </row>
    <row r="5" spans="1:9" s="19" customFormat="1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510" t="s">
        <v>188</v>
      </c>
      <c r="B6" s="510"/>
      <c r="C6" s="510"/>
      <c r="D6" s="510"/>
      <c r="E6" s="510"/>
      <c r="F6" s="510"/>
      <c r="G6" s="510"/>
      <c r="H6" s="510"/>
      <c r="I6" s="510"/>
    </row>
    <row r="7" spans="1:9" s="19" customFormat="1" ht="17.25" thickBot="1" x14ac:dyDescent="0.3">
      <c r="A7" s="38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482" t="s">
        <v>143</v>
      </c>
      <c r="B8" s="483"/>
      <c r="C8" s="483"/>
      <c r="D8" s="488" t="s">
        <v>119</v>
      </c>
      <c r="E8" s="489"/>
      <c r="F8" s="489"/>
      <c r="G8" s="489"/>
      <c r="H8" s="489"/>
      <c r="I8" s="490"/>
    </row>
    <row r="9" spans="1:9" x14ac:dyDescent="0.25">
      <c r="A9" s="484"/>
      <c r="B9" s="485"/>
      <c r="C9" s="485"/>
      <c r="D9" s="491" t="s">
        <v>144</v>
      </c>
      <c r="E9" s="492"/>
      <c r="F9" s="358"/>
      <c r="G9" s="491" t="s">
        <v>145</v>
      </c>
      <c r="H9" s="492"/>
      <c r="I9" s="358"/>
    </row>
    <row r="10" spans="1:9" ht="44.25" customHeight="1" thickBot="1" x14ac:dyDescent="0.3">
      <c r="A10" s="486"/>
      <c r="B10" s="487"/>
      <c r="C10" s="487"/>
      <c r="D10" s="21" t="s">
        <v>108</v>
      </c>
      <c r="E10" s="21" t="s">
        <v>109</v>
      </c>
      <c r="F10" s="39" t="s">
        <v>100</v>
      </c>
      <c r="G10" s="21" t="s">
        <v>108</v>
      </c>
      <c r="H10" s="21" t="s">
        <v>109</v>
      </c>
      <c r="I10" s="40" t="s">
        <v>100</v>
      </c>
    </row>
    <row r="11" spans="1:9" x14ac:dyDescent="0.25">
      <c r="A11" s="394" t="s">
        <v>146</v>
      </c>
      <c r="B11" s="395"/>
      <c r="C11" s="544" t="s">
        <v>116</v>
      </c>
      <c r="D11" s="545"/>
      <c r="E11" s="545"/>
      <c r="F11" s="545"/>
      <c r="G11" s="545"/>
      <c r="H11" s="545"/>
      <c r="I11" s="546"/>
    </row>
    <row r="12" spans="1:9" x14ac:dyDescent="0.25">
      <c r="A12" s="396"/>
      <c r="B12" s="397"/>
      <c r="C12" s="504" t="s">
        <v>293</v>
      </c>
      <c r="D12" s="505"/>
      <c r="E12" s="505"/>
      <c r="F12" s="505"/>
      <c r="G12" s="505"/>
      <c r="H12" s="505"/>
      <c r="I12" s="506"/>
    </row>
    <row r="13" spans="1:9" x14ac:dyDescent="0.25">
      <c r="A13" s="357" t="s">
        <v>189</v>
      </c>
      <c r="B13" s="358" t="s">
        <v>190</v>
      </c>
      <c r="C13" s="359" t="s">
        <v>150</v>
      </c>
      <c r="D13" s="360"/>
      <c r="E13" s="360"/>
      <c r="F13" s="360"/>
      <c r="G13" s="360"/>
      <c r="H13" s="360"/>
      <c r="I13" s="361"/>
    </row>
    <row r="14" spans="1:9" ht="17.25" thickBot="1" x14ac:dyDescent="0.3">
      <c r="A14" s="357"/>
      <c r="B14" s="358"/>
      <c r="C14" s="471" t="s">
        <v>243</v>
      </c>
      <c r="D14" s="472"/>
      <c r="E14" s="472"/>
      <c r="F14" s="472"/>
      <c r="G14" s="472"/>
      <c r="H14" s="472"/>
      <c r="I14" s="473"/>
    </row>
    <row r="15" spans="1:9" ht="50.25" thickBot="1" x14ac:dyDescent="0.3">
      <c r="A15" s="365" t="s">
        <v>192</v>
      </c>
      <c r="B15" s="366"/>
      <c r="C15" s="69" t="s">
        <v>193</v>
      </c>
      <c r="D15" s="89">
        <v>5</v>
      </c>
      <c r="E15" s="89">
        <v>5</v>
      </c>
      <c r="F15" s="89">
        <v>5</v>
      </c>
      <c r="G15" s="90"/>
      <c r="H15" s="90"/>
      <c r="I15" s="72"/>
    </row>
    <row r="16" spans="1:9" ht="17.25" thickBot="1" x14ac:dyDescent="0.3">
      <c r="A16" s="365" t="s">
        <v>194</v>
      </c>
      <c r="B16" s="366"/>
      <c r="C16" s="69"/>
      <c r="D16" s="73" t="s">
        <v>152</v>
      </c>
      <c r="E16" s="73" t="s">
        <v>152</v>
      </c>
      <c r="F16" s="73" t="s">
        <v>152</v>
      </c>
      <c r="G16" s="91" t="e">
        <f>SUM('130Shirak'!#REF!)</f>
        <v>#REF!</v>
      </c>
      <c r="H16" s="91" t="e">
        <f>SUM('130Shirak'!#REF!)</f>
        <v>#REF!</v>
      </c>
      <c r="I16" s="91" t="e">
        <f>SUM('130Shirak'!#REF!)</f>
        <v>#REF!</v>
      </c>
    </row>
    <row r="17" spans="1:9" ht="17.25" thickBot="1" x14ac:dyDescent="0.3">
      <c r="A17" s="365" t="s">
        <v>195</v>
      </c>
      <c r="B17" s="367"/>
      <c r="C17" s="366"/>
      <c r="D17" s="75"/>
      <c r="E17" s="75"/>
      <c r="F17" s="73"/>
      <c r="G17" s="76"/>
      <c r="H17" s="76"/>
      <c r="I17" s="72"/>
    </row>
    <row r="18" spans="1:9" x14ac:dyDescent="0.25">
      <c r="A18" s="342" t="s">
        <v>196</v>
      </c>
      <c r="B18" s="343"/>
      <c r="C18" s="343"/>
      <c r="D18" s="343"/>
      <c r="E18" s="343"/>
      <c r="F18" s="343"/>
      <c r="G18" s="343"/>
      <c r="H18" s="343"/>
      <c r="I18" s="344"/>
    </row>
    <row r="19" spans="1:9" ht="17.25" thickBot="1" x14ac:dyDescent="0.3">
      <c r="A19" s="350" t="s">
        <v>244</v>
      </c>
      <c r="B19" s="351"/>
      <c r="C19" s="351"/>
      <c r="D19" s="351"/>
      <c r="E19" s="351"/>
      <c r="F19" s="351"/>
      <c r="G19" s="351"/>
      <c r="H19" s="351"/>
      <c r="I19" s="352"/>
    </row>
    <row r="20" spans="1:9" x14ac:dyDescent="0.25">
      <c r="A20" s="353" t="s">
        <v>158</v>
      </c>
      <c r="B20" s="354"/>
      <c r="C20" s="354"/>
      <c r="D20" s="354"/>
      <c r="E20" s="354"/>
      <c r="F20" s="354"/>
      <c r="G20" s="355"/>
      <c r="H20" s="355"/>
      <c r="I20" s="356"/>
    </row>
    <row r="21" spans="1:9" ht="22.5" customHeight="1" thickBot="1" x14ac:dyDescent="0.3">
      <c r="A21" s="388" t="s">
        <v>198</v>
      </c>
      <c r="B21" s="389"/>
      <c r="C21" s="389"/>
      <c r="D21" s="389"/>
      <c r="E21" s="389"/>
      <c r="F21" s="389"/>
      <c r="G21" s="390"/>
      <c r="H21" s="390"/>
      <c r="I21" s="391"/>
    </row>
    <row r="22" spans="1:9" x14ac:dyDescent="0.25">
      <c r="A22" s="353" t="s">
        <v>159</v>
      </c>
      <c r="B22" s="354"/>
      <c r="C22" s="354"/>
      <c r="D22" s="354"/>
      <c r="E22" s="354"/>
      <c r="F22" s="354"/>
      <c r="G22" s="355"/>
      <c r="H22" s="355"/>
      <c r="I22" s="356"/>
    </row>
    <row r="23" spans="1:9" ht="61.5" customHeight="1" thickBot="1" x14ac:dyDescent="0.3">
      <c r="A23" s="388" t="s">
        <v>199</v>
      </c>
      <c r="B23" s="389"/>
      <c r="C23" s="389"/>
      <c r="D23" s="389"/>
      <c r="E23" s="389"/>
      <c r="F23" s="389"/>
      <c r="G23" s="390"/>
      <c r="H23" s="390"/>
      <c r="I23" s="391"/>
    </row>
    <row r="24" spans="1:9" x14ac:dyDescent="0.25">
      <c r="A24" s="394" t="s">
        <v>146</v>
      </c>
      <c r="B24" s="395"/>
      <c r="C24" s="544" t="s">
        <v>116</v>
      </c>
      <c r="D24" s="545"/>
      <c r="E24" s="545"/>
      <c r="F24" s="545"/>
      <c r="G24" s="545"/>
      <c r="H24" s="545"/>
      <c r="I24" s="546"/>
    </row>
    <row r="25" spans="1:9" x14ac:dyDescent="0.25">
      <c r="A25" s="396"/>
      <c r="B25" s="397"/>
      <c r="C25" s="504" t="s">
        <v>294</v>
      </c>
      <c r="D25" s="505"/>
      <c r="E25" s="505"/>
      <c r="F25" s="505"/>
      <c r="G25" s="505"/>
      <c r="H25" s="505"/>
      <c r="I25" s="506"/>
    </row>
    <row r="26" spans="1:9" x14ac:dyDescent="0.25">
      <c r="A26" s="357" t="s">
        <v>245</v>
      </c>
      <c r="B26" s="358" t="s">
        <v>190</v>
      </c>
      <c r="C26" s="359" t="s">
        <v>150</v>
      </c>
      <c r="D26" s="360"/>
      <c r="E26" s="360"/>
      <c r="F26" s="360"/>
      <c r="G26" s="360"/>
      <c r="H26" s="360"/>
      <c r="I26" s="361"/>
    </row>
    <row r="27" spans="1:9" ht="17.25" thickBot="1" x14ac:dyDescent="0.3">
      <c r="A27" s="357"/>
      <c r="B27" s="358"/>
      <c r="C27" s="471" t="s">
        <v>191</v>
      </c>
      <c r="D27" s="472"/>
      <c r="E27" s="472"/>
      <c r="F27" s="472"/>
      <c r="G27" s="472"/>
      <c r="H27" s="472"/>
      <c r="I27" s="473"/>
    </row>
    <row r="28" spans="1:9" ht="50.25" thickBot="1" x14ac:dyDescent="0.3">
      <c r="A28" s="365" t="s">
        <v>192</v>
      </c>
      <c r="B28" s="366"/>
      <c r="C28" s="69" t="s">
        <v>193</v>
      </c>
      <c r="D28" s="70">
        <v>3</v>
      </c>
      <c r="E28" s="70">
        <v>3</v>
      </c>
      <c r="F28" s="70">
        <v>3</v>
      </c>
      <c r="G28" s="71"/>
      <c r="H28" s="71"/>
      <c r="I28" s="72"/>
    </row>
    <row r="29" spans="1:9" ht="24" customHeight="1" thickBot="1" x14ac:dyDescent="0.3">
      <c r="A29" s="365" t="s">
        <v>194</v>
      </c>
      <c r="B29" s="366"/>
      <c r="C29" s="69"/>
      <c r="D29" s="73" t="s">
        <v>152</v>
      </c>
      <c r="E29" s="73" t="s">
        <v>152</v>
      </c>
      <c r="F29" s="73" t="s">
        <v>152</v>
      </c>
      <c r="G29" s="74" t="e">
        <f>SUM('130Shirak'!#REF!,'130Shirak'!#REF!)</f>
        <v>#REF!</v>
      </c>
      <c r="H29" s="74" t="e">
        <f>SUM('130Shirak'!#REF!,'130Shirak'!#REF!)</f>
        <v>#REF!</v>
      </c>
      <c r="I29" s="74" t="e">
        <f>SUM('130Shirak'!#REF!,'130Shirak'!#REF!)</f>
        <v>#REF!</v>
      </c>
    </row>
    <row r="30" spans="1:9" ht="27.75" customHeight="1" thickBot="1" x14ac:dyDescent="0.3">
      <c r="A30" s="365" t="s">
        <v>195</v>
      </c>
      <c r="B30" s="367"/>
      <c r="C30" s="366"/>
      <c r="D30" s="75"/>
      <c r="E30" s="75"/>
      <c r="F30" s="73"/>
      <c r="G30" s="76"/>
      <c r="H30" s="76"/>
      <c r="I30" s="72"/>
    </row>
    <row r="31" spans="1:9" x14ac:dyDescent="0.25">
      <c r="A31" s="342" t="s">
        <v>196</v>
      </c>
      <c r="B31" s="343"/>
      <c r="C31" s="343"/>
      <c r="D31" s="343"/>
      <c r="E31" s="343"/>
      <c r="F31" s="343"/>
      <c r="G31" s="343"/>
      <c r="H31" s="343"/>
      <c r="I31" s="344"/>
    </row>
    <row r="32" spans="1:9" ht="17.25" thickBot="1" x14ac:dyDescent="0.3">
      <c r="A32" s="350" t="s">
        <v>197</v>
      </c>
      <c r="B32" s="351"/>
      <c r="C32" s="351"/>
      <c r="D32" s="351"/>
      <c r="E32" s="351"/>
      <c r="F32" s="351"/>
      <c r="G32" s="351"/>
      <c r="H32" s="351"/>
      <c r="I32" s="352"/>
    </row>
    <row r="33" spans="1:9" x14ac:dyDescent="0.25">
      <c r="A33" s="353" t="s">
        <v>158</v>
      </c>
      <c r="B33" s="354"/>
      <c r="C33" s="354"/>
      <c r="D33" s="354"/>
      <c r="E33" s="354"/>
      <c r="F33" s="354"/>
      <c r="G33" s="355"/>
      <c r="H33" s="355"/>
      <c r="I33" s="356"/>
    </row>
    <row r="34" spans="1:9" ht="17.25" thickBot="1" x14ac:dyDescent="0.3">
      <c r="A34" s="388" t="s">
        <v>198</v>
      </c>
      <c r="B34" s="389"/>
      <c r="C34" s="389"/>
      <c r="D34" s="389"/>
      <c r="E34" s="389"/>
      <c r="F34" s="389"/>
      <c r="G34" s="390"/>
      <c r="H34" s="390"/>
      <c r="I34" s="391"/>
    </row>
    <row r="35" spans="1:9" x14ac:dyDescent="0.25">
      <c r="A35" s="353" t="s">
        <v>159</v>
      </c>
      <c r="B35" s="354"/>
      <c r="C35" s="354"/>
      <c r="D35" s="354"/>
      <c r="E35" s="354"/>
      <c r="F35" s="354"/>
      <c r="G35" s="355"/>
      <c r="H35" s="355"/>
      <c r="I35" s="356"/>
    </row>
    <row r="36" spans="1:9" ht="48.75" customHeight="1" thickBot="1" x14ac:dyDescent="0.3">
      <c r="A36" s="388" t="s">
        <v>199</v>
      </c>
      <c r="B36" s="389"/>
      <c r="C36" s="389"/>
      <c r="D36" s="389"/>
      <c r="E36" s="389"/>
      <c r="F36" s="389"/>
      <c r="G36" s="390"/>
      <c r="H36" s="390"/>
      <c r="I36" s="391"/>
    </row>
    <row r="37" spans="1:9" x14ac:dyDescent="0.25">
      <c r="A37" s="110"/>
      <c r="B37" s="110"/>
      <c r="C37" s="110"/>
      <c r="D37" s="110"/>
      <c r="E37" s="110"/>
      <c r="F37" s="110"/>
      <c r="G37" s="110"/>
      <c r="H37" s="110"/>
      <c r="I37" s="110"/>
    </row>
    <row r="38" spans="1:9" x14ac:dyDescent="0.25">
      <c r="A38" s="510" t="s">
        <v>142</v>
      </c>
      <c r="B38" s="510"/>
      <c r="C38" s="510"/>
      <c r="D38" s="510"/>
      <c r="E38" s="510"/>
      <c r="F38" s="510"/>
      <c r="G38" s="510"/>
      <c r="H38" s="510"/>
      <c r="I38" s="510"/>
    </row>
    <row r="39" spans="1:9" ht="17.25" thickBot="1" x14ac:dyDescent="0.3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25">
      <c r="A40" s="482" t="s">
        <v>143</v>
      </c>
      <c r="B40" s="483"/>
      <c r="C40" s="483"/>
      <c r="D40" s="488" t="s">
        <v>119</v>
      </c>
      <c r="E40" s="489"/>
      <c r="F40" s="489"/>
      <c r="G40" s="489"/>
      <c r="H40" s="489"/>
      <c r="I40" s="490"/>
    </row>
    <row r="41" spans="1:9" x14ac:dyDescent="0.25">
      <c r="A41" s="484"/>
      <c r="B41" s="485"/>
      <c r="C41" s="485"/>
      <c r="D41" s="491" t="s">
        <v>144</v>
      </c>
      <c r="E41" s="492"/>
      <c r="F41" s="358"/>
      <c r="G41" s="491" t="s">
        <v>145</v>
      </c>
      <c r="H41" s="492"/>
      <c r="I41" s="358"/>
    </row>
    <row r="42" spans="1:9" ht="33.75" thickBot="1" x14ac:dyDescent="0.3">
      <c r="A42" s="486"/>
      <c r="B42" s="487"/>
      <c r="C42" s="487"/>
      <c r="D42" s="21" t="s">
        <v>108</v>
      </c>
      <c r="E42" s="21" t="s">
        <v>109</v>
      </c>
      <c r="F42" s="39" t="s">
        <v>100</v>
      </c>
      <c r="G42" s="21" t="s">
        <v>108</v>
      </c>
      <c r="H42" s="21" t="s">
        <v>109</v>
      </c>
      <c r="I42" s="40" t="s">
        <v>100</v>
      </c>
    </row>
    <row r="43" spans="1:9" x14ac:dyDescent="0.25">
      <c r="A43" s="394" t="s">
        <v>146</v>
      </c>
      <c r="B43" s="395"/>
      <c r="C43" s="544" t="s">
        <v>116</v>
      </c>
      <c r="D43" s="545"/>
      <c r="E43" s="545"/>
      <c r="F43" s="545"/>
      <c r="G43" s="545"/>
      <c r="H43" s="545"/>
      <c r="I43" s="546"/>
    </row>
    <row r="44" spans="1:9" x14ac:dyDescent="0.25">
      <c r="A44" s="396"/>
      <c r="B44" s="397"/>
      <c r="C44" s="504" t="s">
        <v>147</v>
      </c>
      <c r="D44" s="505"/>
      <c r="E44" s="505"/>
      <c r="F44" s="505"/>
      <c r="G44" s="505"/>
      <c r="H44" s="505"/>
      <c r="I44" s="506"/>
    </row>
    <row r="45" spans="1:9" x14ac:dyDescent="0.25">
      <c r="A45" s="357" t="s">
        <v>148</v>
      </c>
      <c r="B45" s="358" t="s">
        <v>149</v>
      </c>
      <c r="C45" s="359" t="s">
        <v>150</v>
      </c>
      <c r="D45" s="360"/>
      <c r="E45" s="360"/>
      <c r="F45" s="360"/>
      <c r="G45" s="360"/>
      <c r="H45" s="360"/>
      <c r="I45" s="361"/>
    </row>
    <row r="46" spans="1:9" ht="39" customHeight="1" thickBot="1" x14ac:dyDescent="0.3">
      <c r="A46" s="357"/>
      <c r="B46" s="358"/>
      <c r="C46" s="875" t="s">
        <v>295</v>
      </c>
      <c r="D46" s="876"/>
      <c r="E46" s="876"/>
      <c r="F46" s="876"/>
      <c r="G46" s="876"/>
      <c r="H46" s="876"/>
      <c r="I46" s="877"/>
    </row>
    <row r="47" spans="1:9" ht="17.25" thickBot="1" x14ac:dyDescent="0.3">
      <c r="A47" s="882" t="s">
        <v>151</v>
      </c>
      <c r="B47" s="883"/>
      <c r="C47" s="97"/>
      <c r="D47" s="145" t="s">
        <v>152</v>
      </c>
      <c r="E47" s="145" t="s">
        <v>152</v>
      </c>
      <c r="F47" s="145" t="s">
        <v>152</v>
      </c>
      <c r="G47" s="91" t="e">
        <f>SUM('130Shirak'!#REF!,'130Shirak'!#REF!)</f>
        <v>#REF!</v>
      </c>
      <c r="H47" s="91" t="e">
        <f>SUM('130Shirak'!#REF!,'130Shirak'!#REF!)</f>
        <v>#REF!</v>
      </c>
      <c r="I47" s="91" t="e">
        <f>SUM('130Shirak'!#REF!,'130Shirak'!#REF!)</f>
        <v>#REF!</v>
      </c>
    </row>
    <row r="48" spans="1:9" x14ac:dyDescent="0.25">
      <c r="A48" s="884" t="s">
        <v>153</v>
      </c>
      <c r="B48" s="885"/>
      <c r="C48" s="885"/>
      <c r="D48" s="885"/>
      <c r="E48" s="885"/>
      <c r="F48" s="885"/>
      <c r="G48" s="885"/>
      <c r="H48" s="885"/>
      <c r="I48" s="886"/>
    </row>
    <row r="49" spans="1:9" ht="17.25" thickBot="1" x14ac:dyDescent="0.3">
      <c r="A49" s="350" t="s">
        <v>444</v>
      </c>
      <c r="B49" s="351"/>
      <c r="C49" s="351"/>
      <c r="D49" s="351"/>
      <c r="E49" s="351"/>
      <c r="F49" s="351"/>
      <c r="G49" s="351"/>
      <c r="H49" s="351"/>
      <c r="I49" s="352"/>
    </row>
    <row r="50" spans="1:9" ht="17.25" thickBot="1" x14ac:dyDescent="0.3">
      <c r="A50" s="887" t="s">
        <v>154</v>
      </c>
      <c r="B50" s="888"/>
      <c r="C50" s="888"/>
      <c r="D50" s="888"/>
      <c r="E50" s="888"/>
      <c r="F50" s="888"/>
      <c r="G50" s="888"/>
      <c r="H50" s="888"/>
      <c r="I50" s="889"/>
    </row>
    <row r="51" spans="1:9" ht="72" customHeight="1" thickBot="1" x14ac:dyDescent="0.3">
      <c r="A51" s="911" t="s">
        <v>155</v>
      </c>
      <c r="B51" s="912"/>
      <c r="C51" s="913" t="s">
        <v>156</v>
      </c>
      <c r="D51" s="367"/>
      <c r="E51" s="367"/>
      <c r="F51" s="367"/>
      <c r="G51" s="367"/>
      <c r="H51" s="367"/>
      <c r="I51" s="914"/>
    </row>
    <row r="52" spans="1:9" ht="60.75" customHeight="1" thickBot="1" x14ac:dyDescent="0.3">
      <c r="A52" s="915" t="s">
        <v>157</v>
      </c>
      <c r="B52" s="916"/>
      <c r="C52" s="98"/>
      <c r="D52" s="98"/>
      <c r="E52" s="98"/>
      <c r="F52" s="98"/>
      <c r="G52" s="98"/>
      <c r="H52" s="98"/>
      <c r="I52" s="99"/>
    </row>
    <row r="53" spans="1:9" x14ac:dyDescent="0.25">
      <c r="A53" s="353" t="s">
        <v>158</v>
      </c>
      <c r="B53" s="354"/>
      <c r="C53" s="354"/>
      <c r="D53" s="354"/>
      <c r="E53" s="354"/>
      <c r="F53" s="354"/>
      <c r="G53" s="355"/>
      <c r="H53" s="355"/>
      <c r="I53" s="356"/>
    </row>
    <row r="54" spans="1:9" ht="17.25" thickBot="1" x14ac:dyDescent="0.3">
      <c r="A54" s="388" t="s">
        <v>296</v>
      </c>
      <c r="B54" s="389"/>
      <c r="C54" s="389"/>
      <c r="D54" s="389"/>
      <c r="E54" s="389"/>
      <c r="F54" s="389"/>
      <c r="G54" s="390"/>
      <c r="H54" s="390"/>
      <c r="I54" s="391"/>
    </row>
    <row r="55" spans="1:9" x14ac:dyDescent="0.25">
      <c r="A55" s="353" t="s">
        <v>159</v>
      </c>
      <c r="B55" s="354"/>
      <c r="C55" s="354"/>
      <c r="D55" s="354"/>
      <c r="E55" s="354"/>
      <c r="F55" s="354"/>
      <c r="G55" s="355"/>
      <c r="H55" s="355"/>
      <c r="I55" s="356"/>
    </row>
    <row r="56" spans="1:9" ht="17.25" thickBot="1" x14ac:dyDescent="0.3">
      <c r="A56" s="388" t="s">
        <v>178</v>
      </c>
      <c r="B56" s="389"/>
      <c r="C56" s="389"/>
      <c r="D56" s="389"/>
      <c r="E56" s="389"/>
      <c r="F56" s="389"/>
      <c r="G56" s="390"/>
      <c r="H56" s="390"/>
      <c r="I56" s="391"/>
    </row>
    <row r="57" spans="1:9" x14ac:dyDescent="0.25">
      <c r="A57" s="497" t="s">
        <v>146</v>
      </c>
      <c r="B57" s="498"/>
      <c r="C57" s="501" t="s">
        <v>116</v>
      </c>
      <c r="D57" s="502"/>
      <c r="E57" s="502"/>
      <c r="F57" s="502"/>
      <c r="G57" s="502"/>
      <c r="H57" s="502"/>
      <c r="I57" s="503"/>
    </row>
    <row r="58" spans="1:9" x14ac:dyDescent="0.25">
      <c r="A58" s="499"/>
      <c r="B58" s="500"/>
      <c r="C58" s="504" t="s">
        <v>160</v>
      </c>
      <c r="D58" s="505"/>
      <c r="E58" s="505"/>
      <c r="F58" s="505"/>
      <c r="G58" s="505"/>
      <c r="H58" s="505"/>
      <c r="I58" s="506"/>
    </row>
    <row r="59" spans="1:9" x14ac:dyDescent="0.25">
      <c r="A59" s="459" t="s">
        <v>161</v>
      </c>
      <c r="B59" s="460" t="s">
        <v>162</v>
      </c>
      <c r="C59" s="453" t="s">
        <v>150</v>
      </c>
      <c r="D59" s="454"/>
      <c r="E59" s="454"/>
      <c r="F59" s="454"/>
      <c r="G59" s="454"/>
      <c r="H59" s="454"/>
      <c r="I59" s="455"/>
    </row>
    <row r="60" spans="1:9" x14ac:dyDescent="0.25">
      <c r="A60" s="459"/>
      <c r="B60" s="460"/>
      <c r="C60" s="456" t="s">
        <v>297</v>
      </c>
      <c r="D60" s="457"/>
      <c r="E60" s="457"/>
      <c r="F60" s="457"/>
      <c r="G60" s="457"/>
      <c r="H60" s="457"/>
      <c r="I60" s="458"/>
    </row>
    <row r="61" spans="1:9" ht="17.25" thickBot="1" x14ac:dyDescent="0.3">
      <c r="A61" s="474" t="s">
        <v>151</v>
      </c>
      <c r="B61" s="475"/>
      <c r="C61" s="33"/>
      <c r="D61" s="34" t="s">
        <v>152</v>
      </c>
      <c r="E61" s="34" t="s">
        <v>152</v>
      </c>
      <c r="F61" s="34" t="s">
        <v>152</v>
      </c>
      <c r="G61" s="35" t="e">
        <f>SUM('130Shirak'!#REF!)</f>
        <v>#REF!</v>
      </c>
      <c r="H61" s="35" t="e">
        <f>SUM('130Shirak'!#REF!)</f>
        <v>#REF!</v>
      </c>
      <c r="I61" s="35" t="e">
        <f>SUM('130Shirak'!#REF!)</f>
        <v>#REF!</v>
      </c>
    </row>
    <row r="62" spans="1:9" x14ac:dyDescent="0.25">
      <c r="A62" s="476"/>
      <c r="B62" s="477"/>
      <c r="C62" s="477"/>
      <c r="D62" s="477"/>
      <c r="E62" s="477"/>
      <c r="F62" s="477"/>
      <c r="G62" s="477"/>
      <c r="H62" s="477"/>
      <c r="I62" s="478"/>
    </row>
    <row r="63" spans="1:9" ht="21" customHeight="1" thickBot="1" x14ac:dyDescent="0.3">
      <c r="A63" s="426" t="s">
        <v>440</v>
      </c>
      <c r="B63" s="427"/>
      <c r="C63" s="427"/>
      <c r="D63" s="427"/>
      <c r="E63" s="427"/>
      <c r="F63" s="427"/>
      <c r="G63" s="427"/>
      <c r="H63" s="427"/>
      <c r="I63" s="428"/>
    </row>
    <row r="64" spans="1:9" ht="17.25" thickBot="1" x14ac:dyDescent="0.3">
      <c r="A64" s="437" t="s">
        <v>154</v>
      </c>
      <c r="B64" s="438"/>
      <c r="C64" s="438"/>
      <c r="D64" s="438"/>
      <c r="E64" s="438"/>
      <c r="F64" s="438"/>
      <c r="G64" s="438"/>
      <c r="H64" s="438"/>
      <c r="I64" s="439"/>
    </row>
    <row r="65" spans="1:9" ht="79.5" customHeight="1" thickBot="1" x14ac:dyDescent="0.3">
      <c r="A65" s="424" t="s">
        <v>155</v>
      </c>
      <c r="B65" s="425"/>
      <c r="C65" s="479" t="s">
        <v>163</v>
      </c>
      <c r="D65" s="480"/>
      <c r="E65" s="480"/>
      <c r="F65" s="480"/>
      <c r="G65" s="480"/>
      <c r="H65" s="480"/>
      <c r="I65" s="481"/>
    </row>
    <row r="66" spans="1:9" ht="17.25" thickBot="1" x14ac:dyDescent="0.3">
      <c r="A66" s="448" t="s">
        <v>157</v>
      </c>
      <c r="B66" s="449"/>
      <c r="C66" s="36"/>
      <c r="D66" s="36"/>
      <c r="E66" s="36"/>
      <c r="F66" s="36"/>
      <c r="G66" s="36"/>
      <c r="H66" s="36"/>
      <c r="I66" s="37"/>
    </row>
    <row r="67" spans="1:9" x14ac:dyDescent="0.25">
      <c r="A67" s="444" t="s">
        <v>158</v>
      </c>
      <c r="B67" s="445"/>
      <c r="C67" s="445"/>
      <c r="D67" s="445"/>
      <c r="E67" s="445"/>
      <c r="F67" s="445"/>
      <c r="G67" s="446"/>
      <c r="H67" s="446"/>
      <c r="I67" s="447"/>
    </row>
    <row r="68" spans="1:9" ht="17.25" thickBot="1" x14ac:dyDescent="0.3">
      <c r="A68" s="440" t="s">
        <v>298</v>
      </c>
      <c r="B68" s="441"/>
      <c r="C68" s="441"/>
      <c r="D68" s="441"/>
      <c r="E68" s="441"/>
      <c r="F68" s="441"/>
      <c r="G68" s="442"/>
      <c r="H68" s="442"/>
      <c r="I68" s="443"/>
    </row>
    <row r="69" spans="1:9" x14ac:dyDescent="0.25">
      <c r="A69" s="444" t="s">
        <v>159</v>
      </c>
      <c r="B69" s="445"/>
      <c r="C69" s="445"/>
      <c r="D69" s="445"/>
      <c r="E69" s="445"/>
      <c r="F69" s="445"/>
      <c r="G69" s="446"/>
      <c r="H69" s="446"/>
      <c r="I69" s="447"/>
    </row>
    <row r="70" spans="1:9" ht="17.25" thickBot="1" x14ac:dyDescent="0.3">
      <c r="A70" s="440" t="s">
        <v>179</v>
      </c>
      <c r="B70" s="441"/>
      <c r="C70" s="441"/>
      <c r="D70" s="441"/>
      <c r="E70" s="441"/>
      <c r="F70" s="441"/>
      <c r="G70" s="442"/>
      <c r="H70" s="442"/>
      <c r="I70" s="443"/>
    </row>
    <row r="71" spans="1:9" x14ac:dyDescent="0.25">
      <c r="A71" s="828" t="s">
        <v>146</v>
      </c>
      <c r="B71" s="829"/>
      <c r="C71" s="830" t="s">
        <v>116</v>
      </c>
      <c r="D71" s="670"/>
      <c r="E71" s="670"/>
      <c r="F71" s="670"/>
      <c r="G71" s="680"/>
      <c r="H71" s="670"/>
      <c r="I71" s="681"/>
    </row>
    <row r="72" spans="1:9" x14ac:dyDescent="0.25">
      <c r="A72" s="676"/>
      <c r="B72" s="677"/>
      <c r="C72" s="665" t="s">
        <v>206</v>
      </c>
      <c r="D72" s="666"/>
      <c r="E72" s="666"/>
      <c r="F72" s="667"/>
      <c r="G72" s="667"/>
      <c r="H72" s="667"/>
      <c r="I72" s="668"/>
    </row>
    <row r="73" spans="1:9" ht="17.25" thickBot="1" x14ac:dyDescent="0.3">
      <c r="A73" s="678"/>
      <c r="B73" s="679"/>
      <c r="C73" s="669" t="s">
        <v>167</v>
      </c>
      <c r="D73" s="670"/>
      <c r="E73" s="670"/>
      <c r="F73" s="671"/>
      <c r="G73" s="671"/>
      <c r="H73" s="671"/>
      <c r="I73" s="672"/>
    </row>
    <row r="74" spans="1:9" ht="17.25" thickBot="1" x14ac:dyDescent="0.3">
      <c r="A74" s="158" t="s">
        <v>200</v>
      </c>
      <c r="B74" s="159" t="s">
        <v>162</v>
      </c>
      <c r="C74" s="673" t="s">
        <v>394</v>
      </c>
      <c r="D74" s="674"/>
      <c r="E74" s="674"/>
      <c r="F74" s="674"/>
      <c r="G74" s="674"/>
      <c r="H74" s="674"/>
      <c r="I74" s="675"/>
    </row>
    <row r="75" spans="1:9" ht="18.75" thickBot="1" x14ac:dyDescent="0.3">
      <c r="A75" s="683" t="s">
        <v>201</v>
      </c>
      <c r="B75" s="683"/>
      <c r="C75" s="147"/>
      <c r="D75" s="48" t="s">
        <v>152</v>
      </c>
      <c r="E75" s="48" t="s">
        <v>152</v>
      </c>
      <c r="F75" s="48" t="s">
        <v>152</v>
      </c>
      <c r="G75" s="1" t="e">
        <f>SUM('130Shirak'!#REF!)</f>
        <v>#REF!</v>
      </c>
      <c r="H75" s="1" t="e">
        <f>SUM('130Shirak'!#REF!)</f>
        <v>#REF!</v>
      </c>
      <c r="I75" s="1" t="e">
        <f>SUM('130Shirak'!#REF!)</f>
        <v>#REF!</v>
      </c>
    </row>
    <row r="76" spans="1:9" ht="17.25" thickBot="1" x14ac:dyDescent="0.3">
      <c r="A76" s="896" t="s">
        <v>153</v>
      </c>
      <c r="B76" s="897"/>
      <c r="C76" s="891"/>
      <c r="D76" s="891"/>
      <c r="E76" s="891"/>
      <c r="F76" s="891"/>
      <c r="G76" s="891"/>
      <c r="H76" s="891"/>
      <c r="I76" s="892"/>
    </row>
    <row r="77" spans="1:9" ht="17.25" thickBot="1" x14ac:dyDescent="0.3">
      <c r="A77" s="656" t="s">
        <v>441</v>
      </c>
      <c r="B77" s="661"/>
      <c r="C77" s="661"/>
      <c r="D77" s="661"/>
      <c r="E77" s="661"/>
      <c r="F77" s="661"/>
      <c r="G77" s="661"/>
      <c r="H77" s="661"/>
      <c r="I77" s="657"/>
    </row>
    <row r="78" spans="1:9" ht="17.25" thickBot="1" x14ac:dyDescent="0.3">
      <c r="A78" s="893" t="s">
        <v>154</v>
      </c>
      <c r="B78" s="894"/>
      <c r="C78" s="894"/>
      <c r="D78" s="894"/>
      <c r="E78" s="894"/>
      <c r="F78" s="894"/>
      <c r="G78" s="894"/>
      <c r="H78" s="894"/>
      <c r="I78" s="895"/>
    </row>
    <row r="79" spans="1:9" ht="77.25" customHeight="1" thickBot="1" x14ac:dyDescent="0.3">
      <c r="A79" s="890" t="s">
        <v>155</v>
      </c>
      <c r="B79" s="892"/>
      <c r="C79" s="656" t="s">
        <v>202</v>
      </c>
      <c r="D79" s="661"/>
      <c r="E79" s="661"/>
      <c r="F79" s="661"/>
      <c r="G79" s="661"/>
      <c r="H79" s="661"/>
      <c r="I79" s="657"/>
    </row>
    <row r="80" spans="1:9" ht="56.25" customHeight="1" thickBot="1" x14ac:dyDescent="0.3">
      <c r="A80" s="890" t="s">
        <v>157</v>
      </c>
      <c r="B80" s="892"/>
      <c r="C80" s="160"/>
      <c r="D80" s="160"/>
      <c r="E80" s="160"/>
      <c r="F80" s="160"/>
      <c r="G80" s="160"/>
      <c r="H80" s="160"/>
      <c r="I80" s="160"/>
    </row>
    <row r="81" spans="1:9" ht="17.25" thickBot="1" x14ac:dyDescent="0.3">
      <c r="A81" s="890" t="s">
        <v>158</v>
      </c>
      <c r="B81" s="891"/>
      <c r="C81" s="891"/>
      <c r="D81" s="891"/>
      <c r="E81" s="891"/>
      <c r="F81" s="891"/>
      <c r="G81" s="891"/>
      <c r="H81" s="891"/>
      <c r="I81" s="892"/>
    </row>
    <row r="82" spans="1:9" ht="17.25" thickBot="1" x14ac:dyDescent="0.3">
      <c r="A82" s="890" t="s">
        <v>159</v>
      </c>
      <c r="B82" s="891"/>
      <c r="C82" s="891"/>
      <c r="D82" s="891"/>
      <c r="E82" s="891"/>
      <c r="F82" s="891"/>
      <c r="G82" s="891"/>
      <c r="H82" s="891"/>
      <c r="I82" s="892"/>
    </row>
    <row r="83" spans="1:9" ht="17.25" thickBot="1" x14ac:dyDescent="0.3">
      <c r="A83" s="656" t="s">
        <v>203</v>
      </c>
      <c r="B83" s="661"/>
      <c r="C83" s="661"/>
      <c r="D83" s="661"/>
      <c r="E83" s="661"/>
      <c r="F83" s="661"/>
      <c r="G83" s="661"/>
      <c r="H83" s="661"/>
      <c r="I83" s="657"/>
    </row>
    <row r="84" spans="1:9" x14ac:dyDescent="0.25">
      <c r="A84" s="116"/>
      <c r="B84" s="116"/>
      <c r="C84" s="116"/>
      <c r="D84" s="116"/>
      <c r="E84" s="116"/>
      <c r="F84" s="116"/>
      <c r="G84" s="116"/>
      <c r="H84" s="116"/>
      <c r="I84" s="116"/>
    </row>
    <row r="85" spans="1:9" x14ac:dyDescent="0.25">
      <c r="A85" s="510" t="s">
        <v>164</v>
      </c>
      <c r="B85" s="510"/>
      <c r="C85" s="510"/>
      <c r="D85" s="510"/>
      <c r="E85" s="510"/>
      <c r="F85" s="510"/>
      <c r="G85" s="510"/>
      <c r="H85" s="510"/>
      <c r="I85" s="510"/>
    </row>
    <row r="87" spans="1:9" ht="17.25" thickBot="1" x14ac:dyDescent="0.3">
      <c r="A87" s="510" t="s">
        <v>165</v>
      </c>
      <c r="B87" s="510"/>
      <c r="C87" s="510"/>
      <c r="D87" s="510"/>
      <c r="E87" s="510"/>
      <c r="F87" s="510"/>
      <c r="G87" s="510"/>
      <c r="H87" s="510"/>
      <c r="I87" s="510"/>
    </row>
    <row r="88" spans="1:9" x14ac:dyDescent="0.25">
      <c r="A88" s="482" t="s">
        <v>143</v>
      </c>
      <c r="B88" s="483"/>
      <c r="C88" s="483"/>
      <c r="D88" s="488" t="s">
        <v>119</v>
      </c>
      <c r="E88" s="489"/>
      <c r="F88" s="489"/>
      <c r="G88" s="489"/>
      <c r="H88" s="489"/>
      <c r="I88" s="490"/>
    </row>
    <row r="89" spans="1:9" x14ac:dyDescent="0.25">
      <c r="A89" s="484"/>
      <c r="B89" s="485"/>
      <c r="C89" s="485"/>
      <c r="D89" s="491" t="s">
        <v>144</v>
      </c>
      <c r="E89" s="492"/>
      <c r="F89" s="358"/>
      <c r="G89" s="491" t="s">
        <v>145</v>
      </c>
      <c r="H89" s="492"/>
      <c r="I89" s="358"/>
    </row>
    <row r="90" spans="1:9" ht="33.75" thickBot="1" x14ac:dyDescent="0.3">
      <c r="A90" s="486"/>
      <c r="B90" s="487"/>
      <c r="C90" s="487"/>
      <c r="D90" s="21" t="s">
        <v>108</v>
      </c>
      <c r="E90" s="21" t="s">
        <v>109</v>
      </c>
      <c r="F90" s="39" t="s">
        <v>100</v>
      </c>
      <c r="G90" s="21" t="s">
        <v>108</v>
      </c>
      <c r="H90" s="21" t="s">
        <v>109</v>
      </c>
      <c r="I90" s="40" t="s">
        <v>100</v>
      </c>
    </row>
    <row r="91" spans="1:9" x14ac:dyDescent="0.25">
      <c r="A91" s="394" t="s">
        <v>146</v>
      </c>
      <c r="B91" s="395"/>
      <c r="C91" s="544" t="s">
        <v>116</v>
      </c>
      <c r="D91" s="545"/>
      <c r="E91" s="545"/>
      <c r="F91" s="545"/>
      <c r="G91" s="545"/>
      <c r="H91" s="545"/>
      <c r="I91" s="546"/>
    </row>
    <row r="92" spans="1:9" x14ac:dyDescent="0.25">
      <c r="A92" s="396"/>
      <c r="B92" s="397"/>
      <c r="C92" s="504" t="s">
        <v>217</v>
      </c>
      <c r="D92" s="505"/>
      <c r="E92" s="505"/>
      <c r="F92" s="505"/>
      <c r="G92" s="505"/>
      <c r="H92" s="505"/>
      <c r="I92" s="506"/>
    </row>
    <row r="93" spans="1:9" x14ac:dyDescent="0.25">
      <c r="A93" s="357" t="s">
        <v>205</v>
      </c>
      <c r="B93" s="358" t="s">
        <v>169</v>
      </c>
      <c r="C93" s="359" t="s">
        <v>150</v>
      </c>
      <c r="D93" s="360"/>
      <c r="E93" s="360"/>
      <c r="F93" s="360"/>
      <c r="G93" s="360"/>
      <c r="H93" s="360"/>
      <c r="I93" s="361"/>
    </row>
    <row r="94" spans="1:9" ht="17.25" thickBot="1" x14ac:dyDescent="0.3">
      <c r="A94" s="547"/>
      <c r="B94" s="548"/>
      <c r="C94" s="471" t="s">
        <v>218</v>
      </c>
      <c r="D94" s="472"/>
      <c r="E94" s="472"/>
      <c r="F94" s="472"/>
      <c r="G94" s="472"/>
      <c r="H94" s="472"/>
      <c r="I94" s="473"/>
    </row>
    <row r="95" spans="1:9" ht="49.5" x14ac:dyDescent="0.25">
      <c r="A95" s="542" t="s">
        <v>170</v>
      </c>
      <c r="B95" s="543"/>
      <c r="C95" s="100" t="s">
        <v>219</v>
      </c>
      <c r="D95" s="101">
        <v>0</v>
      </c>
      <c r="E95" s="101">
        <v>1</v>
      </c>
      <c r="F95" s="101">
        <v>1</v>
      </c>
      <c r="G95" s="102"/>
      <c r="H95" s="102"/>
      <c r="I95" s="103"/>
    </row>
    <row r="96" spans="1:9" ht="22.5" customHeight="1" thickBot="1" x14ac:dyDescent="0.3">
      <c r="A96" s="540" t="s">
        <v>173</v>
      </c>
      <c r="B96" s="541"/>
      <c r="C96" s="104"/>
      <c r="D96" s="104"/>
      <c r="E96" s="104"/>
      <c r="F96" s="39"/>
      <c r="G96" s="105"/>
      <c r="H96" s="105"/>
      <c r="I96" s="40"/>
    </row>
    <row r="97" spans="1:9" ht="61.5" customHeight="1" thickBot="1" x14ac:dyDescent="0.3">
      <c r="A97" s="538" t="s">
        <v>185</v>
      </c>
      <c r="B97" s="539"/>
      <c r="C97" s="539"/>
      <c r="D97" s="146"/>
      <c r="E97" s="146"/>
      <c r="F97" s="73"/>
      <c r="G97" s="106" t="e">
        <f>SUM('130Shirak'!#REF!)</f>
        <v>#REF!</v>
      </c>
      <c r="H97" s="106" t="e">
        <f>SUM('130Shirak'!#REF!)</f>
        <v>#REF!</v>
      </c>
      <c r="I97" s="106" t="e">
        <f>SUM('130Shirak'!#REF!)</f>
        <v>#REF!</v>
      </c>
    </row>
    <row r="98" spans="1:9" ht="45" customHeight="1" thickBot="1" x14ac:dyDescent="0.3">
      <c r="A98" s="365" t="s">
        <v>186</v>
      </c>
      <c r="B98" s="366"/>
      <c r="C98" s="107" t="e">
        <f>I97</f>
        <v>#REF!</v>
      </c>
      <c r="D98" s="107"/>
      <c r="E98" s="107"/>
      <c r="F98" s="73"/>
      <c r="G98" s="76"/>
      <c r="H98" s="76"/>
      <c r="I98" s="72"/>
    </row>
    <row r="99" spans="1:9" ht="93" customHeight="1" thickBot="1" x14ac:dyDescent="0.3">
      <c r="A99" s="365" t="s">
        <v>187</v>
      </c>
      <c r="B99" s="366"/>
      <c r="C99" s="140"/>
      <c r="D99" s="140"/>
      <c r="E99" s="140"/>
      <c r="F99" s="73"/>
      <c r="G99" s="76"/>
      <c r="H99" s="76"/>
      <c r="I99" s="72"/>
    </row>
    <row r="100" spans="1:9" x14ac:dyDescent="0.25">
      <c r="A100" s="353" t="s">
        <v>158</v>
      </c>
      <c r="B100" s="354"/>
      <c r="C100" s="354"/>
      <c r="D100" s="354"/>
      <c r="E100" s="354"/>
      <c r="F100" s="354"/>
      <c r="G100" s="355"/>
      <c r="H100" s="355"/>
      <c r="I100" s="356"/>
    </row>
    <row r="101" spans="1:9" ht="17.25" thickBot="1" x14ac:dyDescent="0.3">
      <c r="A101" s="388" t="s">
        <v>300</v>
      </c>
      <c r="B101" s="389"/>
      <c r="C101" s="389"/>
      <c r="D101" s="389"/>
      <c r="E101" s="389"/>
      <c r="F101" s="389"/>
      <c r="G101" s="390"/>
      <c r="H101" s="390"/>
      <c r="I101" s="391"/>
    </row>
    <row r="102" spans="1:9" x14ac:dyDescent="0.25">
      <c r="A102" s="353" t="s">
        <v>159</v>
      </c>
      <c r="B102" s="354"/>
      <c r="C102" s="354"/>
      <c r="D102" s="354"/>
      <c r="E102" s="354"/>
      <c r="F102" s="354"/>
      <c r="G102" s="355"/>
      <c r="H102" s="355"/>
      <c r="I102" s="356"/>
    </row>
    <row r="103" spans="1:9" ht="17.25" thickBot="1" x14ac:dyDescent="0.3">
      <c r="A103" s="388" t="s">
        <v>177</v>
      </c>
      <c r="B103" s="389"/>
      <c r="C103" s="389"/>
      <c r="D103" s="389"/>
      <c r="E103" s="389"/>
      <c r="F103" s="389"/>
      <c r="G103" s="390"/>
      <c r="H103" s="390"/>
      <c r="I103" s="391"/>
    </row>
    <row r="104" spans="1:9" x14ac:dyDescent="0.25">
      <c r="A104" s="828" t="s">
        <v>146</v>
      </c>
      <c r="B104" s="829"/>
      <c r="C104" s="830" t="s">
        <v>116</v>
      </c>
      <c r="D104" s="680"/>
      <c r="E104" s="680"/>
      <c r="F104" s="680"/>
      <c r="G104" s="680"/>
      <c r="H104" s="680"/>
      <c r="I104" s="681"/>
    </row>
    <row r="105" spans="1:9" x14ac:dyDescent="0.25">
      <c r="A105" s="676"/>
      <c r="B105" s="677"/>
      <c r="C105" s="665" t="s">
        <v>166</v>
      </c>
      <c r="D105" s="666"/>
      <c r="E105" s="666"/>
      <c r="F105" s="667"/>
      <c r="G105" s="667"/>
      <c r="H105" s="667"/>
      <c r="I105" s="668"/>
    </row>
    <row r="106" spans="1:9" ht="17.25" thickBot="1" x14ac:dyDescent="0.3">
      <c r="A106" s="678"/>
      <c r="B106" s="679"/>
      <c r="C106" s="669" t="s">
        <v>167</v>
      </c>
      <c r="D106" s="670"/>
      <c r="E106" s="670"/>
      <c r="F106" s="671"/>
      <c r="G106" s="671"/>
      <c r="H106" s="671"/>
      <c r="I106" s="672"/>
    </row>
    <row r="107" spans="1:9" ht="17.25" thickBot="1" x14ac:dyDescent="0.3">
      <c r="A107" s="113" t="s">
        <v>168</v>
      </c>
      <c r="B107" s="48" t="s">
        <v>169</v>
      </c>
      <c r="C107" s="673" t="s">
        <v>302</v>
      </c>
      <c r="D107" s="674"/>
      <c r="E107" s="674"/>
      <c r="F107" s="674"/>
      <c r="G107" s="674"/>
      <c r="H107" s="674"/>
      <c r="I107" s="675"/>
    </row>
    <row r="108" spans="1:9" ht="66.75" thickBot="1" x14ac:dyDescent="0.3">
      <c r="A108" s="838" t="s">
        <v>170</v>
      </c>
      <c r="B108" s="839"/>
      <c r="C108" s="148" t="s">
        <v>171</v>
      </c>
      <c r="D108" s="48">
        <v>3</v>
      </c>
      <c r="E108" s="48">
        <v>3</v>
      </c>
      <c r="F108" s="48">
        <v>3</v>
      </c>
      <c r="G108" s="48"/>
      <c r="H108" s="48"/>
      <c r="I108" s="48"/>
    </row>
    <row r="109" spans="1:9" ht="50.25" thickBot="1" x14ac:dyDescent="0.3">
      <c r="A109" s="673"/>
      <c r="B109" s="675"/>
      <c r="C109" s="148" t="s">
        <v>172</v>
      </c>
      <c r="D109" s="172">
        <v>0</v>
      </c>
      <c r="E109" s="172">
        <v>11780</v>
      </c>
      <c r="F109" s="172">
        <v>11780</v>
      </c>
      <c r="G109" s="48"/>
      <c r="H109" s="48"/>
      <c r="I109" s="48"/>
    </row>
    <row r="110" spans="1:9" ht="17.25" thickBot="1" x14ac:dyDescent="0.3">
      <c r="A110" s="656" t="s">
        <v>173</v>
      </c>
      <c r="B110" s="657"/>
      <c r="C110" s="148"/>
      <c r="D110" s="148"/>
      <c r="E110" s="148"/>
      <c r="F110" s="48"/>
      <c r="G110" s="48"/>
      <c r="H110" s="48"/>
      <c r="I110" s="48"/>
    </row>
    <row r="111" spans="1:9" ht="60.75" customHeight="1" thickBot="1" x14ac:dyDescent="0.3">
      <c r="A111" s="656" t="s">
        <v>174</v>
      </c>
      <c r="B111" s="661"/>
      <c r="C111" s="657"/>
      <c r="D111" s="148"/>
      <c r="E111" s="148"/>
      <c r="F111" s="48"/>
      <c r="G111" s="151" t="e">
        <f>SUM('130Shirak'!#REF!)</f>
        <v>#REF!</v>
      </c>
      <c r="H111" s="151">
        <f>SUM('130Shirak'!C13:C13)</f>
        <v>-6000</v>
      </c>
      <c r="I111" s="151" t="e">
        <f>SUM('130Shirak'!#REF!)</f>
        <v>#REF!</v>
      </c>
    </row>
    <row r="112" spans="1:9" ht="40.5" customHeight="1" thickBot="1" x14ac:dyDescent="0.3">
      <c r="A112" s="656" t="s">
        <v>175</v>
      </c>
      <c r="B112" s="657"/>
      <c r="C112" s="115" t="e">
        <f>I111</f>
        <v>#REF!</v>
      </c>
      <c r="D112" s="156"/>
      <c r="E112" s="156"/>
      <c r="F112" s="48"/>
      <c r="G112" s="48"/>
      <c r="H112" s="48"/>
      <c r="I112" s="48"/>
    </row>
    <row r="113" spans="1:9" ht="64.5" customHeight="1" thickBot="1" x14ac:dyDescent="0.3">
      <c r="A113" s="656" t="s">
        <v>176</v>
      </c>
      <c r="B113" s="657"/>
      <c r="C113" s="148"/>
      <c r="D113" s="148"/>
      <c r="E113" s="148"/>
      <c r="F113" s="48"/>
      <c r="G113" s="48"/>
      <c r="H113" s="48"/>
      <c r="I113" s="48"/>
    </row>
    <row r="114" spans="1:9" ht="17.25" thickBot="1" x14ac:dyDescent="0.3">
      <c r="A114" s="890" t="s">
        <v>158</v>
      </c>
      <c r="B114" s="891"/>
      <c r="C114" s="891"/>
      <c r="D114" s="891"/>
      <c r="E114" s="891"/>
      <c r="F114" s="891"/>
      <c r="G114" s="891"/>
      <c r="H114" s="891"/>
      <c r="I114" s="892"/>
    </row>
    <row r="115" spans="1:9" ht="17.25" thickBot="1" x14ac:dyDescent="0.3">
      <c r="A115" s="656" t="s">
        <v>301</v>
      </c>
      <c r="B115" s="661"/>
      <c r="C115" s="661"/>
      <c r="D115" s="661"/>
      <c r="E115" s="661"/>
      <c r="F115" s="661"/>
      <c r="G115" s="661"/>
      <c r="H115" s="661"/>
      <c r="I115" s="657"/>
    </row>
    <row r="116" spans="1:9" ht="17.25" thickBot="1" x14ac:dyDescent="0.3">
      <c r="A116" s="890" t="s">
        <v>159</v>
      </c>
      <c r="B116" s="891"/>
      <c r="C116" s="891"/>
      <c r="D116" s="891"/>
      <c r="E116" s="891"/>
      <c r="F116" s="891"/>
      <c r="G116" s="891"/>
      <c r="H116" s="891"/>
      <c r="I116" s="892"/>
    </row>
    <row r="117" spans="1:9" ht="17.25" thickBot="1" x14ac:dyDescent="0.3">
      <c r="A117" s="656" t="s">
        <v>177</v>
      </c>
      <c r="B117" s="661"/>
      <c r="C117" s="661"/>
      <c r="D117" s="661"/>
      <c r="E117" s="661"/>
      <c r="F117" s="661"/>
      <c r="G117" s="661"/>
      <c r="H117" s="661"/>
      <c r="I117" s="657"/>
    </row>
    <row r="118" spans="1:9" x14ac:dyDescent="0.25">
      <c r="A118" s="828" t="s">
        <v>146</v>
      </c>
      <c r="B118" s="829"/>
      <c r="C118" s="830" t="s">
        <v>116</v>
      </c>
      <c r="D118" s="680"/>
      <c r="E118" s="680"/>
      <c r="F118" s="680"/>
      <c r="G118" s="680"/>
      <c r="H118" s="680"/>
      <c r="I118" s="681"/>
    </row>
    <row r="119" spans="1:9" x14ac:dyDescent="0.25">
      <c r="A119" s="676"/>
      <c r="B119" s="677"/>
      <c r="C119" s="665" t="s">
        <v>212</v>
      </c>
      <c r="D119" s="666"/>
      <c r="E119" s="666"/>
      <c r="F119" s="667"/>
      <c r="G119" s="667"/>
      <c r="H119" s="667"/>
      <c r="I119" s="668"/>
    </row>
    <row r="120" spans="1:9" ht="17.25" thickBot="1" x14ac:dyDescent="0.3">
      <c r="A120" s="678"/>
      <c r="B120" s="679"/>
      <c r="C120" s="669" t="s">
        <v>167</v>
      </c>
      <c r="D120" s="670"/>
      <c r="E120" s="670"/>
      <c r="F120" s="671"/>
      <c r="G120" s="671"/>
      <c r="H120" s="671"/>
      <c r="I120" s="672"/>
    </row>
    <row r="121" spans="1:9" ht="17.25" thickBot="1" x14ac:dyDescent="0.3">
      <c r="A121" s="113" t="s">
        <v>204</v>
      </c>
      <c r="B121" s="48" t="s">
        <v>169</v>
      </c>
      <c r="C121" s="673" t="s">
        <v>213</v>
      </c>
      <c r="D121" s="674"/>
      <c r="E121" s="674"/>
      <c r="F121" s="674"/>
      <c r="G121" s="674"/>
      <c r="H121" s="674"/>
      <c r="I121" s="675"/>
    </row>
    <row r="122" spans="1:9" ht="66.75" thickBot="1" x14ac:dyDescent="0.3">
      <c r="A122" s="656" t="s">
        <v>170</v>
      </c>
      <c r="B122" s="657"/>
      <c r="C122" s="148" t="s">
        <v>214</v>
      </c>
      <c r="D122" s="48" t="s">
        <v>413</v>
      </c>
      <c r="E122" s="148"/>
      <c r="F122" s="48"/>
      <c r="G122" s="48"/>
      <c r="H122" s="48"/>
      <c r="I122" s="48"/>
    </row>
    <row r="123" spans="1:9" ht="17.25" thickBot="1" x14ac:dyDescent="0.3">
      <c r="A123" s="656" t="s">
        <v>173</v>
      </c>
      <c r="B123" s="657"/>
      <c r="C123" s="148"/>
      <c r="D123" s="148"/>
      <c r="E123" s="148"/>
      <c r="F123" s="48"/>
      <c r="G123" s="48"/>
      <c r="H123" s="48"/>
      <c r="I123" s="48"/>
    </row>
    <row r="124" spans="1:9" ht="61.5" customHeight="1" thickBot="1" x14ac:dyDescent="0.3">
      <c r="A124" s="656" t="s">
        <v>174</v>
      </c>
      <c r="B124" s="661"/>
      <c r="C124" s="657"/>
      <c r="D124" s="148"/>
      <c r="E124" s="148"/>
      <c r="F124" s="48"/>
      <c r="G124" s="114" t="e">
        <f>SUM('130Shirak'!#REF!)</f>
        <v>#REF!</v>
      </c>
      <c r="H124" s="114" t="e">
        <f>SUM('130Shirak'!#REF!)</f>
        <v>#REF!</v>
      </c>
      <c r="I124" s="114" t="e">
        <f>SUM('130Shirak'!#REF!)</f>
        <v>#REF!</v>
      </c>
    </row>
    <row r="125" spans="1:9" ht="43.5" customHeight="1" thickBot="1" x14ac:dyDescent="0.3">
      <c r="A125" s="656" t="s">
        <v>175</v>
      </c>
      <c r="B125" s="657"/>
      <c r="C125" s="157" t="e">
        <f>I124</f>
        <v>#REF!</v>
      </c>
      <c r="D125" s="157"/>
      <c r="E125" s="157"/>
      <c r="F125" s="48"/>
      <c r="G125" s="48"/>
      <c r="H125" s="48"/>
      <c r="I125" s="48"/>
    </row>
    <row r="126" spans="1:9" ht="95.25" customHeight="1" thickBot="1" x14ac:dyDescent="0.3">
      <c r="A126" s="656" t="s">
        <v>176</v>
      </c>
      <c r="B126" s="657"/>
      <c r="C126" s="148"/>
      <c r="D126" s="148"/>
      <c r="E126" s="148"/>
      <c r="F126" s="48"/>
      <c r="G126" s="48"/>
      <c r="H126" s="48"/>
      <c r="I126" s="48"/>
    </row>
    <row r="127" spans="1:9" x14ac:dyDescent="0.25">
      <c r="A127" s="662" t="s">
        <v>158</v>
      </c>
      <c r="B127" s="663"/>
      <c r="C127" s="663"/>
      <c r="D127" s="663"/>
      <c r="E127" s="663"/>
      <c r="F127" s="663"/>
      <c r="G127" s="663"/>
      <c r="H127" s="663"/>
      <c r="I127" s="664"/>
    </row>
    <row r="128" spans="1:9" ht="17.25" thickBot="1" x14ac:dyDescent="0.3">
      <c r="A128" s="673" t="s">
        <v>299</v>
      </c>
      <c r="B128" s="674"/>
      <c r="C128" s="674"/>
      <c r="D128" s="674"/>
      <c r="E128" s="674"/>
      <c r="F128" s="674"/>
      <c r="G128" s="674"/>
      <c r="H128" s="674"/>
      <c r="I128" s="675"/>
    </row>
    <row r="129" spans="1:9" x14ac:dyDescent="0.25">
      <c r="A129" s="662" t="s">
        <v>159</v>
      </c>
      <c r="B129" s="663"/>
      <c r="C129" s="663"/>
      <c r="D129" s="663"/>
      <c r="E129" s="663"/>
      <c r="F129" s="663"/>
      <c r="G129" s="663"/>
      <c r="H129" s="663"/>
      <c r="I129" s="664"/>
    </row>
    <row r="130" spans="1:9" ht="17.25" thickBot="1" x14ac:dyDescent="0.3">
      <c r="A130" s="673" t="s">
        <v>177</v>
      </c>
      <c r="B130" s="674"/>
      <c r="C130" s="674"/>
      <c r="D130" s="674"/>
      <c r="E130" s="674"/>
      <c r="F130" s="674"/>
      <c r="G130" s="674"/>
      <c r="H130" s="674"/>
      <c r="I130" s="675"/>
    </row>
    <row r="131" spans="1:9" x14ac:dyDescent="0.25">
      <c r="A131" s="414" t="s">
        <v>146</v>
      </c>
      <c r="B131" s="415"/>
      <c r="C131" s="418" t="s">
        <v>116</v>
      </c>
      <c r="D131" s="419"/>
      <c r="E131" s="419"/>
      <c r="F131" s="419"/>
      <c r="G131" s="419"/>
      <c r="H131" s="419"/>
      <c r="I131" s="420"/>
    </row>
    <row r="132" spans="1:9" x14ac:dyDescent="0.25">
      <c r="A132" s="416"/>
      <c r="B132" s="417"/>
      <c r="C132" s="421" t="s">
        <v>180</v>
      </c>
      <c r="D132" s="422"/>
      <c r="E132" s="422"/>
      <c r="F132" s="422"/>
      <c r="G132" s="422"/>
      <c r="H132" s="422"/>
      <c r="I132" s="423"/>
    </row>
    <row r="133" spans="1:9" x14ac:dyDescent="0.25">
      <c r="A133" s="392" t="s">
        <v>181</v>
      </c>
      <c r="B133" s="372" t="s">
        <v>169</v>
      </c>
      <c r="C133" s="431" t="s">
        <v>150</v>
      </c>
      <c r="D133" s="432"/>
      <c r="E133" s="432"/>
      <c r="F133" s="432"/>
      <c r="G133" s="432"/>
      <c r="H133" s="432"/>
      <c r="I133" s="433"/>
    </row>
    <row r="134" spans="1:9" ht="17.25" thickBot="1" x14ac:dyDescent="0.3">
      <c r="A134" s="393"/>
      <c r="B134" s="373"/>
      <c r="C134" s="434" t="s">
        <v>182</v>
      </c>
      <c r="D134" s="435"/>
      <c r="E134" s="435"/>
      <c r="F134" s="435"/>
      <c r="G134" s="435"/>
      <c r="H134" s="435"/>
      <c r="I134" s="436"/>
    </row>
    <row r="135" spans="1:9" ht="66" x14ac:dyDescent="0.25">
      <c r="A135" s="345" t="s">
        <v>170</v>
      </c>
      <c r="B135" s="346"/>
      <c r="C135" s="49" t="s">
        <v>183</v>
      </c>
      <c r="D135" s="82">
        <v>41</v>
      </c>
      <c r="E135" s="82">
        <v>41</v>
      </c>
      <c r="F135" s="82">
        <v>41</v>
      </c>
      <c r="G135" s="51"/>
      <c r="H135" s="51"/>
      <c r="I135" s="52"/>
    </row>
    <row r="136" spans="1:9" ht="116.25" thickBot="1" x14ac:dyDescent="0.3">
      <c r="A136" s="386" t="s">
        <v>173</v>
      </c>
      <c r="B136" s="387"/>
      <c r="C136" s="53" t="s">
        <v>184</v>
      </c>
      <c r="D136" s="53"/>
      <c r="E136" s="53"/>
      <c r="F136" s="54">
        <v>100</v>
      </c>
      <c r="G136" s="55"/>
      <c r="H136" s="55"/>
      <c r="I136" s="56"/>
    </row>
    <row r="137" spans="1:9" ht="58.5" customHeight="1" thickBot="1" x14ac:dyDescent="0.3">
      <c r="A137" s="378" t="s">
        <v>185</v>
      </c>
      <c r="B137" s="379"/>
      <c r="C137" s="379"/>
      <c r="D137" s="57"/>
      <c r="E137" s="57"/>
      <c r="F137" s="58"/>
      <c r="G137" s="59" t="e">
        <f>'130Shirak'!#REF!</f>
        <v>#REF!</v>
      </c>
      <c r="H137" s="59" t="e">
        <f>'130Shirak'!#REF!</f>
        <v>#REF!</v>
      </c>
      <c r="I137" s="59" t="e">
        <f>'130Shirak'!#REF!</f>
        <v>#REF!</v>
      </c>
    </row>
    <row r="138" spans="1:9" ht="61.5" customHeight="1" thickBot="1" x14ac:dyDescent="0.3">
      <c r="A138" s="380" t="s">
        <v>186</v>
      </c>
      <c r="B138" s="381"/>
      <c r="C138" s="59" t="e">
        <f>I137</f>
        <v>#REF!</v>
      </c>
      <c r="D138" s="60"/>
      <c r="E138" s="60"/>
      <c r="F138" s="58"/>
      <c r="G138" s="61"/>
      <c r="H138" s="61"/>
      <c r="I138" s="62"/>
    </row>
    <row r="139" spans="1:9" ht="101.25" customHeight="1" thickBot="1" x14ac:dyDescent="0.3">
      <c r="A139" s="380" t="s">
        <v>187</v>
      </c>
      <c r="B139" s="381"/>
      <c r="C139" s="63"/>
      <c r="D139" s="63"/>
      <c r="E139" s="63"/>
      <c r="F139" s="58"/>
      <c r="G139" s="61"/>
      <c r="H139" s="61"/>
      <c r="I139" s="62"/>
    </row>
    <row r="140" spans="1:9" x14ac:dyDescent="0.25">
      <c r="A140" s="382" t="s">
        <v>158</v>
      </c>
      <c r="B140" s="383"/>
      <c r="C140" s="383"/>
      <c r="D140" s="383"/>
      <c r="E140" s="383"/>
      <c r="F140" s="383"/>
      <c r="G140" s="384"/>
      <c r="H140" s="384"/>
      <c r="I140" s="385"/>
    </row>
    <row r="141" spans="1:9" ht="17.25" thickBot="1" x14ac:dyDescent="0.3">
      <c r="A141" s="374" t="s">
        <v>300</v>
      </c>
      <c r="B141" s="375"/>
      <c r="C141" s="375"/>
      <c r="D141" s="375"/>
      <c r="E141" s="375"/>
      <c r="F141" s="375"/>
      <c r="G141" s="376"/>
      <c r="H141" s="376"/>
      <c r="I141" s="377"/>
    </row>
    <row r="142" spans="1:9" x14ac:dyDescent="0.25">
      <c r="A142" s="382" t="s">
        <v>159</v>
      </c>
      <c r="B142" s="383"/>
      <c r="C142" s="383"/>
      <c r="D142" s="383"/>
      <c r="E142" s="383"/>
      <c r="F142" s="383"/>
      <c r="G142" s="384"/>
      <c r="H142" s="384"/>
      <c r="I142" s="385"/>
    </row>
    <row r="143" spans="1:9" ht="17.25" thickBot="1" x14ac:dyDescent="0.3">
      <c r="A143" s="374" t="s">
        <v>177</v>
      </c>
      <c r="B143" s="375"/>
      <c r="C143" s="375"/>
      <c r="D143" s="375"/>
      <c r="E143" s="375"/>
      <c r="F143" s="375"/>
      <c r="G143" s="376"/>
      <c r="H143" s="376"/>
      <c r="I143" s="377"/>
    </row>
    <row r="144" spans="1:9" x14ac:dyDescent="0.25">
      <c r="A144" s="394" t="s">
        <v>146</v>
      </c>
      <c r="B144" s="395"/>
      <c r="C144" s="359" t="s">
        <v>116</v>
      </c>
      <c r="D144" s="360"/>
      <c r="E144" s="360"/>
      <c r="F144" s="360"/>
      <c r="G144" s="360"/>
      <c r="H144" s="360"/>
      <c r="I144" s="361"/>
    </row>
    <row r="145" spans="1:9" x14ac:dyDescent="0.25">
      <c r="A145" s="396"/>
      <c r="B145" s="397"/>
      <c r="C145" s="899" t="s">
        <v>395</v>
      </c>
      <c r="D145" s="900"/>
      <c r="E145" s="900"/>
      <c r="F145" s="901"/>
      <c r="G145" s="901"/>
      <c r="H145" s="901"/>
      <c r="I145" s="902"/>
    </row>
    <row r="146" spans="1:9" x14ac:dyDescent="0.25">
      <c r="A146" s="357" t="s">
        <v>245</v>
      </c>
      <c r="B146" s="358" t="s">
        <v>190</v>
      </c>
      <c r="C146" s="359" t="s">
        <v>150</v>
      </c>
      <c r="D146" s="360"/>
      <c r="E146" s="360"/>
      <c r="F146" s="360"/>
      <c r="G146" s="360"/>
      <c r="H146" s="360"/>
      <c r="I146" s="361"/>
    </row>
    <row r="147" spans="1:9" ht="33.75" customHeight="1" thickBot="1" x14ac:dyDescent="0.3">
      <c r="A147" s="357"/>
      <c r="B147" s="358"/>
      <c r="C147" s="471" t="s">
        <v>396</v>
      </c>
      <c r="D147" s="472"/>
      <c r="E147" s="472"/>
      <c r="F147" s="472"/>
      <c r="G147" s="472"/>
      <c r="H147" s="472"/>
      <c r="I147" s="473"/>
    </row>
    <row r="148" spans="1:9" ht="50.25" customHeight="1" thickBot="1" x14ac:dyDescent="0.3">
      <c r="A148" s="365" t="s">
        <v>192</v>
      </c>
      <c r="B148" s="366"/>
      <c r="C148" s="69" t="s">
        <v>193</v>
      </c>
      <c r="D148" s="71">
        <v>1</v>
      </c>
      <c r="E148" s="71">
        <v>1</v>
      </c>
      <c r="F148" s="70">
        <v>1</v>
      </c>
      <c r="G148" s="76"/>
      <c r="H148" s="76"/>
      <c r="I148" s="72"/>
    </row>
    <row r="149" spans="1:9" ht="18.75" thickBot="1" x14ac:dyDescent="0.3">
      <c r="A149" s="365" t="s">
        <v>194</v>
      </c>
      <c r="B149" s="366"/>
      <c r="C149" s="69"/>
      <c r="D149" s="73" t="s">
        <v>152</v>
      </c>
      <c r="E149" s="73" t="s">
        <v>152</v>
      </c>
      <c r="F149" s="73" t="s">
        <v>152</v>
      </c>
      <c r="G149" s="1" t="e">
        <f>'130Shirak'!#REF!</f>
        <v>#REF!</v>
      </c>
      <c r="H149" s="1">
        <f>'130Shirak'!C17</f>
        <v>-42820.3</v>
      </c>
      <c r="I149" s="1" t="e">
        <f>'130Shirak'!#REF!</f>
        <v>#REF!</v>
      </c>
    </row>
    <row r="150" spans="1:9" ht="17.25" thickBot="1" x14ac:dyDescent="0.3">
      <c r="A150" s="365" t="s">
        <v>195</v>
      </c>
      <c r="B150" s="367"/>
      <c r="C150" s="366"/>
      <c r="D150" s="75"/>
      <c r="E150" s="75"/>
      <c r="F150" s="73"/>
      <c r="G150" s="76"/>
      <c r="H150" s="76"/>
      <c r="I150" s="72"/>
    </row>
    <row r="151" spans="1:9" x14ac:dyDescent="0.25">
      <c r="A151" s="342" t="s">
        <v>196</v>
      </c>
      <c r="B151" s="343"/>
      <c r="C151" s="343"/>
      <c r="D151" s="343"/>
      <c r="E151" s="343"/>
      <c r="F151" s="343"/>
      <c r="G151" s="343"/>
      <c r="H151" s="343"/>
      <c r="I151" s="344"/>
    </row>
    <row r="152" spans="1:9" ht="17.25" thickBot="1" x14ac:dyDescent="0.3">
      <c r="A152" s="350" t="s">
        <v>305</v>
      </c>
      <c r="B152" s="351"/>
      <c r="C152" s="351"/>
      <c r="D152" s="351"/>
      <c r="E152" s="351"/>
      <c r="F152" s="351"/>
      <c r="G152" s="351"/>
      <c r="H152" s="351"/>
      <c r="I152" s="352"/>
    </row>
    <row r="153" spans="1:9" x14ac:dyDescent="0.25">
      <c r="A153" s="353" t="s">
        <v>158</v>
      </c>
      <c r="B153" s="354"/>
      <c r="C153" s="354"/>
      <c r="D153" s="354"/>
      <c r="E153" s="354"/>
      <c r="F153" s="354"/>
      <c r="G153" s="355"/>
      <c r="H153" s="355"/>
      <c r="I153" s="356"/>
    </row>
    <row r="154" spans="1:9" ht="15" customHeight="1" thickBot="1" x14ac:dyDescent="0.3">
      <c r="A154" s="388" t="s">
        <v>198</v>
      </c>
      <c r="B154" s="389"/>
      <c r="C154" s="389"/>
      <c r="D154" s="389"/>
      <c r="E154" s="389"/>
      <c r="F154" s="389"/>
      <c r="G154" s="390"/>
      <c r="H154" s="390"/>
      <c r="I154" s="391"/>
    </row>
    <row r="155" spans="1:9" x14ac:dyDescent="0.25">
      <c r="A155" s="353" t="s">
        <v>159</v>
      </c>
      <c r="B155" s="354"/>
      <c r="C155" s="354"/>
      <c r="D155" s="354"/>
      <c r="E155" s="354"/>
      <c r="F155" s="354"/>
      <c r="G155" s="355"/>
      <c r="H155" s="355"/>
      <c r="I155" s="356"/>
    </row>
    <row r="156" spans="1:9" ht="33.75" customHeight="1" thickBot="1" x14ac:dyDescent="0.3">
      <c r="A156" s="388" t="s">
        <v>199</v>
      </c>
      <c r="B156" s="389"/>
      <c r="C156" s="389"/>
      <c r="D156" s="389"/>
      <c r="E156" s="389"/>
      <c r="F156" s="389"/>
      <c r="G156" s="390"/>
      <c r="H156" s="390"/>
      <c r="I156" s="391"/>
    </row>
    <row r="157" spans="1:9" s="152" customFormat="1" x14ac:dyDescent="0.25">
      <c r="A157" s="353" t="s">
        <v>159</v>
      </c>
      <c r="B157" s="354"/>
      <c r="C157" s="354"/>
      <c r="D157" s="354"/>
      <c r="E157" s="354"/>
      <c r="F157" s="354"/>
      <c r="G157" s="355"/>
      <c r="H157" s="355"/>
      <c r="I157" s="356"/>
    </row>
    <row r="158" spans="1:9" s="152" customFormat="1" ht="17.25" thickBot="1" x14ac:dyDescent="0.3">
      <c r="A158" s="388" t="s">
        <v>177</v>
      </c>
      <c r="B158" s="389"/>
      <c r="C158" s="389"/>
      <c r="D158" s="389"/>
      <c r="E158" s="389"/>
      <c r="F158" s="389"/>
      <c r="G158" s="390"/>
      <c r="H158" s="390"/>
      <c r="I158" s="391"/>
    </row>
    <row r="159" spans="1:9" x14ac:dyDescent="0.3">
      <c r="A159" s="404"/>
      <c r="B159" s="405"/>
      <c r="C159" s="493" t="s">
        <v>215</v>
      </c>
      <c r="D159" s="494"/>
      <c r="E159" s="494"/>
      <c r="F159" s="495"/>
      <c r="G159" s="495"/>
      <c r="H159" s="495"/>
      <c r="I159" s="496"/>
    </row>
    <row r="160" spans="1:9" ht="17.25" thickBot="1" x14ac:dyDescent="0.35">
      <c r="A160" s="406"/>
      <c r="B160" s="407"/>
      <c r="C160" s="368" t="s">
        <v>167</v>
      </c>
      <c r="D160" s="369"/>
      <c r="E160" s="369"/>
      <c r="F160" s="370"/>
      <c r="G160" s="370"/>
      <c r="H160" s="370"/>
      <c r="I160" s="371"/>
    </row>
    <row r="161" spans="1:9" ht="17.25" thickBot="1" x14ac:dyDescent="0.35">
      <c r="A161" s="41" t="s">
        <v>205</v>
      </c>
      <c r="B161" s="42" t="s">
        <v>169</v>
      </c>
      <c r="C161" s="411" t="s">
        <v>215</v>
      </c>
      <c r="D161" s="412"/>
      <c r="E161" s="412"/>
      <c r="F161" s="412"/>
      <c r="G161" s="412"/>
      <c r="H161" s="412"/>
      <c r="I161" s="413"/>
    </row>
    <row r="162" spans="1:9" ht="33.75" thickBot="1" x14ac:dyDescent="0.3">
      <c r="A162" s="656" t="s">
        <v>170</v>
      </c>
      <c r="B162" s="657"/>
      <c r="C162" s="148" t="s">
        <v>216</v>
      </c>
      <c r="D162" s="48">
        <v>0</v>
      </c>
      <c r="E162" s="48">
        <v>4</v>
      </c>
      <c r="F162" s="48">
        <v>6</v>
      </c>
      <c r="G162" s="48"/>
      <c r="H162" s="48"/>
      <c r="I162" s="48"/>
    </row>
    <row r="163" spans="1:9" ht="17.25" thickBot="1" x14ac:dyDescent="0.35">
      <c r="A163" s="347" t="s">
        <v>173</v>
      </c>
      <c r="B163" s="349"/>
      <c r="C163" s="43"/>
      <c r="D163" s="43"/>
      <c r="E163" s="43"/>
      <c r="F163" s="42"/>
      <c r="G163" s="42"/>
      <c r="H163" s="42"/>
      <c r="I163" s="42"/>
    </row>
    <row r="164" spans="1:9" ht="54.75" customHeight="1" thickBot="1" x14ac:dyDescent="0.35">
      <c r="A164" s="347" t="s">
        <v>174</v>
      </c>
      <c r="B164" s="348"/>
      <c r="C164" s="349"/>
      <c r="D164" s="43"/>
      <c r="E164" s="43"/>
      <c r="F164" s="42"/>
      <c r="G164" s="45" t="e">
        <f>'130Shirak'!#REF!</f>
        <v>#REF!</v>
      </c>
      <c r="H164" s="45" t="e">
        <f>'130Shirak'!#REF!</f>
        <v>#REF!</v>
      </c>
      <c r="I164" s="45" t="e">
        <f>'130Shirak'!#REF!</f>
        <v>#REF!</v>
      </c>
    </row>
    <row r="165" spans="1:9" ht="36.75" customHeight="1" thickBot="1" x14ac:dyDescent="0.35">
      <c r="A165" s="347" t="s">
        <v>175</v>
      </c>
      <c r="B165" s="349"/>
      <c r="C165" s="115" t="e">
        <f>I164</f>
        <v>#REF!</v>
      </c>
      <c r="D165" s="46"/>
      <c r="E165" s="46"/>
      <c r="F165" s="42"/>
      <c r="G165" s="42"/>
      <c r="H165" s="42"/>
      <c r="I165" s="42"/>
    </row>
    <row r="166" spans="1:9" ht="88.5" customHeight="1" thickBot="1" x14ac:dyDescent="0.35">
      <c r="A166" s="347" t="s">
        <v>176</v>
      </c>
      <c r="B166" s="349"/>
      <c r="C166" s="43"/>
      <c r="D166" s="43"/>
      <c r="E166" s="43"/>
      <c r="F166" s="42"/>
      <c r="G166" s="42"/>
      <c r="H166" s="42"/>
      <c r="I166" s="42"/>
    </row>
    <row r="167" spans="1:9" x14ac:dyDescent="0.3">
      <c r="A167" s="362" t="s">
        <v>158</v>
      </c>
      <c r="B167" s="363"/>
      <c r="C167" s="363"/>
      <c r="D167" s="363"/>
      <c r="E167" s="363"/>
      <c r="F167" s="363"/>
      <c r="G167" s="363"/>
      <c r="H167" s="363"/>
      <c r="I167" s="364"/>
    </row>
    <row r="168" spans="1:9" ht="17.25" thickBot="1" x14ac:dyDescent="0.35">
      <c r="A168" s="411" t="s">
        <v>442</v>
      </c>
      <c r="B168" s="412"/>
      <c r="C168" s="412"/>
      <c r="D168" s="412"/>
      <c r="E168" s="412"/>
      <c r="F168" s="412"/>
      <c r="G168" s="412"/>
      <c r="H168" s="412"/>
      <c r="I168" s="413"/>
    </row>
    <row r="169" spans="1:9" x14ac:dyDescent="0.3">
      <c r="A169" s="362" t="s">
        <v>159</v>
      </c>
      <c r="B169" s="363"/>
      <c r="C169" s="363"/>
      <c r="D169" s="363"/>
      <c r="E169" s="363"/>
      <c r="F169" s="363"/>
      <c r="G169" s="363"/>
      <c r="H169" s="363"/>
      <c r="I169" s="364"/>
    </row>
    <row r="170" spans="1:9" ht="17.25" thickBot="1" x14ac:dyDescent="0.35">
      <c r="A170" s="411" t="s">
        <v>177</v>
      </c>
      <c r="B170" s="412"/>
      <c r="C170" s="412"/>
      <c r="D170" s="412"/>
      <c r="E170" s="412"/>
      <c r="F170" s="412"/>
      <c r="G170" s="412"/>
      <c r="H170" s="412"/>
      <c r="I170" s="413"/>
    </row>
  </sheetData>
  <mergeCells count="193">
    <mergeCell ref="A168:I168"/>
    <mergeCell ref="A158:I158"/>
    <mergeCell ref="A162:B162"/>
    <mergeCell ref="A163:B163"/>
    <mergeCell ref="A164:C164"/>
    <mergeCell ref="A169:I169"/>
    <mergeCell ref="A170:I170"/>
    <mergeCell ref="A165:B165"/>
    <mergeCell ref="A159:B160"/>
    <mergeCell ref="C159:I159"/>
    <mergeCell ref="C160:I160"/>
    <mergeCell ref="C161:I161"/>
    <mergeCell ref="A167:I167"/>
    <mergeCell ref="A166:B166"/>
    <mergeCell ref="A156:I156"/>
    <mergeCell ref="A157:I157"/>
    <mergeCell ref="B146:B147"/>
    <mergeCell ref="C146:I146"/>
    <mergeCell ref="C147:I147"/>
    <mergeCell ref="A150:C150"/>
    <mergeCell ref="A151:I151"/>
    <mergeCell ref="A152:I152"/>
    <mergeCell ref="A153:I153"/>
    <mergeCell ref="A154:I154"/>
    <mergeCell ref="A155:I155"/>
    <mergeCell ref="A138:B138"/>
    <mergeCell ref="A148:B148"/>
    <mergeCell ref="A149:B149"/>
    <mergeCell ref="A141:I141"/>
    <mergeCell ref="A142:I142"/>
    <mergeCell ref="A143:I143"/>
    <mergeCell ref="A144:B145"/>
    <mergeCell ref="C144:I144"/>
    <mergeCell ref="C145:I145"/>
    <mergeCell ref="A146:A147"/>
    <mergeCell ref="A139:B139"/>
    <mergeCell ref="A140:I140"/>
    <mergeCell ref="A136:B136"/>
    <mergeCell ref="A137:C137"/>
    <mergeCell ref="C93:I93"/>
    <mergeCell ref="C94:I94"/>
    <mergeCell ref="A127:I127"/>
    <mergeCell ref="A128:I128"/>
    <mergeCell ref="A131:B132"/>
    <mergeCell ref="C131:I131"/>
    <mergeCell ref="C132:I132"/>
    <mergeCell ref="A133:A134"/>
    <mergeCell ref="A130:I130"/>
    <mergeCell ref="A111:C111"/>
    <mergeCell ref="A112:B112"/>
    <mergeCell ref="A113:B113"/>
    <mergeCell ref="A123:B123"/>
    <mergeCell ref="A118:B120"/>
    <mergeCell ref="A129:I129"/>
    <mergeCell ref="A124:C124"/>
    <mergeCell ref="A125:B125"/>
    <mergeCell ref="A126:B126"/>
    <mergeCell ref="B133:B134"/>
    <mergeCell ref="C133:I133"/>
    <mergeCell ref="C134:I134"/>
    <mergeCell ref="A135:B135"/>
    <mergeCell ref="A110:B110"/>
    <mergeCell ref="C104:I104"/>
    <mergeCell ref="C105:I105"/>
    <mergeCell ref="C106:I106"/>
    <mergeCell ref="C107:I107"/>
    <mergeCell ref="A104:B106"/>
    <mergeCell ref="C121:I121"/>
    <mergeCell ref="A122:B122"/>
    <mergeCell ref="A114:I114"/>
    <mergeCell ref="C118:I118"/>
    <mergeCell ref="C119:I119"/>
    <mergeCell ref="C120:I120"/>
    <mergeCell ref="A81:I81"/>
    <mergeCell ref="A115:I115"/>
    <mergeCell ref="A116:I116"/>
    <mergeCell ref="A117:I117"/>
    <mergeCell ref="A87:I87"/>
    <mergeCell ref="A88:C90"/>
    <mergeCell ref="A103:I103"/>
    <mergeCell ref="A95:B95"/>
    <mergeCell ref="A96:B96"/>
    <mergeCell ref="A97:C97"/>
    <mergeCell ref="B93:B94"/>
    <mergeCell ref="A101:I101"/>
    <mergeCell ref="A102:I102"/>
    <mergeCell ref="A108:B109"/>
    <mergeCell ref="A99:B99"/>
    <mergeCell ref="A100:I100"/>
    <mergeCell ref="A98:B98"/>
    <mergeCell ref="A93:A94"/>
    <mergeCell ref="A65:B65"/>
    <mergeCell ref="C65:I65"/>
    <mergeCell ref="D88:I88"/>
    <mergeCell ref="D89:F89"/>
    <mergeCell ref="G89:I89"/>
    <mergeCell ref="A76:I76"/>
    <mergeCell ref="A70:I70"/>
    <mergeCell ref="A85:I85"/>
    <mergeCell ref="A71:B73"/>
    <mergeCell ref="C71:I71"/>
    <mergeCell ref="C72:I72"/>
    <mergeCell ref="C73:I73"/>
    <mergeCell ref="C74:I74"/>
    <mergeCell ref="A82:I82"/>
    <mergeCell ref="A83:I83"/>
    <mergeCell ref="A78:I78"/>
    <mergeCell ref="A79:B79"/>
    <mergeCell ref="C79:I79"/>
    <mergeCell ref="A80:B80"/>
    <mergeCell ref="A68:I68"/>
    <mergeCell ref="A69:I69"/>
    <mergeCell ref="A75:B75"/>
    <mergeCell ref="A77:I77"/>
    <mergeCell ref="A66:B66"/>
    <mergeCell ref="A67:I67"/>
    <mergeCell ref="A91:B92"/>
    <mergeCell ref="C91:I91"/>
    <mergeCell ref="C92:I92"/>
    <mergeCell ref="A63:I63"/>
    <mergeCell ref="A64:I64"/>
    <mergeCell ref="A49:I49"/>
    <mergeCell ref="A50:I50"/>
    <mergeCell ref="A56:I56"/>
    <mergeCell ref="A57:B58"/>
    <mergeCell ref="C57:I57"/>
    <mergeCell ref="C58:I58"/>
    <mergeCell ref="A52:B52"/>
    <mergeCell ref="A53:I53"/>
    <mergeCell ref="A59:A60"/>
    <mergeCell ref="B59:B60"/>
    <mergeCell ref="C59:I59"/>
    <mergeCell ref="C60:I60"/>
    <mergeCell ref="A61:B61"/>
    <mergeCell ref="A62:I62"/>
    <mergeCell ref="A51:B51"/>
    <mergeCell ref="C51:I51"/>
    <mergeCell ref="A43:B44"/>
    <mergeCell ref="C43:I43"/>
    <mergeCell ref="C44:I44"/>
    <mergeCell ref="A45:A46"/>
    <mergeCell ref="B45:B46"/>
    <mergeCell ref="A54:I54"/>
    <mergeCell ref="A55:I55"/>
    <mergeCell ref="C45:I45"/>
    <mergeCell ref="C46:I46"/>
    <mergeCell ref="A47:B47"/>
    <mergeCell ref="A48:I48"/>
    <mergeCell ref="A29:B29"/>
    <mergeCell ref="A30:C30"/>
    <mergeCell ref="A31:I31"/>
    <mergeCell ref="A40:C42"/>
    <mergeCell ref="D40:I40"/>
    <mergeCell ref="D41:F41"/>
    <mergeCell ref="G41:I41"/>
    <mergeCell ref="A34:I34"/>
    <mergeCell ref="A35:I35"/>
    <mergeCell ref="A36:I36"/>
    <mergeCell ref="A32:I32"/>
    <mergeCell ref="A33:I33"/>
    <mergeCell ref="A38:I38"/>
    <mergeCell ref="A28:B28"/>
    <mergeCell ref="A21:I21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D9:F9"/>
    <mergeCell ref="G9:I9"/>
    <mergeCell ref="A15:B15"/>
    <mergeCell ref="A16:B16"/>
    <mergeCell ref="A17:C17"/>
    <mergeCell ref="A18:I18"/>
    <mergeCell ref="A1:I1"/>
    <mergeCell ref="A3:I3"/>
    <mergeCell ref="A4:I4"/>
    <mergeCell ref="A6:I6"/>
    <mergeCell ref="A8:C10"/>
    <mergeCell ref="D8:I8"/>
  </mergeCells>
  <phoneticPr fontId="0" type="noConversion"/>
  <pageMargins left="0.2" right="0.19" top="0.17" bottom="0.17" header="0.31496062992125984" footer="0.2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103" workbookViewId="0">
      <selection activeCell="A123" sqref="A123"/>
    </sheetView>
  </sheetViews>
  <sheetFormatPr defaultRowHeight="16.5" x14ac:dyDescent="0.25"/>
  <cols>
    <col min="1" max="1" width="13.140625" style="38" customWidth="1"/>
    <col min="2" max="2" width="16.140625" style="38" customWidth="1"/>
    <col min="3" max="3" width="26.85546875" style="38" customWidth="1"/>
    <col min="4" max="4" width="17.42578125" style="38" customWidth="1"/>
    <col min="5" max="5" width="15.140625" style="38" customWidth="1"/>
    <col min="6" max="6" width="19.140625" style="38" customWidth="1"/>
    <col min="7" max="7" width="10.7109375" style="38" bestFit="1" customWidth="1"/>
    <col min="8" max="9" width="10.5703125" style="38" bestFit="1" customWidth="1"/>
    <col min="10" max="10" width="9.140625" style="38"/>
    <col min="11" max="11" width="9.42578125" style="38" bestFit="1" customWidth="1"/>
    <col min="12" max="16384" width="9.140625" style="38"/>
  </cols>
  <sheetData>
    <row r="1" spans="1:9" x14ac:dyDescent="0.25">
      <c r="A1" s="511" t="s">
        <v>303</v>
      </c>
      <c r="B1" s="511"/>
      <c r="C1" s="511"/>
      <c r="D1" s="511"/>
      <c r="E1" s="511"/>
      <c r="F1" s="511"/>
      <c r="G1" s="511"/>
      <c r="H1" s="511"/>
      <c r="I1" s="511"/>
    </row>
    <row r="2" spans="1:9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58.5" customHeight="1" x14ac:dyDescent="0.25">
      <c r="A3" s="513" t="s">
        <v>304</v>
      </c>
      <c r="B3" s="513"/>
      <c r="C3" s="513"/>
      <c r="D3" s="513"/>
      <c r="E3" s="513"/>
      <c r="F3" s="513"/>
      <c r="G3" s="513"/>
      <c r="H3" s="513"/>
      <c r="I3" s="513"/>
    </row>
    <row r="4" spans="1:9" s="19" customFormat="1" ht="34.5" customHeight="1" x14ac:dyDescent="0.25">
      <c r="A4" s="510" t="s">
        <v>141</v>
      </c>
      <c r="B4" s="510"/>
      <c r="C4" s="510"/>
      <c r="D4" s="510"/>
      <c r="E4" s="510"/>
      <c r="F4" s="510"/>
      <c r="G4" s="510"/>
      <c r="H4" s="510"/>
      <c r="I4" s="510"/>
    </row>
    <row r="6" spans="1:9" s="19" customFormat="1" x14ac:dyDescent="0.25">
      <c r="A6" s="510" t="s">
        <v>188</v>
      </c>
      <c r="B6" s="510"/>
      <c r="C6" s="510"/>
      <c r="D6" s="510"/>
      <c r="E6" s="510"/>
      <c r="F6" s="510"/>
      <c r="G6" s="510"/>
      <c r="H6" s="510"/>
      <c r="I6" s="510"/>
    </row>
    <row r="7" spans="1:9" s="19" customFormat="1" ht="17.25" thickBot="1" x14ac:dyDescent="0.3"/>
    <row r="8" spans="1:9" ht="17.25" thickBot="1" x14ac:dyDescent="0.3">
      <c r="A8" s="656" t="s">
        <v>203</v>
      </c>
      <c r="B8" s="661"/>
      <c r="C8" s="661"/>
      <c r="D8" s="661"/>
      <c r="E8" s="661"/>
      <c r="F8" s="661"/>
      <c r="G8" s="661"/>
      <c r="H8" s="661"/>
      <c r="I8" s="657"/>
    </row>
    <row r="9" spans="1:9" x14ac:dyDescent="0.25">
      <c r="A9" s="394" t="s">
        <v>146</v>
      </c>
      <c r="B9" s="395"/>
      <c r="C9" s="544" t="s">
        <v>116</v>
      </c>
      <c r="D9" s="545"/>
      <c r="E9" s="545"/>
      <c r="F9" s="545"/>
      <c r="G9" s="545"/>
      <c r="H9" s="545"/>
      <c r="I9" s="546"/>
    </row>
    <row r="10" spans="1:9" x14ac:dyDescent="0.25">
      <c r="A10" s="396"/>
      <c r="B10" s="397"/>
      <c r="C10" s="504" t="s">
        <v>147</v>
      </c>
      <c r="D10" s="505"/>
      <c r="E10" s="505"/>
      <c r="F10" s="505"/>
      <c r="G10" s="505"/>
      <c r="H10" s="505"/>
      <c r="I10" s="506"/>
    </row>
    <row r="11" spans="1:9" x14ac:dyDescent="0.25">
      <c r="A11" s="357" t="s">
        <v>148</v>
      </c>
      <c r="B11" s="358" t="s">
        <v>149</v>
      </c>
      <c r="C11" s="359" t="s">
        <v>150</v>
      </c>
      <c r="D11" s="360"/>
      <c r="E11" s="360"/>
      <c r="F11" s="360"/>
      <c r="G11" s="360"/>
      <c r="H11" s="360"/>
      <c r="I11" s="361"/>
    </row>
    <row r="12" spans="1:9" ht="37.5" customHeight="1" thickBot="1" x14ac:dyDescent="0.3">
      <c r="A12" s="357"/>
      <c r="B12" s="358"/>
      <c r="C12" s="875" t="s">
        <v>311</v>
      </c>
      <c r="D12" s="876"/>
      <c r="E12" s="876"/>
      <c r="F12" s="876"/>
      <c r="G12" s="876"/>
      <c r="H12" s="876"/>
      <c r="I12" s="877"/>
    </row>
    <row r="13" spans="1:9" ht="17.25" thickBot="1" x14ac:dyDescent="0.3">
      <c r="A13" s="882" t="s">
        <v>151</v>
      </c>
      <c r="B13" s="883"/>
      <c r="C13" s="97"/>
      <c r="D13" s="145" t="s">
        <v>152</v>
      </c>
      <c r="E13" s="145" t="s">
        <v>152</v>
      </c>
      <c r="F13" s="145" t="s">
        <v>152</v>
      </c>
      <c r="G13" s="91" t="e">
        <f>SUM(#REF!,#REF!)</f>
        <v>#REF!</v>
      </c>
      <c r="H13" s="91" t="e">
        <f>SUM(#REF!,#REF!)</f>
        <v>#REF!</v>
      </c>
      <c r="I13" s="91" t="e">
        <f>SUM(#REF!,#REF!)</f>
        <v>#REF!</v>
      </c>
    </row>
    <row r="14" spans="1:9" x14ac:dyDescent="0.25">
      <c r="A14" s="884" t="s">
        <v>153</v>
      </c>
      <c r="B14" s="885"/>
      <c r="C14" s="885"/>
      <c r="D14" s="885"/>
      <c r="E14" s="885"/>
      <c r="F14" s="885"/>
      <c r="G14" s="885"/>
      <c r="H14" s="885"/>
      <c r="I14" s="886"/>
    </row>
    <row r="15" spans="1:9" ht="17.25" thickBot="1" x14ac:dyDescent="0.3">
      <c r="A15" s="350" t="s">
        <v>445</v>
      </c>
      <c r="B15" s="351"/>
      <c r="C15" s="351"/>
      <c r="D15" s="351"/>
      <c r="E15" s="351"/>
      <c r="F15" s="351"/>
      <c r="G15" s="351"/>
      <c r="H15" s="351"/>
      <c r="I15" s="352"/>
    </row>
    <row r="16" spans="1:9" ht="17.25" thickBot="1" x14ac:dyDescent="0.3">
      <c r="A16" s="887" t="s">
        <v>154</v>
      </c>
      <c r="B16" s="888"/>
      <c r="C16" s="888"/>
      <c r="D16" s="888"/>
      <c r="E16" s="888"/>
      <c r="F16" s="888"/>
      <c r="G16" s="888"/>
      <c r="H16" s="888"/>
      <c r="I16" s="889"/>
    </row>
    <row r="17" spans="1:9" ht="73.5" customHeight="1" thickBot="1" x14ac:dyDescent="0.3">
      <c r="A17" s="911" t="s">
        <v>155</v>
      </c>
      <c r="B17" s="912"/>
      <c r="C17" s="913" t="s">
        <v>156</v>
      </c>
      <c r="D17" s="367"/>
      <c r="E17" s="367"/>
      <c r="F17" s="367"/>
      <c r="G17" s="367"/>
      <c r="H17" s="367"/>
      <c r="I17" s="914"/>
    </row>
    <row r="18" spans="1:9" ht="75" customHeight="1" thickBot="1" x14ac:dyDescent="0.3">
      <c r="A18" s="915" t="s">
        <v>157</v>
      </c>
      <c r="B18" s="916"/>
      <c r="C18" s="98"/>
      <c r="D18" s="98"/>
      <c r="E18" s="98"/>
      <c r="F18" s="98"/>
      <c r="G18" s="98"/>
      <c r="H18" s="98"/>
      <c r="I18" s="99"/>
    </row>
    <row r="19" spans="1:9" x14ac:dyDescent="0.25">
      <c r="A19" s="353" t="s">
        <v>158</v>
      </c>
      <c r="B19" s="354"/>
      <c r="C19" s="354"/>
      <c r="D19" s="354"/>
      <c r="E19" s="354"/>
      <c r="F19" s="354"/>
      <c r="G19" s="355"/>
      <c r="H19" s="355"/>
      <c r="I19" s="356"/>
    </row>
    <row r="20" spans="1:9" ht="17.25" thickBot="1" x14ac:dyDescent="0.3">
      <c r="A20" s="388" t="s">
        <v>312</v>
      </c>
      <c r="B20" s="389"/>
      <c r="C20" s="389"/>
      <c r="D20" s="389"/>
      <c r="E20" s="389"/>
      <c r="F20" s="389"/>
      <c r="G20" s="390"/>
      <c r="H20" s="390"/>
      <c r="I20" s="391"/>
    </row>
    <row r="21" spans="1:9" x14ac:dyDescent="0.25">
      <c r="A21" s="353" t="s">
        <v>159</v>
      </c>
      <c r="B21" s="354"/>
      <c r="C21" s="354"/>
      <c r="D21" s="354"/>
      <c r="E21" s="354"/>
      <c r="F21" s="354"/>
      <c r="G21" s="355"/>
      <c r="H21" s="355"/>
      <c r="I21" s="356"/>
    </row>
    <row r="22" spans="1:9" ht="17.25" thickBot="1" x14ac:dyDescent="0.3">
      <c r="A22" s="388" t="s">
        <v>178</v>
      </c>
      <c r="B22" s="389"/>
      <c r="C22" s="389"/>
      <c r="D22" s="389"/>
      <c r="E22" s="389"/>
      <c r="F22" s="389"/>
      <c r="G22" s="390"/>
      <c r="H22" s="390"/>
      <c r="I22" s="391"/>
    </row>
    <row r="24" spans="1:9" x14ac:dyDescent="0.25">
      <c r="A24" s="510" t="s">
        <v>164</v>
      </c>
      <c r="B24" s="510"/>
      <c r="C24" s="510"/>
      <c r="D24" s="510"/>
      <c r="E24" s="510"/>
      <c r="F24" s="510"/>
      <c r="G24" s="510"/>
      <c r="H24" s="510"/>
      <c r="I24" s="510"/>
    </row>
    <row r="26" spans="1:9" x14ac:dyDescent="0.25">
      <c r="A26" s="510" t="s">
        <v>165</v>
      </c>
      <c r="B26" s="510"/>
      <c r="C26" s="510"/>
      <c r="D26" s="510"/>
      <c r="E26" s="510"/>
      <c r="F26" s="510"/>
      <c r="G26" s="510"/>
      <c r="H26" s="510"/>
      <c r="I26" s="510"/>
    </row>
    <row r="27" spans="1:9" ht="17.25" thickBot="1" x14ac:dyDescent="0.3"/>
    <row r="28" spans="1:9" x14ac:dyDescent="0.25">
      <c r="A28" s="482" t="s">
        <v>143</v>
      </c>
      <c r="B28" s="483"/>
      <c r="C28" s="483"/>
      <c r="D28" s="488" t="s">
        <v>119</v>
      </c>
      <c r="E28" s="489"/>
      <c r="F28" s="489"/>
      <c r="G28" s="489"/>
      <c r="H28" s="489"/>
      <c r="I28" s="490"/>
    </row>
    <row r="29" spans="1:9" x14ac:dyDescent="0.25">
      <c r="A29" s="484"/>
      <c r="B29" s="485"/>
      <c r="C29" s="485"/>
      <c r="D29" s="491" t="s">
        <v>144</v>
      </c>
      <c r="E29" s="492"/>
      <c r="F29" s="358"/>
      <c r="G29" s="491" t="s">
        <v>145</v>
      </c>
      <c r="H29" s="492"/>
      <c r="I29" s="358"/>
    </row>
    <row r="30" spans="1:9" ht="33.75" thickBot="1" x14ac:dyDescent="0.3">
      <c r="A30" s="486"/>
      <c r="B30" s="487"/>
      <c r="C30" s="487"/>
      <c r="D30" s="21" t="s">
        <v>108</v>
      </c>
      <c r="E30" s="21" t="s">
        <v>109</v>
      </c>
      <c r="F30" s="39" t="s">
        <v>100</v>
      </c>
      <c r="G30" s="21" t="s">
        <v>108</v>
      </c>
      <c r="H30" s="21" t="s">
        <v>109</v>
      </c>
      <c r="I30" s="39" t="s">
        <v>100</v>
      </c>
    </row>
    <row r="31" spans="1:9" x14ac:dyDescent="0.25">
      <c r="A31" s="394" t="s">
        <v>146</v>
      </c>
      <c r="B31" s="395"/>
      <c r="C31" s="544" t="s">
        <v>116</v>
      </c>
      <c r="D31" s="545"/>
      <c r="E31" s="545"/>
      <c r="F31" s="545"/>
      <c r="G31" s="545"/>
      <c r="H31" s="545"/>
      <c r="I31" s="546"/>
    </row>
    <row r="32" spans="1:9" x14ac:dyDescent="0.25">
      <c r="A32" s="396"/>
      <c r="B32" s="397"/>
      <c r="C32" s="504" t="s">
        <v>306</v>
      </c>
      <c r="D32" s="505"/>
      <c r="E32" s="505"/>
      <c r="F32" s="505"/>
      <c r="G32" s="505"/>
      <c r="H32" s="505"/>
      <c r="I32" s="506"/>
    </row>
    <row r="33" spans="1:9" x14ac:dyDescent="0.25">
      <c r="A33" s="357" t="s">
        <v>168</v>
      </c>
      <c r="B33" s="358" t="s">
        <v>169</v>
      </c>
      <c r="C33" s="359" t="s">
        <v>150</v>
      </c>
      <c r="D33" s="360"/>
      <c r="E33" s="360"/>
      <c r="F33" s="360"/>
      <c r="G33" s="360"/>
      <c r="H33" s="360"/>
      <c r="I33" s="361"/>
    </row>
    <row r="34" spans="1:9" ht="17.25" thickBot="1" x14ac:dyDescent="0.3">
      <c r="A34" s="547"/>
      <c r="B34" s="548"/>
      <c r="C34" s="471" t="s">
        <v>307</v>
      </c>
      <c r="D34" s="472"/>
      <c r="E34" s="472"/>
      <c r="F34" s="472"/>
      <c r="G34" s="472"/>
      <c r="H34" s="472"/>
      <c r="I34" s="473"/>
    </row>
    <row r="35" spans="1:9" ht="50.25" thickBot="1" x14ac:dyDescent="0.3">
      <c r="A35" s="542" t="s">
        <v>170</v>
      </c>
      <c r="B35" s="543"/>
      <c r="C35" s="117" t="s">
        <v>308</v>
      </c>
      <c r="D35" s="91">
        <v>0</v>
      </c>
      <c r="E35" s="91">
        <v>2</v>
      </c>
      <c r="F35" s="91">
        <v>2.8</v>
      </c>
      <c r="G35" s="118"/>
      <c r="H35" s="118"/>
      <c r="I35" s="103"/>
    </row>
    <row r="36" spans="1:9" ht="17.25" thickBot="1" x14ac:dyDescent="0.3">
      <c r="A36" s="540" t="s">
        <v>173</v>
      </c>
      <c r="B36" s="541"/>
      <c r="C36" s="104"/>
      <c r="D36" s="104"/>
      <c r="E36" s="104"/>
      <c r="F36" s="39"/>
      <c r="G36" s="105"/>
      <c r="H36" s="105"/>
      <c r="I36" s="40"/>
    </row>
    <row r="37" spans="1:9" ht="51" customHeight="1" thickBot="1" x14ac:dyDescent="0.3">
      <c r="A37" s="538" t="s">
        <v>185</v>
      </c>
      <c r="B37" s="539"/>
      <c r="C37" s="539"/>
      <c r="D37" s="146"/>
      <c r="E37" s="146"/>
      <c r="F37" s="73"/>
      <c r="G37" s="91" t="e">
        <f>SUM(#REF!)</f>
        <v>#REF!</v>
      </c>
      <c r="H37" s="91" t="e">
        <f>SUM(#REF!)</f>
        <v>#REF!</v>
      </c>
      <c r="I37" s="91" t="e">
        <f>SUM(#REF!)</f>
        <v>#REF!</v>
      </c>
    </row>
    <row r="38" spans="1:9" ht="42.75" customHeight="1" thickBot="1" x14ac:dyDescent="0.3">
      <c r="A38" s="365" t="s">
        <v>186</v>
      </c>
      <c r="B38" s="366"/>
      <c r="C38" s="119" t="e">
        <f>I37</f>
        <v>#REF!</v>
      </c>
      <c r="D38" s="119"/>
      <c r="E38" s="119"/>
      <c r="F38" s="73"/>
      <c r="G38" s="76"/>
      <c r="H38" s="76"/>
      <c r="I38" s="72"/>
    </row>
    <row r="39" spans="1:9" ht="93" customHeight="1" thickBot="1" x14ac:dyDescent="0.3">
      <c r="A39" s="365" t="s">
        <v>187</v>
      </c>
      <c r="B39" s="366"/>
      <c r="C39" s="140"/>
      <c r="D39" s="140"/>
      <c r="E39" s="140"/>
      <c r="F39" s="73"/>
      <c r="G39" s="76"/>
      <c r="H39" s="76"/>
      <c r="I39" s="72"/>
    </row>
    <row r="40" spans="1:9" x14ac:dyDescent="0.25">
      <c r="A40" s="353" t="s">
        <v>158</v>
      </c>
      <c r="B40" s="354"/>
      <c r="C40" s="354"/>
      <c r="D40" s="354"/>
      <c r="E40" s="354"/>
      <c r="F40" s="354"/>
      <c r="G40" s="355"/>
      <c r="H40" s="355"/>
      <c r="I40" s="356"/>
    </row>
    <row r="41" spans="1:9" ht="17.25" customHeight="1" thickBot="1" x14ac:dyDescent="0.3">
      <c r="A41" s="388" t="s">
        <v>309</v>
      </c>
      <c r="B41" s="389"/>
      <c r="C41" s="389"/>
      <c r="D41" s="389"/>
      <c r="E41" s="389"/>
      <c r="F41" s="389"/>
      <c r="G41" s="390"/>
      <c r="H41" s="390"/>
      <c r="I41" s="391"/>
    </row>
    <row r="42" spans="1:9" x14ac:dyDescent="0.25">
      <c r="A42" s="353" t="s">
        <v>159</v>
      </c>
      <c r="B42" s="354"/>
      <c r="C42" s="354"/>
      <c r="D42" s="354"/>
      <c r="E42" s="354"/>
      <c r="F42" s="354"/>
      <c r="G42" s="355"/>
      <c r="H42" s="355"/>
      <c r="I42" s="356"/>
    </row>
    <row r="43" spans="1:9" ht="17.25" thickBot="1" x14ac:dyDescent="0.3">
      <c r="A43" s="388" t="s">
        <v>177</v>
      </c>
      <c r="B43" s="389"/>
      <c r="C43" s="389"/>
      <c r="D43" s="389"/>
      <c r="E43" s="389"/>
      <c r="F43" s="389"/>
      <c r="G43" s="390"/>
      <c r="H43" s="390"/>
      <c r="I43" s="391"/>
    </row>
    <row r="44" spans="1:9" x14ac:dyDescent="0.25">
      <c r="A44" s="414" t="s">
        <v>146</v>
      </c>
      <c r="B44" s="415"/>
      <c r="C44" s="418" t="s">
        <v>116</v>
      </c>
      <c r="D44" s="419"/>
      <c r="E44" s="419"/>
      <c r="F44" s="419"/>
      <c r="G44" s="419"/>
      <c r="H44" s="419"/>
      <c r="I44" s="420"/>
    </row>
    <row r="45" spans="1:9" x14ac:dyDescent="0.25">
      <c r="A45" s="416"/>
      <c r="B45" s="417"/>
      <c r="C45" s="421" t="s">
        <v>180</v>
      </c>
      <c r="D45" s="422"/>
      <c r="E45" s="422"/>
      <c r="F45" s="422"/>
      <c r="G45" s="422"/>
      <c r="H45" s="422"/>
      <c r="I45" s="423"/>
    </row>
    <row r="46" spans="1:9" x14ac:dyDescent="0.25">
      <c r="A46" s="392" t="s">
        <v>205</v>
      </c>
      <c r="B46" s="372" t="s">
        <v>169</v>
      </c>
      <c r="C46" s="431" t="s">
        <v>150</v>
      </c>
      <c r="D46" s="432"/>
      <c r="E46" s="432"/>
      <c r="F46" s="432"/>
      <c r="G46" s="432"/>
      <c r="H46" s="432"/>
      <c r="I46" s="433"/>
    </row>
    <row r="47" spans="1:9" ht="17.25" thickBot="1" x14ac:dyDescent="0.3">
      <c r="A47" s="393"/>
      <c r="B47" s="373"/>
      <c r="C47" s="434" t="s">
        <v>182</v>
      </c>
      <c r="D47" s="435"/>
      <c r="E47" s="435"/>
      <c r="F47" s="435"/>
      <c r="G47" s="435"/>
      <c r="H47" s="435"/>
      <c r="I47" s="436"/>
    </row>
    <row r="48" spans="1:9" ht="66" x14ac:dyDescent="0.25">
      <c r="A48" s="345" t="s">
        <v>170</v>
      </c>
      <c r="B48" s="346"/>
      <c r="C48" s="49" t="s">
        <v>183</v>
      </c>
      <c r="D48" s="49"/>
      <c r="E48" s="49"/>
      <c r="F48" s="50"/>
      <c r="G48" s="51"/>
      <c r="H48" s="51"/>
      <c r="I48" s="52"/>
    </row>
    <row r="49" spans="1:9" ht="83.25" thickBot="1" x14ac:dyDescent="0.3">
      <c r="A49" s="386" t="s">
        <v>173</v>
      </c>
      <c r="B49" s="387"/>
      <c r="C49" s="53" t="s">
        <v>184</v>
      </c>
      <c r="D49" s="162">
        <v>16</v>
      </c>
      <c r="E49" s="53"/>
      <c r="F49" s="54">
        <v>100</v>
      </c>
      <c r="G49" s="55"/>
      <c r="H49" s="55"/>
      <c r="I49" s="56"/>
    </row>
    <row r="50" spans="1:9" ht="53.25" customHeight="1" thickBot="1" x14ac:dyDescent="0.3">
      <c r="A50" s="378" t="s">
        <v>185</v>
      </c>
      <c r="B50" s="379"/>
      <c r="C50" s="379"/>
      <c r="D50" s="57"/>
      <c r="E50" s="57"/>
      <c r="F50" s="58"/>
      <c r="G50" s="59" t="e">
        <f>#REF!</f>
        <v>#REF!</v>
      </c>
      <c r="H50" s="59" t="e">
        <f>#REF!</f>
        <v>#REF!</v>
      </c>
      <c r="I50" s="59" t="e">
        <f>#REF!</f>
        <v>#REF!</v>
      </c>
    </row>
    <row r="51" spans="1:9" ht="44.25" customHeight="1" thickBot="1" x14ac:dyDescent="0.3">
      <c r="A51" s="380" t="s">
        <v>186</v>
      </c>
      <c r="B51" s="381"/>
      <c r="C51" s="59" t="e">
        <f>I50</f>
        <v>#REF!</v>
      </c>
      <c r="D51" s="60"/>
      <c r="E51" s="60"/>
      <c r="F51" s="58"/>
      <c r="G51" s="61"/>
      <c r="H51" s="61"/>
      <c r="I51" s="62"/>
    </row>
    <row r="52" spans="1:9" ht="88.5" customHeight="1" thickBot="1" x14ac:dyDescent="0.3">
      <c r="A52" s="380" t="s">
        <v>187</v>
      </c>
      <c r="B52" s="381"/>
      <c r="C52" s="63"/>
      <c r="D52" s="63"/>
      <c r="E52" s="63"/>
      <c r="F52" s="58"/>
      <c r="G52" s="61"/>
      <c r="H52" s="61"/>
      <c r="I52" s="62"/>
    </row>
    <row r="53" spans="1:9" x14ac:dyDescent="0.25">
      <c r="A53" s="382" t="s">
        <v>158</v>
      </c>
      <c r="B53" s="383"/>
      <c r="C53" s="383"/>
      <c r="D53" s="383"/>
      <c r="E53" s="383"/>
      <c r="F53" s="383"/>
      <c r="G53" s="384"/>
      <c r="H53" s="384"/>
      <c r="I53" s="385"/>
    </row>
    <row r="54" spans="1:9" ht="17.25" thickBot="1" x14ac:dyDescent="0.3">
      <c r="A54" s="374" t="s">
        <v>310</v>
      </c>
      <c r="B54" s="375"/>
      <c r="C54" s="375"/>
      <c r="D54" s="375"/>
      <c r="E54" s="375"/>
      <c r="F54" s="375"/>
      <c r="G54" s="376"/>
      <c r="H54" s="376"/>
      <c r="I54" s="377"/>
    </row>
    <row r="55" spans="1:9" x14ac:dyDescent="0.25">
      <c r="A55" s="382" t="s">
        <v>159</v>
      </c>
      <c r="B55" s="383"/>
      <c r="C55" s="383"/>
      <c r="D55" s="383"/>
      <c r="E55" s="383"/>
      <c r="F55" s="383"/>
      <c r="G55" s="384"/>
      <c r="H55" s="384"/>
      <c r="I55" s="385"/>
    </row>
    <row r="56" spans="1:9" ht="17.25" thickBot="1" x14ac:dyDescent="0.3">
      <c r="A56" s="374" t="s">
        <v>177</v>
      </c>
      <c r="B56" s="375"/>
      <c r="C56" s="375"/>
      <c r="D56" s="375"/>
      <c r="E56" s="375"/>
      <c r="F56" s="375"/>
      <c r="G56" s="376"/>
      <c r="H56" s="376"/>
      <c r="I56" s="377"/>
    </row>
    <row r="57" spans="1:9" x14ac:dyDescent="0.25">
      <c r="A57" s="414" t="s">
        <v>146</v>
      </c>
      <c r="B57" s="415"/>
      <c r="C57" s="418" t="s">
        <v>116</v>
      </c>
      <c r="D57" s="419"/>
      <c r="E57" s="419"/>
      <c r="F57" s="419"/>
      <c r="G57" s="419"/>
      <c r="H57" s="419"/>
      <c r="I57" s="420"/>
    </row>
    <row r="58" spans="1:9" x14ac:dyDescent="0.25">
      <c r="A58" s="416"/>
      <c r="B58" s="417"/>
      <c r="C58" s="421" t="s">
        <v>217</v>
      </c>
      <c r="D58" s="422"/>
      <c r="E58" s="422"/>
      <c r="F58" s="422"/>
      <c r="G58" s="422"/>
      <c r="H58" s="422"/>
      <c r="I58" s="423"/>
    </row>
    <row r="59" spans="1:9" x14ac:dyDescent="0.25">
      <c r="A59" s="392" t="s">
        <v>204</v>
      </c>
      <c r="B59" s="372" t="s">
        <v>169</v>
      </c>
      <c r="C59" s="431" t="s">
        <v>150</v>
      </c>
      <c r="D59" s="432"/>
      <c r="E59" s="432"/>
      <c r="F59" s="432"/>
      <c r="G59" s="432"/>
      <c r="H59" s="432"/>
      <c r="I59" s="433"/>
    </row>
    <row r="60" spans="1:9" ht="17.25" thickBot="1" x14ac:dyDescent="0.3">
      <c r="A60" s="393"/>
      <c r="B60" s="373"/>
      <c r="C60" s="434" t="s">
        <v>218</v>
      </c>
      <c r="D60" s="435"/>
      <c r="E60" s="435"/>
      <c r="F60" s="435"/>
      <c r="G60" s="435"/>
      <c r="H60" s="435"/>
      <c r="I60" s="436"/>
    </row>
    <row r="61" spans="1:9" ht="33" x14ac:dyDescent="0.25">
      <c r="A61" s="345" t="s">
        <v>170</v>
      </c>
      <c r="B61" s="346"/>
      <c r="C61" s="49" t="s">
        <v>219</v>
      </c>
      <c r="D61" s="82">
        <v>0</v>
      </c>
      <c r="E61" s="82">
        <v>1</v>
      </c>
      <c r="F61" s="82">
        <v>1</v>
      </c>
      <c r="G61" s="83"/>
      <c r="H61" s="83"/>
      <c r="I61" s="52"/>
    </row>
    <row r="62" spans="1:9" ht="17.25" thickBot="1" x14ac:dyDescent="0.3">
      <c r="A62" s="386" t="s">
        <v>173</v>
      </c>
      <c r="B62" s="387"/>
      <c r="C62" s="53"/>
      <c r="D62" s="53"/>
      <c r="E62" s="53"/>
      <c r="F62" s="54"/>
      <c r="G62" s="55"/>
      <c r="H62" s="55"/>
      <c r="I62" s="56"/>
    </row>
    <row r="63" spans="1:9" ht="60.75" customHeight="1" thickBot="1" x14ac:dyDescent="0.3">
      <c r="A63" s="378" t="s">
        <v>185</v>
      </c>
      <c r="B63" s="379"/>
      <c r="C63" s="379"/>
      <c r="D63" s="57"/>
      <c r="E63" s="57"/>
      <c r="F63" s="58"/>
      <c r="G63" s="84" t="e">
        <f>SUM(#REF!)</f>
        <v>#REF!</v>
      </c>
      <c r="H63" s="84" t="e">
        <f>SUM(#REF!)</f>
        <v>#REF!</v>
      </c>
      <c r="I63" s="84" t="e">
        <f>SUM(#REF!)</f>
        <v>#REF!</v>
      </c>
    </row>
    <row r="64" spans="1:9" ht="50.25" customHeight="1" thickBot="1" x14ac:dyDescent="0.3">
      <c r="A64" s="380" t="s">
        <v>186</v>
      </c>
      <c r="B64" s="381"/>
      <c r="C64" s="85" t="e">
        <f>I63</f>
        <v>#REF!</v>
      </c>
      <c r="D64" s="85"/>
      <c r="E64" s="85"/>
      <c r="F64" s="58"/>
      <c r="G64" s="61"/>
      <c r="H64" s="61"/>
      <c r="I64" s="62"/>
    </row>
    <row r="65" spans="1:9" ht="98.25" customHeight="1" thickBot="1" x14ac:dyDescent="0.3">
      <c r="A65" s="380" t="s">
        <v>187</v>
      </c>
      <c r="B65" s="381"/>
      <c r="C65" s="63"/>
      <c r="D65" s="63"/>
      <c r="E65" s="63"/>
      <c r="F65" s="58"/>
      <c r="G65" s="61"/>
      <c r="H65" s="61"/>
      <c r="I65" s="62"/>
    </row>
    <row r="66" spans="1:9" x14ac:dyDescent="0.25">
      <c r="A66" s="382" t="s">
        <v>158</v>
      </c>
      <c r="B66" s="383"/>
      <c r="C66" s="383"/>
      <c r="D66" s="383"/>
      <c r="E66" s="383"/>
      <c r="F66" s="383"/>
      <c r="G66" s="384"/>
      <c r="H66" s="384"/>
      <c r="I66" s="385"/>
    </row>
    <row r="67" spans="1:9" ht="17.25" thickBot="1" x14ac:dyDescent="0.3">
      <c r="A67" s="374" t="s">
        <v>310</v>
      </c>
      <c r="B67" s="375"/>
      <c r="C67" s="375"/>
      <c r="D67" s="375"/>
      <c r="E67" s="375"/>
      <c r="F67" s="375"/>
      <c r="G67" s="376"/>
      <c r="H67" s="376"/>
      <c r="I67" s="377"/>
    </row>
    <row r="68" spans="1:9" x14ac:dyDescent="0.25">
      <c r="A68" s="382" t="s">
        <v>159</v>
      </c>
      <c r="B68" s="383"/>
      <c r="C68" s="383"/>
      <c r="D68" s="383"/>
      <c r="E68" s="383"/>
      <c r="F68" s="383"/>
      <c r="G68" s="384"/>
      <c r="H68" s="384"/>
      <c r="I68" s="385"/>
    </row>
    <row r="69" spans="1:9" ht="17.25" thickBot="1" x14ac:dyDescent="0.3">
      <c r="A69" s="374" t="s">
        <v>177</v>
      </c>
      <c r="B69" s="375"/>
      <c r="C69" s="375"/>
      <c r="D69" s="375"/>
      <c r="E69" s="375"/>
      <c r="F69" s="375"/>
      <c r="G69" s="376"/>
      <c r="H69" s="376"/>
      <c r="I69" s="377"/>
    </row>
    <row r="70" spans="1:9" s="152" customFormat="1" x14ac:dyDescent="0.25">
      <c r="A70" s="482" t="s">
        <v>143</v>
      </c>
      <c r="B70" s="483"/>
      <c r="C70" s="483"/>
      <c r="D70" s="488" t="s">
        <v>119</v>
      </c>
      <c r="E70" s="489"/>
      <c r="F70" s="489"/>
      <c r="G70" s="489"/>
      <c r="H70" s="489"/>
      <c r="I70" s="490"/>
    </row>
    <row r="71" spans="1:9" s="152" customFormat="1" x14ac:dyDescent="0.25">
      <c r="A71" s="484"/>
      <c r="B71" s="485"/>
      <c r="C71" s="485"/>
      <c r="D71" s="491" t="s">
        <v>144</v>
      </c>
      <c r="E71" s="492"/>
      <c r="F71" s="358"/>
      <c r="G71" s="491" t="s">
        <v>145</v>
      </c>
      <c r="H71" s="492"/>
      <c r="I71" s="358"/>
    </row>
    <row r="72" spans="1:9" s="152" customFormat="1" ht="33.75" thickBot="1" x14ac:dyDescent="0.3">
      <c r="A72" s="486"/>
      <c r="B72" s="487"/>
      <c r="C72" s="487"/>
      <c r="D72" s="21" t="s">
        <v>108</v>
      </c>
      <c r="E72" s="21" t="s">
        <v>109</v>
      </c>
      <c r="F72" s="39" t="s">
        <v>100</v>
      </c>
      <c r="G72" s="21" t="s">
        <v>108</v>
      </c>
      <c r="H72" s="21" t="s">
        <v>109</v>
      </c>
      <c r="I72" s="40" t="s">
        <v>100</v>
      </c>
    </row>
    <row r="73" spans="1:9" s="152" customFormat="1" x14ac:dyDescent="0.25">
      <c r="A73" s="828" t="s">
        <v>146</v>
      </c>
      <c r="B73" s="829"/>
      <c r="C73" s="830" t="s">
        <v>116</v>
      </c>
      <c r="D73" s="680"/>
      <c r="E73" s="680"/>
      <c r="F73" s="680"/>
      <c r="G73" s="680"/>
      <c r="H73" s="680"/>
      <c r="I73" s="681"/>
    </row>
    <row r="74" spans="1:9" s="152" customFormat="1" x14ac:dyDescent="0.25">
      <c r="A74" s="676"/>
      <c r="B74" s="677"/>
      <c r="C74" s="665" t="s">
        <v>166</v>
      </c>
      <c r="D74" s="666"/>
      <c r="E74" s="666"/>
      <c r="F74" s="667"/>
      <c r="G74" s="667"/>
      <c r="H74" s="667"/>
      <c r="I74" s="668"/>
    </row>
    <row r="75" spans="1:9" s="152" customFormat="1" ht="17.25" thickBot="1" x14ac:dyDescent="0.3">
      <c r="A75" s="678"/>
      <c r="B75" s="679"/>
      <c r="C75" s="669" t="s">
        <v>167</v>
      </c>
      <c r="D75" s="670"/>
      <c r="E75" s="670"/>
      <c r="F75" s="671"/>
      <c r="G75" s="671"/>
      <c r="H75" s="671"/>
      <c r="I75" s="672"/>
    </row>
    <row r="76" spans="1:9" s="152" customFormat="1" ht="38.25" customHeight="1" thickBot="1" x14ac:dyDescent="0.3">
      <c r="A76" s="113" t="s">
        <v>168</v>
      </c>
      <c r="B76" s="48" t="s">
        <v>169</v>
      </c>
      <c r="C76" s="673" t="s">
        <v>398</v>
      </c>
      <c r="D76" s="674"/>
      <c r="E76" s="674"/>
      <c r="F76" s="674"/>
      <c r="G76" s="674"/>
      <c r="H76" s="674"/>
      <c r="I76" s="675"/>
    </row>
    <row r="77" spans="1:9" s="152" customFormat="1" ht="69.75" customHeight="1" thickBot="1" x14ac:dyDescent="0.3">
      <c r="A77" s="838" t="s">
        <v>170</v>
      </c>
      <c r="B77" s="839"/>
      <c r="C77" s="148" t="s">
        <v>171</v>
      </c>
      <c r="D77" s="48">
        <v>1</v>
      </c>
      <c r="E77" s="48">
        <v>1</v>
      </c>
      <c r="F77" s="48">
        <v>1</v>
      </c>
      <c r="G77" s="48"/>
      <c r="H77" s="48"/>
      <c r="I77" s="48"/>
    </row>
    <row r="78" spans="1:9" s="152" customFormat="1" ht="60.75" customHeight="1" thickBot="1" x14ac:dyDescent="0.3">
      <c r="A78" s="673"/>
      <c r="B78" s="675"/>
      <c r="C78" s="148" t="s">
        <v>172</v>
      </c>
      <c r="D78" s="48">
        <v>6000</v>
      </c>
      <c r="E78" s="48">
        <v>6000</v>
      </c>
      <c r="F78" s="48">
        <v>6000</v>
      </c>
      <c r="G78" s="48"/>
      <c r="H78" s="48"/>
      <c r="I78" s="48"/>
    </row>
    <row r="79" spans="1:9" s="152" customFormat="1" ht="17.25" thickBot="1" x14ac:dyDescent="0.3">
      <c r="A79" s="656" t="s">
        <v>173</v>
      </c>
      <c r="B79" s="657"/>
      <c r="C79" s="148"/>
      <c r="D79" s="148"/>
      <c r="E79" s="148"/>
      <c r="F79" s="48"/>
      <c r="G79" s="48"/>
      <c r="H79" s="48"/>
      <c r="I79" s="48"/>
    </row>
    <row r="80" spans="1:9" s="152" customFormat="1" ht="63.75" customHeight="1" thickBot="1" x14ac:dyDescent="0.3">
      <c r="A80" s="656" t="s">
        <v>174</v>
      </c>
      <c r="B80" s="661"/>
      <c r="C80" s="657"/>
      <c r="D80" s="148"/>
      <c r="E80" s="148"/>
      <c r="F80" s="48"/>
      <c r="G80" s="151" t="e">
        <f>SUM(#REF!)</f>
        <v>#REF!</v>
      </c>
      <c r="H80" s="151" t="e">
        <f>SUM(#REF!)</f>
        <v>#REF!</v>
      </c>
      <c r="I80" s="151" t="e">
        <f>SUM(#REF!)</f>
        <v>#REF!</v>
      </c>
    </row>
    <row r="81" spans="1:9" s="152" customFormat="1" ht="36" customHeight="1" thickBot="1" x14ac:dyDescent="0.3">
      <c r="A81" s="656" t="s">
        <v>175</v>
      </c>
      <c r="B81" s="657"/>
      <c r="C81" s="115" t="e">
        <f>I80</f>
        <v>#REF!</v>
      </c>
      <c r="D81" s="156"/>
      <c r="E81" s="156"/>
      <c r="F81" s="48"/>
      <c r="G81" s="48"/>
      <c r="H81" s="48"/>
      <c r="I81" s="48"/>
    </row>
    <row r="82" spans="1:9" s="152" customFormat="1" ht="66" customHeight="1" thickBot="1" x14ac:dyDescent="0.3">
      <c r="A82" s="656" t="s">
        <v>176</v>
      </c>
      <c r="B82" s="657"/>
      <c r="C82" s="148"/>
      <c r="D82" s="148"/>
      <c r="E82" s="148"/>
      <c r="F82" s="48"/>
      <c r="G82" s="48"/>
      <c r="H82" s="48"/>
      <c r="I82" s="48"/>
    </row>
    <row r="83" spans="1:9" s="152" customFormat="1" ht="17.25" thickBot="1" x14ac:dyDescent="0.3">
      <c r="A83" s="890" t="s">
        <v>158</v>
      </c>
      <c r="B83" s="891"/>
      <c r="C83" s="891"/>
      <c r="D83" s="891"/>
      <c r="E83" s="891"/>
      <c r="F83" s="891"/>
      <c r="G83" s="891"/>
      <c r="H83" s="891"/>
      <c r="I83" s="892"/>
    </row>
    <row r="84" spans="1:9" s="152" customFormat="1" ht="17.25" thickBot="1" x14ac:dyDescent="0.3">
      <c r="A84" s="656" t="s">
        <v>397</v>
      </c>
      <c r="B84" s="661"/>
      <c r="C84" s="661"/>
      <c r="D84" s="661"/>
      <c r="E84" s="661"/>
      <c r="F84" s="661"/>
      <c r="G84" s="661"/>
      <c r="H84" s="661"/>
      <c r="I84" s="657"/>
    </row>
    <row r="85" spans="1:9" s="152" customFormat="1" ht="17.25" thickBot="1" x14ac:dyDescent="0.3">
      <c r="A85" s="890" t="s">
        <v>159</v>
      </c>
      <c r="B85" s="891"/>
      <c r="C85" s="891"/>
      <c r="D85" s="891"/>
      <c r="E85" s="891"/>
      <c r="F85" s="891"/>
      <c r="G85" s="891"/>
      <c r="H85" s="891"/>
      <c r="I85" s="892"/>
    </row>
    <row r="86" spans="1:9" s="152" customFormat="1" ht="17.25" thickBot="1" x14ac:dyDescent="0.3">
      <c r="A86" s="656" t="s">
        <v>177</v>
      </c>
      <c r="B86" s="661"/>
      <c r="C86" s="661"/>
      <c r="D86" s="661"/>
      <c r="E86" s="661"/>
      <c r="F86" s="661"/>
      <c r="G86" s="661"/>
      <c r="H86" s="661"/>
      <c r="I86" s="657"/>
    </row>
    <row r="87" spans="1:9" x14ac:dyDescent="0.25">
      <c r="A87" s="394" t="s">
        <v>146</v>
      </c>
      <c r="B87" s="395"/>
      <c r="C87" s="359" t="s">
        <v>116</v>
      </c>
      <c r="D87" s="360"/>
      <c r="E87" s="360"/>
      <c r="F87" s="360"/>
      <c r="G87" s="360"/>
      <c r="H87" s="360"/>
      <c r="I87" s="361"/>
    </row>
    <row r="88" spans="1:9" x14ac:dyDescent="0.25">
      <c r="A88" s="396"/>
      <c r="B88" s="397"/>
      <c r="C88" s="899" t="s">
        <v>400</v>
      </c>
      <c r="D88" s="900"/>
      <c r="E88" s="900"/>
      <c r="F88" s="901"/>
      <c r="G88" s="901"/>
      <c r="H88" s="901"/>
      <c r="I88" s="902"/>
    </row>
    <row r="89" spans="1:9" x14ac:dyDescent="0.25">
      <c r="A89" s="357" t="s">
        <v>245</v>
      </c>
      <c r="B89" s="358" t="s">
        <v>190</v>
      </c>
      <c r="C89" s="359" t="s">
        <v>150</v>
      </c>
      <c r="D89" s="360"/>
      <c r="E89" s="360"/>
      <c r="F89" s="360"/>
      <c r="G89" s="360"/>
      <c r="H89" s="360"/>
      <c r="I89" s="361"/>
    </row>
    <row r="90" spans="1:9" ht="17.25" thickBot="1" x14ac:dyDescent="0.3">
      <c r="A90" s="357"/>
      <c r="B90" s="358"/>
      <c r="C90" s="471" t="s">
        <v>399</v>
      </c>
      <c r="D90" s="472"/>
      <c r="E90" s="472"/>
      <c r="F90" s="472"/>
      <c r="G90" s="472"/>
      <c r="H90" s="472"/>
      <c r="I90" s="473"/>
    </row>
    <row r="91" spans="1:9" ht="33.75" thickBot="1" x14ac:dyDescent="0.3">
      <c r="A91" s="365" t="s">
        <v>192</v>
      </c>
      <c r="B91" s="366"/>
      <c r="C91" s="69" t="s">
        <v>193</v>
      </c>
      <c r="D91" s="71"/>
      <c r="E91" s="71"/>
      <c r="F91" s="70"/>
      <c r="G91" s="76"/>
      <c r="H91" s="76"/>
      <c r="I91" s="72"/>
    </row>
    <row r="92" spans="1:9" ht="18.75" thickBot="1" x14ac:dyDescent="0.3">
      <c r="A92" s="365" t="s">
        <v>194</v>
      </c>
      <c r="B92" s="366"/>
      <c r="C92" s="69"/>
      <c r="D92" s="73" t="s">
        <v>152</v>
      </c>
      <c r="E92" s="73" t="s">
        <v>152</v>
      </c>
      <c r="F92" s="73" t="s">
        <v>152</v>
      </c>
      <c r="G92" s="1" t="e">
        <f>SUM(#REF!)</f>
        <v>#REF!</v>
      </c>
      <c r="H92" s="1" t="e">
        <f>SUM(#REF!)</f>
        <v>#REF!</v>
      </c>
      <c r="I92" s="1" t="e">
        <f>SUM(#REF!)</f>
        <v>#REF!</v>
      </c>
    </row>
    <row r="93" spans="1:9" ht="17.25" thickBot="1" x14ac:dyDescent="0.3">
      <c r="A93" s="365" t="s">
        <v>195</v>
      </c>
      <c r="B93" s="367"/>
      <c r="C93" s="366"/>
      <c r="D93" s="75"/>
      <c r="E93" s="75"/>
      <c r="F93" s="73"/>
      <c r="G93" s="76"/>
      <c r="H93" s="76"/>
      <c r="I93" s="72"/>
    </row>
    <row r="94" spans="1:9" x14ac:dyDescent="0.25">
      <c r="A94" s="342" t="s">
        <v>196</v>
      </c>
      <c r="B94" s="343"/>
      <c r="C94" s="343"/>
      <c r="D94" s="343"/>
      <c r="E94" s="343"/>
      <c r="F94" s="343"/>
      <c r="G94" s="343"/>
      <c r="H94" s="343"/>
      <c r="I94" s="344"/>
    </row>
    <row r="95" spans="1:9" ht="17.25" thickBot="1" x14ac:dyDescent="0.3">
      <c r="A95" s="350" t="s">
        <v>305</v>
      </c>
      <c r="B95" s="351"/>
      <c r="C95" s="351"/>
      <c r="D95" s="351"/>
      <c r="E95" s="351"/>
      <c r="F95" s="351"/>
      <c r="G95" s="351"/>
      <c r="H95" s="351"/>
      <c r="I95" s="352"/>
    </row>
    <row r="96" spans="1:9" x14ac:dyDescent="0.25">
      <c r="A96" s="353" t="s">
        <v>158</v>
      </c>
      <c r="B96" s="354"/>
      <c r="C96" s="354"/>
      <c r="D96" s="354"/>
      <c r="E96" s="354"/>
      <c r="F96" s="354"/>
      <c r="G96" s="355"/>
      <c r="H96" s="355"/>
      <c r="I96" s="356"/>
    </row>
    <row r="97" spans="1:9" ht="15" customHeight="1" thickBot="1" x14ac:dyDescent="0.3">
      <c r="A97" s="388" t="s">
        <v>198</v>
      </c>
      <c r="B97" s="389"/>
      <c r="C97" s="389"/>
      <c r="D97" s="389"/>
      <c r="E97" s="389"/>
      <c r="F97" s="389"/>
      <c r="G97" s="390"/>
      <c r="H97" s="390"/>
      <c r="I97" s="391"/>
    </row>
    <row r="98" spans="1:9" x14ac:dyDescent="0.25">
      <c r="A98" s="353" t="s">
        <v>159</v>
      </c>
      <c r="B98" s="354"/>
      <c r="C98" s="354"/>
      <c r="D98" s="354"/>
      <c r="E98" s="354"/>
      <c r="F98" s="354"/>
      <c r="G98" s="355"/>
      <c r="H98" s="355"/>
      <c r="I98" s="356"/>
    </row>
    <row r="99" spans="1:9" ht="33.75" customHeight="1" thickBot="1" x14ac:dyDescent="0.3">
      <c r="A99" s="388" t="s">
        <v>199</v>
      </c>
      <c r="B99" s="389"/>
      <c r="C99" s="389"/>
      <c r="D99" s="389"/>
      <c r="E99" s="389"/>
      <c r="F99" s="389"/>
      <c r="G99" s="390"/>
      <c r="H99" s="390"/>
      <c r="I99" s="391"/>
    </row>
    <row r="100" spans="1:9" x14ac:dyDescent="0.25">
      <c r="A100" s="394" t="s">
        <v>146</v>
      </c>
      <c r="B100" s="395"/>
      <c r="C100" s="359" t="s">
        <v>116</v>
      </c>
      <c r="D100" s="360"/>
      <c r="E100" s="360"/>
      <c r="F100" s="360"/>
      <c r="G100" s="360"/>
      <c r="H100" s="360"/>
      <c r="I100" s="361"/>
    </row>
    <row r="101" spans="1:9" x14ac:dyDescent="0.3">
      <c r="A101" s="396"/>
      <c r="B101" s="397"/>
      <c r="C101" s="917" t="s">
        <v>436</v>
      </c>
      <c r="D101" s="918"/>
      <c r="E101" s="918"/>
      <c r="F101" s="919"/>
      <c r="G101" s="919"/>
      <c r="H101" s="919"/>
      <c r="I101" s="920"/>
    </row>
    <row r="102" spans="1:9" x14ac:dyDescent="0.25">
      <c r="A102" s="357" t="s">
        <v>245</v>
      </c>
      <c r="B102" s="358" t="s">
        <v>190</v>
      </c>
      <c r="C102" s="359" t="s">
        <v>150</v>
      </c>
      <c r="D102" s="360"/>
      <c r="E102" s="360"/>
      <c r="F102" s="360"/>
      <c r="G102" s="360"/>
      <c r="H102" s="360"/>
      <c r="I102" s="361"/>
    </row>
    <row r="103" spans="1:9" ht="33.75" customHeight="1" thickBot="1" x14ac:dyDescent="0.3">
      <c r="A103" s="357"/>
      <c r="B103" s="358"/>
      <c r="C103" s="471" t="s">
        <v>438</v>
      </c>
      <c r="D103" s="472"/>
      <c r="E103" s="472"/>
      <c r="F103" s="472"/>
      <c r="G103" s="472"/>
      <c r="H103" s="472"/>
      <c r="I103" s="473"/>
    </row>
    <row r="104" spans="1:9" ht="39" customHeight="1" thickBot="1" x14ac:dyDescent="0.3">
      <c r="A104" s="365" t="s">
        <v>192</v>
      </c>
      <c r="B104" s="366"/>
      <c r="C104" s="69" t="s">
        <v>439</v>
      </c>
      <c r="D104" s="71">
        <v>0</v>
      </c>
      <c r="E104" s="71">
        <v>0</v>
      </c>
      <c r="F104" s="70">
        <v>80</v>
      </c>
      <c r="G104" s="76"/>
      <c r="H104" s="76"/>
      <c r="I104" s="72"/>
    </row>
    <row r="105" spans="1:9" ht="17.25" thickBot="1" x14ac:dyDescent="0.3">
      <c r="A105" s="365" t="s">
        <v>194</v>
      </c>
      <c r="B105" s="366"/>
      <c r="C105" s="69"/>
      <c r="D105" s="73" t="s">
        <v>152</v>
      </c>
      <c r="E105" s="73" t="s">
        <v>152</v>
      </c>
      <c r="F105" s="73" t="s">
        <v>152</v>
      </c>
      <c r="G105" s="185" t="e">
        <f>#REF!</f>
        <v>#REF!</v>
      </c>
      <c r="H105" s="185" t="e">
        <f>#REF!</f>
        <v>#REF!</v>
      </c>
      <c r="I105" s="185" t="e">
        <f>#REF!</f>
        <v>#REF!</v>
      </c>
    </row>
    <row r="106" spans="1:9" ht="17.25" thickBot="1" x14ac:dyDescent="0.3">
      <c r="A106" s="365" t="s">
        <v>195</v>
      </c>
      <c r="B106" s="367"/>
      <c r="C106" s="366"/>
      <c r="D106" s="75"/>
      <c r="E106" s="75"/>
      <c r="F106" s="73"/>
      <c r="G106" s="76"/>
      <c r="H106" s="76"/>
      <c r="I106" s="72"/>
    </row>
    <row r="107" spans="1:9" x14ac:dyDescent="0.25">
      <c r="A107" s="342" t="s">
        <v>196</v>
      </c>
      <c r="B107" s="343"/>
      <c r="C107" s="343"/>
      <c r="D107" s="343"/>
      <c r="E107" s="343"/>
      <c r="F107" s="343"/>
      <c r="G107" s="343"/>
      <c r="H107" s="343"/>
      <c r="I107" s="344"/>
    </row>
    <row r="108" spans="1:9" ht="17.25" thickBot="1" x14ac:dyDescent="0.3">
      <c r="A108" s="350" t="s">
        <v>371</v>
      </c>
      <c r="B108" s="351"/>
      <c r="C108" s="351"/>
      <c r="D108" s="351"/>
      <c r="E108" s="351"/>
      <c r="F108" s="351"/>
      <c r="G108" s="351"/>
      <c r="H108" s="351"/>
      <c r="I108" s="352"/>
    </row>
    <row r="109" spans="1:9" x14ac:dyDescent="0.25">
      <c r="A109" s="353" t="s">
        <v>158</v>
      </c>
      <c r="B109" s="354"/>
      <c r="C109" s="354"/>
      <c r="D109" s="354"/>
      <c r="E109" s="354"/>
      <c r="F109" s="354"/>
      <c r="G109" s="355"/>
      <c r="H109" s="355"/>
      <c r="I109" s="356"/>
    </row>
    <row r="110" spans="1:9" ht="15" customHeight="1" thickBot="1" x14ac:dyDescent="0.3">
      <c r="A110" s="388" t="s">
        <v>198</v>
      </c>
      <c r="B110" s="389"/>
      <c r="C110" s="389"/>
      <c r="D110" s="389"/>
      <c r="E110" s="389"/>
      <c r="F110" s="389"/>
      <c r="G110" s="390"/>
      <c r="H110" s="390"/>
      <c r="I110" s="391"/>
    </row>
    <row r="111" spans="1:9" x14ac:dyDescent="0.25">
      <c r="A111" s="353" t="s">
        <v>159</v>
      </c>
      <c r="B111" s="354"/>
      <c r="C111" s="354"/>
      <c r="D111" s="354"/>
      <c r="E111" s="354"/>
      <c r="F111" s="354"/>
      <c r="G111" s="355"/>
      <c r="H111" s="355"/>
      <c r="I111" s="356"/>
    </row>
    <row r="112" spans="1:9" ht="33.75" customHeight="1" thickBot="1" x14ac:dyDescent="0.3">
      <c r="A112" s="388" t="s">
        <v>199</v>
      </c>
      <c r="B112" s="389"/>
      <c r="C112" s="389"/>
      <c r="D112" s="389"/>
      <c r="E112" s="389"/>
      <c r="F112" s="389"/>
      <c r="G112" s="390"/>
      <c r="H112" s="390"/>
      <c r="I112" s="391"/>
    </row>
    <row r="113" spans="1:9" x14ac:dyDescent="0.25">
      <c r="A113" s="152"/>
      <c r="B113" s="152"/>
      <c r="C113" s="152"/>
      <c r="D113" s="152"/>
      <c r="E113" s="152"/>
      <c r="F113" s="152"/>
      <c r="G113" s="152"/>
      <c r="H113" s="152"/>
      <c r="I113" s="152"/>
    </row>
    <row r="114" spans="1:9" x14ac:dyDescent="0.25">
      <c r="A114" s="152"/>
      <c r="B114" s="152"/>
      <c r="C114" s="152"/>
      <c r="D114" s="152"/>
      <c r="E114" s="152"/>
      <c r="F114" s="152"/>
      <c r="G114" s="152"/>
      <c r="H114" s="152"/>
      <c r="I114" s="161"/>
    </row>
  </sheetData>
  <mergeCells count="127">
    <mergeCell ref="A108:I108"/>
    <mergeCell ref="A109:I109"/>
    <mergeCell ref="A104:B104"/>
    <mergeCell ref="A105:B105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A99:I99"/>
    <mergeCell ref="A92:B92"/>
    <mergeCell ref="A93:C93"/>
    <mergeCell ref="A94:I94"/>
    <mergeCell ref="A95:I95"/>
    <mergeCell ref="C102:I102"/>
    <mergeCell ref="C103:I103"/>
    <mergeCell ref="A106:C106"/>
    <mergeCell ref="A107:I107"/>
    <mergeCell ref="A96:I96"/>
    <mergeCell ref="A89:A90"/>
    <mergeCell ref="B89:B90"/>
    <mergeCell ref="C89:I89"/>
    <mergeCell ref="C90:I90"/>
    <mergeCell ref="A91:B91"/>
    <mergeCell ref="A82:B82"/>
    <mergeCell ref="A97:I97"/>
    <mergeCell ref="A98:I98"/>
    <mergeCell ref="A86:I86"/>
    <mergeCell ref="A87:B88"/>
    <mergeCell ref="C87:I87"/>
    <mergeCell ref="C88:I88"/>
    <mergeCell ref="A64:B64"/>
    <mergeCell ref="A65:B65"/>
    <mergeCell ref="A66:I66"/>
    <mergeCell ref="A68:I68"/>
    <mergeCell ref="C73:I73"/>
    <mergeCell ref="A81:B81"/>
    <mergeCell ref="C74:I74"/>
    <mergeCell ref="C75:I75"/>
    <mergeCell ref="A69:I69"/>
    <mergeCell ref="A73:B75"/>
    <mergeCell ref="A77:B78"/>
    <mergeCell ref="A79:B79"/>
    <mergeCell ref="A67:I67"/>
    <mergeCell ref="A85:I85"/>
    <mergeCell ref="C76:I76"/>
    <mergeCell ref="A70:C72"/>
    <mergeCell ref="D70:I70"/>
    <mergeCell ref="D71:F71"/>
    <mergeCell ref="G71:I71"/>
    <mergeCell ref="A80:C80"/>
    <mergeCell ref="A83:I83"/>
    <mergeCell ref="A84:I84"/>
    <mergeCell ref="A61:B61"/>
    <mergeCell ref="A62:B62"/>
    <mergeCell ref="A63:C63"/>
    <mergeCell ref="A52:B52"/>
    <mergeCell ref="A46:A47"/>
    <mergeCell ref="B46:B47"/>
    <mergeCell ref="A57:B58"/>
    <mergeCell ref="A53:I53"/>
    <mergeCell ref="A54:I54"/>
    <mergeCell ref="A55:I55"/>
    <mergeCell ref="C57:I57"/>
    <mergeCell ref="C58:I58"/>
    <mergeCell ref="A59:A60"/>
    <mergeCell ref="C47:I47"/>
    <mergeCell ref="A48:B48"/>
    <mergeCell ref="A49:B49"/>
    <mergeCell ref="A56:I56"/>
    <mergeCell ref="A50:C50"/>
    <mergeCell ref="A51:B51"/>
    <mergeCell ref="B59:B60"/>
    <mergeCell ref="C59:I59"/>
    <mergeCell ref="C60:I60"/>
    <mergeCell ref="C46:I46"/>
    <mergeCell ref="A1:I1"/>
    <mergeCell ref="A3:I3"/>
    <mergeCell ref="A4:I4"/>
    <mergeCell ref="A6:I6"/>
    <mergeCell ref="A14:I14"/>
    <mergeCell ref="A15:I15"/>
    <mergeCell ref="A16:I16"/>
    <mergeCell ref="C10:I10"/>
    <mergeCell ref="A11:A12"/>
    <mergeCell ref="B11:B12"/>
    <mergeCell ref="C11:I11"/>
    <mergeCell ref="C12:I12"/>
    <mergeCell ref="A9:B10"/>
    <mergeCell ref="C9:I9"/>
    <mergeCell ref="A8:I8"/>
    <mergeCell ref="A24:I24"/>
    <mergeCell ref="A26:I26"/>
    <mergeCell ref="A28:C30"/>
    <mergeCell ref="D28:I28"/>
    <mergeCell ref="D29:F29"/>
    <mergeCell ref="G29:I29"/>
    <mergeCell ref="A13:B13"/>
    <mergeCell ref="A21:I21"/>
    <mergeCell ref="A22:I22"/>
    <mergeCell ref="C17:I17"/>
    <mergeCell ref="A18:B18"/>
    <mergeCell ref="A19:I19"/>
    <mergeCell ref="A20:I20"/>
    <mergeCell ref="A36:B36"/>
    <mergeCell ref="A17:B17"/>
    <mergeCell ref="A44:B45"/>
    <mergeCell ref="A40:I40"/>
    <mergeCell ref="A31:B32"/>
    <mergeCell ref="C31:I31"/>
    <mergeCell ref="C32:I32"/>
    <mergeCell ref="A33:A34"/>
    <mergeCell ref="C44:I44"/>
    <mergeCell ref="C45:I45"/>
    <mergeCell ref="A35:B35"/>
    <mergeCell ref="B33:B34"/>
    <mergeCell ref="C33:I33"/>
    <mergeCell ref="C34:I34"/>
    <mergeCell ref="A43:I43"/>
    <mergeCell ref="A41:I41"/>
    <mergeCell ref="A37:C37"/>
    <mergeCell ref="A38:B38"/>
    <mergeCell ref="A39:B39"/>
    <mergeCell ref="A42:I42"/>
  </mergeCells>
  <phoneticPr fontId="0" type="noConversion"/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24" workbookViewId="0">
      <selection activeCell="G129" sqref="G1:G65536"/>
    </sheetView>
  </sheetViews>
  <sheetFormatPr defaultRowHeight="15" x14ac:dyDescent="0.25"/>
  <cols>
    <col min="1" max="1" width="23" style="152" customWidth="1"/>
    <col min="2" max="2" width="20" style="152" customWidth="1"/>
    <col min="3" max="3" width="27.85546875" style="152" customWidth="1"/>
    <col min="4" max="4" width="12.7109375" style="152" customWidth="1"/>
    <col min="5" max="5" width="15.140625" style="152" customWidth="1"/>
    <col min="6" max="6" width="9.140625" style="152"/>
    <col min="7" max="7" width="13.7109375" style="152" customWidth="1"/>
    <col min="8" max="8" width="10.42578125" style="152" bestFit="1" customWidth="1"/>
    <col min="9" max="9" width="10.5703125" style="152" bestFit="1" customWidth="1"/>
    <col min="10" max="16384" width="9.140625" style="152"/>
  </cols>
  <sheetData>
    <row r="1" spans="1:9" ht="16.5" x14ac:dyDescent="0.25">
      <c r="A1" s="581" t="s">
        <v>313</v>
      </c>
      <c r="B1" s="581"/>
      <c r="C1" s="581"/>
      <c r="D1" s="581"/>
      <c r="E1" s="581"/>
      <c r="F1" s="581"/>
      <c r="G1" s="581"/>
      <c r="H1" s="581"/>
      <c r="I1" s="581"/>
    </row>
    <row r="2" spans="1:9" ht="16.5" x14ac:dyDescent="0.25">
      <c r="A2" s="150"/>
      <c r="B2" s="150"/>
      <c r="C2" s="150"/>
      <c r="D2" s="150"/>
      <c r="E2" s="150"/>
      <c r="F2" s="120"/>
      <c r="G2" s="120"/>
      <c r="H2" s="120"/>
      <c r="I2" s="120"/>
    </row>
    <row r="3" spans="1:9" ht="57.75" customHeight="1" x14ac:dyDescent="0.25">
      <c r="A3" s="582" t="s">
        <v>314</v>
      </c>
      <c r="B3" s="582"/>
      <c r="C3" s="582"/>
      <c r="D3" s="582"/>
      <c r="E3" s="582"/>
      <c r="F3" s="582"/>
      <c r="G3" s="582"/>
      <c r="H3" s="582"/>
      <c r="I3" s="582"/>
    </row>
    <row r="4" spans="1:9" ht="48.75" customHeight="1" x14ac:dyDescent="0.25">
      <c r="A4" s="510" t="s">
        <v>141</v>
      </c>
      <c r="B4" s="510"/>
      <c r="C4" s="510"/>
      <c r="D4" s="510"/>
      <c r="E4" s="510"/>
      <c r="F4" s="510"/>
      <c r="G4" s="510"/>
      <c r="H4" s="510"/>
      <c r="I4" s="510"/>
    </row>
    <row r="5" spans="1:9" ht="16.5" x14ac:dyDescent="0.25">
      <c r="A5" s="526" t="s">
        <v>142</v>
      </c>
      <c r="B5" s="526"/>
      <c r="C5" s="526"/>
      <c r="D5" s="526"/>
      <c r="E5" s="526"/>
      <c r="F5" s="526"/>
      <c r="G5" s="526"/>
      <c r="H5" s="526"/>
      <c r="I5" s="526"/>
    </row>
    <row r="6" spans="1:9" ht="17.25" thickBot="1" x14ac:dyDescent="0.3">
      <c r="A6" s="20"/>
      <c r="B6" s="20"/>
      <c r="C6" s="20"/>
      <c r="D6" s="20"/>
      <c r="E6" s="20"/>
      <c r="F6" s="20"/>
      <c r="G6" s="20"/>
      <c r="H6" s="20"/>
      <c r="I6" s="20"/>
    </row>
    <row r="7" spans="1:9" ht="31.5" customHeight="1" x14ac:dyDescent="0.25">
      <c r="A7" s="527" t="s">
        <v>143</v>
      </c>
      <c r="B7" s="528"/>
      <c r="C7" s="529"/>
      <c r="D7" s="536" t="s">
        <v>119</v>
      </c>
      <c r="E7" s="536"/>
      <c r="F7" s="536"/>
      <c r="G7" s="536"/>
      <c r="H7" s="536"/>
      <c r="I7" s="536"/>
    </row>
    <row r="8" spans="1:9" ht="16.5" x14ac:dyDescent="0.25">
      <c r="A8" s="530"/>
      <c r="B8" s="531"/>
      <c r="C8" s="532"/>
      <c r="D8" s="537" t="s">
        <v>144</v>
      </c>
      <c r="E8" s="537"/>
      <c r="F8" s="537"/>
      <c r="G8" s="537" t="s">
        <v>145</v>
      </c>
      <c r="H8" s="537"/>
      <c r="I8" s="537"/>
    </row>
    <row r="9" spans="1:9" ht="33.75" thickBot="1" x14ac:dyDescent="0.3">
      <c r="A9" s="533"/>
      <c r="B9" s="534"/>
      <c r="C9" s="535"/>
      <c r="D9" s="21" t="s">
        <v>108</v>
      </c>
      <c r="E9" s="21" t="s">
        <v>109</v>
      </c>
      <c r="F9" s="22" t="s">
        <v>100</v>
      </c>
      <c r="G9" s="21" t="s">
        <v>108</v>
      </c>
      <c r="H9" s="21" t="s">
        <v>109</v>
      </c>
      <c r="I9" s="23" t="s">
        <v>100</v>
      </c>
    </row>
    <row r="10" spans="1:9" ht="16.5" x14ac:dyDescent="0.25">
      <c r="A10" s="414" t="s">
        <v>146</v>
      </c>
      <c r="B10" s="415"/>
      <c r="C10" s="418" t="s">
        <v>116</v>
      </c>
      <c r="D10" s="419"/>
      <c r="E10" s="419"/>
      <c r="F10" s="419"/>
      <c r="G10" s="419"/>
      <c r="H10" s="419"/>
      <c r="I10" s="420"/>
    </row>
    <row r="11" spans="1:9" ht="16.5" x14ac:dyDescent="0.25">
      <c r="A11" s="416"/>
      <c r="B11" s="417"/>
      <c r="C11" s="421" t="s">
        <v>147</v>
      </c>
      <c r="D11" s="422"/>
      <c r="E11" s="422"/>
      <c r="F11" s="422"/>
      <c r="G11" s="422"/>
      <c r="H11" s="422"/>
      <c r="I11" s="423"/>
    </row>
    <row r="12" spans="1:9" ht="16.5" x14ac:dyDescent="0.25">
      <c r="A12" s="392" t="s">
        <v>148</v>
      </c>
      <c r="B12" s="372" t="s">
        <v>149</v>
      </c>
      <c r="C12" s="24" t="s">
        <v>150</v>
      </c>
      <c r="D12" s="25"/>
      <c r="E12" s="25"/>
      <c r="F12" s="26"/>
      <c r="G12" s="26"/>
      <c r="H12" s="26"/>
      <c r="I12" s="27"/>
    </row>
    <row r="13" spans="1:9" ht="42" customHeight="1" x14ac:dyDescent="0.25">
      <c r="A13" s="392"/>
      <c r="B13" s="372"/>
      <c r="C13" s="514" t="s">
        <v>423</v>
      </c>
      <c r="D13" s="515"/>
      <c r="E13" s="515"/>
      <c r="F13" s="515"/>
      <c r="G13" s="515"/>
      <c r="H13" s="515"/>
      <c r="I13" s="516"/>
    </row>
    <row r="14" spans="1:9" ht="17.25" thickBot="1" x14ac:dyDescent="0.3">
      <c r="A14" s="517" t="s">
        <v>151</v>
      </c>
      <c r="B14" s="518"/>
      <c r="C14" s="28"/>
      <c r="D14" s="29" t="s">
        <v>152</v>
      </c>
      <c r="E14" s="29" t="s">
        <v>152</v>
      </c>
      <c r="F14" s="29" t="s">
        <v>152</v>
      </c>
      <c r="G14" s="30" t="e">
        <f>SUM(#REF!)</f>
        <v>#REF!</v>
      </c>
      <c r="H14" s="30" t="e">
        <f>SUM(#REF!)</f>
        <v>#REF!</v>
      </c>
      <c r="I14" s="30" t="e">
        <f>SUM(#REF!)</f>
        <v>#REF!</v>
      </c>
    </row>
    <row r="15" spans="1:9" ht="16.5" x14ac:dyDescent="0.25">
      <c r="A15" s="519" t="s">
        <v>153</v>
      </c>
      <c r="B15" s="520"/>
      <c r="C15" s="520"/>
      <c r="D15" s="520"/>
      <c r="E15" s="520"/>
      <c r="F15" s="520"/>
      <c r="G15" s="520"/>
      <c r="H15" s="521"/>
      <c r="I15" s="522"/>
    </row>
    <row r="16" spans="1:9" ht="17.25" thickBot="1" x14ac:dyDescent="0.3">
      <c r="A16" s="523" t="s">
        <v>424</v>
      </c>
      <c r="B16" s="524"/>
      <c r="C16" s="524"/>
      <c r="D16" s="524"/>
      <c r="E16" s="524"/>
      <c r="F16" s="524"/>
      <c r="G16" s="524"/>
      <c r="H16" s="524"/>
      <c r="I16" s="525"/>
    </row>
    <row r="17" spans="1:9" ht="17.25" thickBot="1" x14ac:dyDescent="0.3">
      <c r="A17" s="461" t="s">
        <v>154</v>
      </c>
      <c r="B17" s="462"/>
      <c r="C17" s="462"/>
      <c r="D17" s="462"/>
      <c r="E17" s="462"/>
      <c r="F17" s="462"/>
      <c r="G17" s="462"/>
      <c r="H17" s="462"/>
      <c r="I17" s="463"/>
    </row>
    <row r="18" spans="1:9" ht="56.25" customHeight="1" thickBot="1" x14ac:dyDescent="0.3">
      <c r="A18" s="464" t="s">
        <v>155</v>
      </c>
      <c r="B18" s="465"/>
      <c r="C18" s="466" t="s">
        <v>156</v>
      </c>
      <c r="D18" s="467"/>
      <c r="E18" s="467"/>
      <c r="F18" s="467"/>
      <c r="G18" s="467"/>
      <c r="H18" s="467"/>
      <c r="I18" s="468"/>
    </row>
    <row r="19" spans="1:9" ht="33.75" customHeight="1" thickBot="1" x14ac:dyDescent="0.3">
      <c r="A19" s="469" t="s">
        <v>157</v>
      </c>
      <c r="B19" s="470"/>
      <c r="C19" s="31"/>
      <c r="D19" s="31"/>
      <c r="E19" s="31"/>
      <c r="F19" s="31"/>
      <c r="G19" s="31"/>
      <c r="H19" s="31"/>
      <c r="I19" s="32"/>
    </row>
    <row r="20" spans="1:9" ht="16.5" x14ac:dyDescent="0.25">
      <c r="A20" s="382" t="s">
        <v>158</v>
      </c>
      <c r="B20" s="383"/>
      <c r="C20" s="383"/>
      <c r="D20" s="383"/>
      <c r="E20" s="383"/>
      <c r="F20" s="383"/>
      <c r="G20" s="384"/>
      <c r="H20" s="384"/>
      <c r="I20" s="385"/>
    </row>
    <row r="21" spans="1:9" ht="17.25" thickBot="1" x14ac:dyDescent="0.3">
      <c r="A21" s="374" t="s">
        <v>425</v>
      </c>
      <c r="B21" s="375"/>
      <c r="C21" s="375"/>
      <c r="D21" s="375"/>
      <c r="E21" s="375"/>
      <c r="F21" s="375"/>
      <c r="G21" s="376"/>
      <c r="H21" s="376"/>
      <c r="I21" s="377"/>
    </row>
    <row r="22" spans="1:9" ht="16.5" x14ac:dyDescent="0.25">
      <c r="A22" s="382" t="s">
        <v>159</v>
      </c>
      <c r="B22" s="383"/>
      <c r="C22" s="383"/>
      <c r="D22" s="383"/>
      <c r="E22" s="383"/>
      <c r="F22" s="383"/>
      <c r="G22" s="384"/>
      <c r="H22" s="384"/>
      <c r="I22" s="385"/>
    </row>
    <row r="23" spans="1:9" ht="17.25" thickBot="1" x14ac:dyDescent="0.3">
      <c r="A23" s="374" t="s">
        <v>178</v>
      </c>
      <c r="B23" s="375"/>
      <c r="C23" s="375"/>
      <c r="D23" s="375"/>
      <c r="E23" s="375"/>
      <c r="F23" s="375"/>
      <c r="G23" s="376"/>
      <c r="H23" s="376"/>
      <c r="I23" s="377"/>
    </row>
    <row r="24" spans="1:9" ht="16.5" x14ac:dyDescent="0.25">
      <c r="A24" s="497" t="s">
        <v>146</v>
      </c>
      <c r="B24" s="498"/>
      <c r="C24" s="501" t="s">
        <v>116</v>
      </c>
      <c r="D24" s="502"/>
      <c r="E24" s="502"/>
      <c r="F24" s="502"/>
      <c r="G24" s="502"/>
      <c r="H24" s="502"/>
      <c r="I24" s="503"/>
    </row>
    <row r="25" spans="1:9" ht="18" customHeight="1" x14ac:dyDescent="0.25">
      <c r="A25" s="499"/>
      <c r="B25" s="500"/>
      <c r="C25" s="504" t="s">
        <v>160</v>
      </c>
      <c r="D25" s="505"/>
      <c r="E25" s="505"/>
      <c r="F25" s="505"/>
      <c r="G25" s="505"/>
      <c r="H25" s="505"/>
      <c r="I25" s="506"/>
    </row>
    <row r="26" spans="1:9" ht="16.5" x14ac:dyDescent="0.25">
      <c r="A26" s="459" t="s">
        <v>161</v>
      </c>
      <c r="B26" s="460" t="s">
        <v>162</v>
      </c>
      <c r="C26" s="453" t="s">
        <v>150</v>
      </c>
      <c r="D26" s="454"/>
      <c r="E26" s="454"/>
      <c r="F26" s="454"/>
      <c r="G26" s="454"/>
      <c r="H26" s="454"/>
      <c r="I26" s="455"/>
    </row>
    <row r="27" spans="1:9" ht="16.5" x14ac:dyDescent="0.25">
      <c r="A27" s="459"/>
      <c r="B27" s="460"/>
      <c r="C27" s="456" t="s">
        <v>426</v>
      </c>
      <c r="D27" s="457"/>
      <c r="E27" s="457"/>
      <c r="F27" s="457"/>
      <c r="G27" s="457"/>
      <c r="H27" s="457"/>
      <c r="I27" s="458"/>
    </row>
    <row r="28" spans="1:9" ht="17.25" thickBot="1" x14ac:dyDescent="0.3">
      <c r="A28" s="474" t="s">
        <v>151</v>
      </c>
      <c r="B28" s="475"/>
      <c r="C28" s="33"/>
      <c r="D28" s="34" t="s">
        <v>152</v>
      </c>
      <c r="E28" s="34" t="s">
        <v>152</v>
      </c>
      <c r="F28" s="34" t="s">
        <v>152</v>
      </c>
      <c r="G28" s="35" t="e">
        <f>SUM(#REF!)</f>
        <v>#REF!</v>
      </c>
      <c r="H28" s="35" t="e">
        <f>SUM(#REF!)</f>
        <v>#REF!</v>
      </c>
      <c r="I28" s="35" t="e">
        <f>SUM(#REF!)</f>
        <v>#REF!</v>
      </c>
    </row>
    <row r="29" spans="1:9" ht="16.5" x14ac:dyDescent="0.25">
      <c r="A29" s="476" t="s">
        <v>153</v>
      </c>
      <c r="B29" s="477"/>
      <c r="C29" s="477"/>
      <c r="D29" s="477"/>
      <c r="E29" s="477"/>
      <c r="F29" s="477"/>
      <c r="G29" s="477"/>
      <c r="H29" s="477"/>
      <c r="I29" s="478"/>
    </row>
    <row r="30" spans="1:9" ht="17.25" thickBot="1" x14ac:dyDescent="0.3">
      <c r="A30" s="426" t="s">
        <v>401</v>
      </c>
      <c r="B30" s="427"/>
      <c r="C30" s="427"/>
      <c r="D30" s="427"/>
      <c r="E30" s="427"/>
      <c r="F30" s="427"/>
      <c r="G30" s="427"/>
      <c r="H30" s="427"/>
      <c r="I30" s="428"/>
    </row>
    <row r="31" spans="1:9" ht="17.25" thickBot="1" x14ac:dyDescent="0.3">
      <c r="A31" s="437" t="s">
        <v>154</v>
      </c>
      <c r="B31" s="438"/>
      <c r="C31" s="438"/>
      <c r="D31" s="438"/>
      <c r="E31" s="438"/>
      <c r="F31" s="438"/>
      <c r="G31" s="438"/>
      <c r="H31" s="438"/>
      <c r="I31" s="439"/>
    </row>
    <row r="32" spans="1:9" ht="60" customHeight="1" thickBot="1" x14ac:dyDescent="0.3">
      <c r="A32" s="424" t="s">
        <v>155</v>
      </c>
      <c r="B32" s="425"/>
      <c r="C32" s="479" t="s">
        <v>163</v>
      </c>
      <c r="D32" s="480"/>
      <c r="E32" s="480"/>
      <c r="F32" s="480"/>
      <c r="G32" s="480"/>
      <c r="H32" s="480"/>
      <c r="I32" s="481"/>
    </row>
    <row r="33" spans="1:9" ht="42" customHeight="1" thickBot="1" x14ac:dyDescent="0.3">
      <c r="A33" s="448" t="s">
        <v>157</v>
      </c>
      <c r="B33" s="449"/>
      <c r="C33" s="36"/>
      <c r="D33" s="36"/>
      <c r="E33" s="36"/>
      <c r="F33" s="36"/>
      <c r="G33" s="36"/>
      <c r="H33" s="36"/>
      <c r="I33" s="37"/>
    </row>
    <row r="34" spans="1:9" ht="16.5" x14ac:dyDescent="0.25">
      <c r="A34" s="444" t="s">
        <v>158</v>
      </c>
      <c r="B34" s="445"/>
      <c r="C34" s="445"/>
      <c r="D34" s="445"/>
      <c r="E34" s="445"/>
      <c r="F34" s="445"/>
      <c r="G34" s="446"/>
      <c r="H34" s="446"/>
      <c r="I34" s="447"/>
    </row>
    <row r="35" spans="1:9" ht="17.25" thickBot="1" x14ac:dyDescent="0.3">
      <c r="A35" s="440" t="s">
        <v>416</v>
      </c>
      <c r="B35" s="441"/>
      <c r="C35" s="441"/>
      <c r="D35" s="441"/>
      <c r="E35" s="441"/>
      <c r="F35" s="441"/>
      <c r="G35" s="442"/>
      <c r="H35" s="442"/>
      <c r="I35" s="443"/>
    </row>
    <row r="36" spans="1:9" ht="16.5" x14ac:dyDescent="0.25">
      <c r="A36" s="444" t="s">
        <v>159</v>
      </c>
      <c r="B36" s="445"/>
      <c r="C36" s="445"/>
      <c r="D36" s="445"/>
      <c r="E36" s="445"/>
      <c r="F36" s="445"/>
      <c r="G36" s="446"/>
      <c r="H36" s="446"/>
      <c r="I36" s="447"/>
    </row>
    <row r="37" spans="1:9" ht="17.25" thickBot="1" x14ac:dyDescent="0.3">
      <c r="A37" s="440" t="s">
        <v>179</v>
      </c>
      <c r="B37" s="441"/>
      <c r="C37" s="441"/>
      <c r="D37" s="441"/>
      <c r="E37" s="441"/>
      <c r="F37" s="441"/>
      <c r="G37" s="442"/>
      <c r="H37" s="442"/>
      <c r="I37" s="443"/>
    </row>
    <row r="38" spans="1:9" ht="16.5" x14ac:dyDescent="0.25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6.5" x14ac:dyDescent="0.25">
      <c r="A39" s="510" t="s">
        <v>164</v>
      </c>
      <c r="B39" s="510"/>
      <c r="C39" s="510"/>
      <c r="D39" s="510"/>
      <c r="E39" s="510"/>
      <c r="F39" s="510"/>
      <c r="G39" s="510"/>
      <c r="H39" s="510"/>
      <c r="I39" s="510"/>
    </row>
    <row r="40" spans="1:9" ht="16.5" x14ac:dyDescent="0.25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6.5" x14ac:dyDescent="0.25">
      <c r="A41" s="510" t="s">
        <v>165</v>
      </c>
      <c r="B41" s="510"/>
      <c r="C41" s="510"/>
      <c r="D41" s="510"/>
      <c r="E41" s="510"/>
      <c r="F41" s="510"/>
      <c r="G41" s="510"/>
      <c r="H41" s="510"/>
      <c r="I41" s="510"/>
    </row>
    <row r="42" spans="1:9" ht="17.25" thickBot="1" x14ac:dyDescent="0.3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6.5" x14ac:dyDescent="0.25">
      <c r="A43" s="482" t="s">
        <v>143</v>
      </c>
      <c r="B43" s="483"/>
      <c r="C43" s="483"/>
      <c r="D43" s="488" t="s">
        <v>119</v>
      </c>
      <c r="E43" s="489"/>
      <c r="F43" s="489"/>
      <c r="G43" s="489"/>
      <c r="H43" s="489"/>
      <c r="I43" s="490"/>
    </row>
    <row r="44" spans="1:9" ht="19.5" customHeight="1" x14ac:dyDescent="0.25">
      <c r="A44" s="484"/>
      <c r="B44" s="485"/>
      <c r="C44" s="485"/>
      <c r="D44" s="491" t="s">
        <v>144</v>
      </c>
      <c r="E44" s="492"/>
      <c r="F44" s="358"/>
      <c r="G44" s="491" t="s">
        <v>145</v>
      </c>
      <c r="H44" s="492"/>
      <c r="I44" s="358"/>
    </row>
    <row r="45" spans="1:9" ht="33.75" thickBot="1" x14ac:dyDescent="0.3">
      <c r="A45" s="486"/>
      <c r="B45" s="487"/>
      <c r="C45" s="487"/>
      <c r="D45" s="21" t="s">
        <v>108</v>
      </c>
      <c r="E45" s="21" t="s">
        <v>109</v>
      </c>
      <c r="F45" s="39" t="s">
        <v>100</v>
      </c>
      <c r="G45" s="21" t="s">
        <v>108</v>
      </c>
      <c r="H45" s="21" t="s">
        <v>109</v>
      </c>
      <c r="I45" s="40" t="s">
        <v>100</v>
      </c>
    </row>
    <row r="46" spans="1:9" ht="16.5" x14ac:dyDescent="0.25">
      <c r="A46" s="828" t="s">
        <v>146</v>
      </c>
      <c r="B46" s="829"/>
      <c r="C46" s="830" t="s">
        <v>116</v>
      </c>
      <c r="D46" s="680"/>
      <c r="E46" s="680"/>
      <c r="F46" s="680"/>
      <c r="G46" s="680"/>
      <c r="H46" s="680"/>
      <c r="I46" s="681"/>
    </row>
    <row r="47" spans="1:9" ht="16.5" x14ac:dyDescent="0.25">
      <c r="A47" s="676"/>
      <c r="B47" s="677"/>
      <c r="C47" s="665" t="s">
        <v>166</v>
      </c>
      <c r="D47" s="666"/>
      <c r="E47" s="666"/>
      <c r="F47" s="667"/>
      <c r="G47" s="667"/>
      <c r="H47" s="667"/>
      <c r="I47" s="668"/>
    </row>
    <row r="48" spans="1:9" ht="17.25" thickBot="1" x14ac:dyDescent="0.3">
      <c r="A48" s="678"/>
      <c r="B48" s="679"/>
      <c r="C48" s="669" t="s">
        <v>167</v>
      </c>
      <c r="D48" s="670"/>
      <c r="E48" s="670"/>
      <c r="F48" s="671"/>
      <c r="G48" s="671"/>
      <c r="H48" s="671"/>
      <c r="I48" s="672"/>
    </row>
    <row r="49" spans="1:9" ht="17.25" thickBot="1" x14ac:dyDescent="0.3">
      <c r="A49" s="113" t="s">
        <v>168</v>
      </c>
      <c r="B49" s="48" t="s">
        <v>169</v>
      </c>
      <c r="C49" s="673" t="s">
        <v>418</v>
      </c>
      <c r="D49" s="674"/>
      <c r="E49" s="674"/>
      <c r="F49" s="674"/>
      <c r="G49" s="674"/>
      <c r="H49" s="674"/>
      <c r="I49" s="675"/>
    </row>
    <row r="50" spans="1:9" ht="55.5" customHeight="1" thickBot="1" x14ac:dyDescent="0.3">
      <c r="A50" s="838" t="s">
        <v>170</v>
      </c>
      <c r="B50" s="839"/>
      <c r="C50" s="148" t="s">
        <v>171</v>
      </c>
      <c r="D50" s="48">
        <v>0</v>
      </c>
      <c r="E50" s="48">
        <v>7</v>
      </c>
      <c r="F50" s="48">
        <v>7</v>
      </c>
      <c r="G50" s="48"/>
      <c r="H50" s="48"/>
      <c r="I50" s="48"/>
    </row>
    <row r="51" spans="1:9" ht="51.75" customHeight="1" thickBot="1" x14ac:dyDescent="0.3">
      <c r="A51" s="673"/>
      <c r="B51" s="675"/>
      <c r="C51" s="148" t="s">
        <v>172</v>
      </c>
      <c r="D51" s="48">
        <v>0</v>
      </c>
      <c r="E51" s="48">
        <v>4382</v>
      </c>
      <c r="F51" s="48">
        <v>4382</v>
      </c>
      <c r="G51" s="48"/>
      <c r="H51" s="48"/>
      <c r="I51" s="48"/>
    </row>
    <row r="52" spans="1:9" ht="17.25" thickBot="1" x14ac:dyDescent="0.3">
      <c r="A52" s="656" t="s">
        <v>173</v>
      </c>
      <c r="B52" s="657"/>
      <c r="C52" s="148"/>
      <c r="D52" s="148"/>
      <c r="E52" s="148"/>
      <c r="F52" s="48"/>
      <c r="G52" s="48"/>
      <c r="H52" s="48"/>
      <c r="I52" s="48"/>
    </row>
    <row r="53" spans="1:9" ht="38.25" customHeight="1" thickBot="1" x14ac:dyDescent="0.3">
      <c r="A53" s="656" t="s">
        <v>174</v>
      </c>
      <c r="B53" s="661"/>
      <c r="C53" s="657"/>
      <c r="D53" s="148"/>
      <c r="E53" s="148"/>
      <c r="F53" s="48"/>
      <c r="G53" s="151" t="e">
        <f>SUM(#REF!)</f>
        <v>#REF!</v>
      </c>
      <c r="H53" s="151" t="e">
        <f>SUM(#REF!)</f>
        <v>#REF!</v>
      </c>
      <c r="I53" s="151" t="e">
        <f>SUM(#REF!)</f>
        <v>#REF!</v>
      </c>
    </row>
    <row r="54" spans="1:9" ht="17.25" thickBot="1" x14ac:dyDescent="0.3">
      <c r="A54" s="656" t="s">
        <v>402</v>
      </c>
      <c r="B54" s="657"/>
      <c r="C54" s="115" t="e">
        <f>I53</f>
        <v>#REF!</v>
      </c>
      <c r="D54" s="156"/>
      <c r="E54" s="156"/>
      <c r="F54" s="48"/>
      <c r="G54" s="48"/>
      <c r="H54" s="48"/>
      <c r="I54" s="48"/>
    </row>
    <row r="55" spans="1:9" ht="66" customHeight="1" thickBot="1" x14ac:dyDescent="0.3">
      <c r="A55" s="656" t="s">
        <v>176</v>
      </c>
      <c r="B55" s="657"/>
      <c r="C55" s="148"/>
      <c r="D55" s="148"/>
      <c r="E55" s="148"/>
      <c r="F55" s="48"/>
      <c r="G55" s="48"/>
      <c r="H55" s="48"/>
      <c r="I55" s="48"/>
    </row>
    <row r="56" spans="1:9" ht="17.25" thickBot="1" x14ac:dyDescent="0.3">
      <c r="A56" s="890" t="s">
        <v>158</v>
      </c>
      <c r="B56" s="891"/>
      <c r="C56" s="891"/>
      <c r="D56" s="891"/>
      <c r="E56" s="891"/>
      <c r="F56" s="891"/>
      <c r="G56" s="891"/>
      <c r="H56" s="891"/>
      <c r="I56" s="892"/>
    </row>
    <row r="57" spans="1:9" ht="17.25" thickBot="1" x14ac:dyDescent="0.3">
      <c r="A57" s="656" t="s">
        <v>419</v>
      </c>
      <c r="B57" s="661"/>
      <c r="C57" s="661"/>
      <c r="D57" s="661"/>
      <c r="E57" s="661"/>
      <c r="F57" s="661"/>
      <c r="G57" s="661"/>
      <c r="H57" s="661"/>
      <c r="I57" s="657"/>
    </row>
    <row r="58" spans="1:9" ht="17.25" thickBot="1" x14ac:dyDescent="0.3">
      <c r="A58" s="890" t="s">
        <v>159</v>
      </c>
      <c r="B58" s="891"/>
      <c r="C58" s="891"/>
      <c r="D58" s="891"/>
      <c r="E58" s="891"/>
      <c r="F58" s="891"/>
      <c r="G58" s="891"/>
      <c r="H58" s="891"/>
      <c r="I58" s="892"/>
    </row>
    <row r="59" spans="1:9" ht="17.25" thickBot="1" x14ac:dyDescent="0.3">
      <c r="A59" s="656" t="s">
        <v>177</v>
      </c>
      <c r="B59" s="661"/>
      <c r="C59" s="661"/>
      <c r="D59" s="661"/>
      <c r="E59" s="661"/>
      <c r="F59" s="661"/>
      <c r="G59" s="661"/>
      <c r="H59" s="661"/>
      <c r="I59" s="657"/>
    </row>
    <row r="60" spans="1:9" ht="16.5" x14ac:dyDescent="0.25">
      <c r="A60" s="828" t="s">
        <v>146</v>
      </c>
      <c r="B60" s="829"/>
      <c r="C60" s="830" t="s">
        <v>116</v>
      </c>
      <c r="D60" s="680"/>
      <c r="E60" s="680"/>
      <c r="F60" s="680"/>
      <c r="G60" s="680"/>
      <c r="H60" s="680"/>
      <c r="I60" s="681"/>
    </row>
    <row r="61" spans="1:9" ht="16.5" x14ac:dyDescent="0.25">
      <c r="A61" s="676"/>
      <c r="B61" s="677"/>
      <c r="C61" s="665" t="s">
        <v>215</v>
      </c>
      <c r="D61" s="666"/>
      <c r="E61" s="666"/>
      <c r="F61" s="667"/>
      <c r="G61" s="667"/>
      <c r="H61" s="667"/>
      <c r="I61" s="668"/>
    </row>
    <row r="62" spans="1:9" ht="17.25" thickBot="1" x14ac:dyDescent="0.3">
      <c r="A62" s="678"/>
      <c r="B62" s="679"/>
      <c r="C62" s="669" t="s">
        <v>167</v>
      </c>
      <c r="D62" s="670"/>
      <c r="E62" s="670"/>
      <c r="F62" s="671"/>
      <c r="G62" s="671"/>
      <c r="H62" s="671"/>
      <c r="I62" s="672"/>
    </row>
    <row r="63" spans="1:9" ht="17.25" thickBot="1" x14ac:dyDescent="0.3">
      <c r="A63" s="113" t="s">
        <v>205</v>
      </c>
      <c r="B63" s="48" t="s">
        <v>169</v>
      </c>
      <c r="C63" s="673" t="s">
        <v>215</v>
      </c>
      <c r="D63" s="674"/>
      <c r="E63" s="674"/>
      <c r="F63" s="674"/>
      <c r="G63" s="674"/>
      <c r="H63" s="674"/>
      <c r="I63" s="675"/>
    </row>
    <row r="64" spans="1:9" ht="36.75" customHeight="1" thickBot="1" x14ac:dyDescent="0.3">
      <c r="A64" s="656" t="s">
        <v>170</v>
      </c>
      <c r="B64" s="657"/>
      <c r="C64" s="48" t="s">
        <v>216</v>
      </c>
      <c r="D64" s="48">
        <v>0</v>
      </c>
      <c r="E64" s="48">
        <v>1</v>
      </c>
      <c r="F64" s="48">
        <v>2</v>
      </c>
      <c r="G64" s="48"/>
      <c r="H64" s="48"/>
      <c r="I64" s="48"/>
    </row>
    <row r="65" spans="1:9" ht="17.25" thickBot="1" x14ac:dyDescent="0.3">
      <c r="A65" s="656" t="s">
        <v>173</v>
      </c>
      <c r="B65" s="657"/>
      <c r="C65" s="148"/>
      <c r="D65" s="148"/>
      <c r="E65" s="148"/>
      <c r="F65" s="48"/>
      <c r="G65" s="48"/>
      <c r="H65" s="48"/>
      <c r="I65" s="48"/>
    </row>
    <row r="66" spans="1:9" ht="40.5" customHeight="1" thickBot="1" x14ac:dyDescent="0.3">
      <c r="A66" s="656" t="s">
        <v>174</v>
      </c>
      <c r="B66" s="661"/>
      <c r="C66" s="657"/>
      <c r="D66" s="148"/>
      <c r="E66" s="148"/>
      <c r="F66" s="48"/>
      <c r="G66" s="151" t="e">
        <f>SUM(#REF!)</f>
        <v>#REF!</v>
      </c>
      <c r="H66" s="151" t="e">
        <f>SUM(#REF!)</f>
        <v>#REF!</v>
      </c>
      <c r="I66" s="151" t="e">
        <f>SUM(#REF!)</f>
        <v>#REF!</v>
      </c>
    </row>
    <row r="67" spans="1:9" ht="17.25" thickBot="1" x14ac:dyDescent="0.3">
      <c r="A67" s="656" t="s">
        <v>175</v>
      </c>
      <c r="B67" s="657"/>
      <c r="C67" s="115" t="e">
        <f>I66</f>
        <v>#REF!</v>
      </c>
      <c r="D67" s="115"/>
      <c r="E67" s="115"/>
      <c r="F67" s="48"/>
      <c r="G67" s="48"/>
      <c r="H67" s="48"/>
      <c r="I67" s="48"/>
    </row>
    <row r="68" spans="1:9" ht="68.25" customHeight="1" thickBot="1" x14ac:dyDescent="0.3">
      <c r="A68" s="656" t="s">
        <v>176</v>
      </c>
      <c r="B68" s="657"/>
      <c r="C68" s="148"/>
      <c r="D68" s="148"/>
      <c r="E68" s="148"/>
      <c r="F68" s="48"/>
      <c r="G68" s="48"/>
      <c r="H68" s="48"/>
      <c r="I68" s="48"/>
    </row>
    <row r="69" spans="1:9" ht="16.5" x14ac:dyDescent="0.25">
      <c r="A69" s="662" t="s">
        <v>158</v>
      </c>
      <c r="B69" s="663"/>
      <c r="C69" s="663"/>
      <c r="D69" s="663"/>
      <c r="E69" s="663"/>
      <c r="F69" s="663"/>
      <c r="G69" s="663"/>
      <c r="H69" s="663"/>
      <c r="I69" s="664"/>
    </row>
    <row r="70" spans="1:9" ht="17.25" thickBot="1" x14ac:dyDescent="0.3">
      <c r="A70" s="673" t="s">
        <v>420</v>
      </c>
      <c r="B70" s="674"/>
      <c r="C70" s="674"/>
      <c r="D70" s="674"/>
      <c r="E70" s="674"/>
      <c r="F70" s="674"/>
      <c r="G70" s="674"/>
      <c r="H70" s="674"/>
      <c r="I70" s="675"/>
    </row>
    <row r="71" spans="1:9" ht="16.5" x14ac:dyDescent="0.25">
      <c r="A71" s="662" t="s">
        <v>159</v>
      </c>
      <c r="B71" s="663"/>
      <c r="C71" s="663"/>
      <c r="D71" s="663"/>
      <c r="E71" s="663"/>
      <c r="F71" s="663"/>
      <c r="G71" s="663"/>
      <c r="H71" s="663"/>
      <c r="I71" s="664"/>
    </row>
    <row r="72" spans="1:9" ht="17.25" thickBot="1" x14ac:dyDescent="0.3">
      <c r="A72" s="673" t="s">
        <v>177</v>
      </c>
      <c r="B72" s="674"/>
      <c r="C72" s="674"/>
      <c r="D72" s="674"/>
      <c r="E72" s="674"/>
      <c r="F72" s="674"/>
      <c r="G72" s="674"/>
      <c r="H72" s="674"/>
      <c r="I72" s="675"/>
    </row>
    <row r="73" spans="1:9" ht="16.5" x14ac:dyDescent="0.25">
      <c r="A73" s="394" t="s">
        <v>146</v>
      </c>
      <c r="B73" s="395"/>
      <c r="C73" s="544" t="s">
        <v>116</v>
      </c>
      <c r="D73" s="545"/>
      <c r="E73" s="545"/>
      <c r="F73" s="545"/>
      <c r="G73" s="545"/>
      <c r="H73" s="545"/>
      <c r="I73" s="546"/>
    </row>
    <row r="74" spans="1:9" ht="16.5" x14ac:dyDescent="0.25">
      <c r="A74" s="396"/>
      <c r="B74" s="397"/>
      <c r="C74" s="504" t="s">
        <v>217</v>
      </c>
      <c r="D74" s="505"/>
      <c r="E74" s="505"/>
      <c r="F74" s="505"/>
      <c r="G74" s="505"/>
      <c r="H74" s="505"/>
      <c r="I74" s="506"/>
    </row>
    <row r="75" spans="1:9" ht="16.5" x14ac:dyDescent="0.25">
      <c r="A75" s="357" t="s">
        <v>204</v>
      </c>
      <c r="B75" s="358" t="s">
        <v>169</v>
      </c>
      <c r="C75" s="359" t="s">
        <v>150</v>
      </c>
      <c r="D75" s="360"/>
      <c r="E75" s="360"/>
      <c r="F75" s="360"/>
      <c r="G75" s="360"/>
      <c r="H75" s="360"/>
      <c r="I75" s="361"/>
    </row>
    <row r="76" spans="1:9" ht="17.25" thickBot="1" x14ac:dyDescent="0.3">
      <c r="A76" s="547"/>
      <c r="B76" s="548"/>
      <c r="C76" s="471" t="s">
        <v>218</v>
      </c>
      <c r="D76" s="472"/>
      <c r="E76" s="472"/>
      <c r="F76" s="472"/>
      <c r="G76" s="472"/>
      <c r="H76" s="472"/>
      <c r="I76" s="473"/>
    </row>
    <row r="77" spans="1:9" ht="42" customHeight="1" x14ac:dyDescent="0.25">
      <c r="A77" s="542" t="s">
        <v>170</v>
      </c>
      <c r="B77" s="543"/>
      <c r="C77" s="100" t="s">
        <v>219</v>
      </c>
      <c r="D77" s="101">
        <v>0</v>
      </c>
      <c r="E77" s="101">
        <v>1</v>
      </c>
      <c r="F77" s="101">
        <v>1</v>
      </c>
      <c r="G77" s="102"/>
      <c r="H77" s="102"/>
      <c r="I77" s="103"/>
    </row>
    <row r="78" spans="1:9" ht="17.25" thickBot="1" x14ac:dyDescent="0.3">
      <c r="A78" s="540" t="s">
        <v>173</v>
      </c>
      <c r="B78" s="541"/>
      <c r="C78" s="104"/>
      <c r="D78" s="104"/>
      <c r="E78" s="104"/>
      <c r="F78" s="39"/>
      <c r="G78" s="105"/>
      <c r="H78" s="105"/>
      <c r="I78" s="40"/>
    </row>
    <row r="79" spans="1:9" ht="42" customHeight="1" thickBot="1" x14ac:dyDescent="0.3">
      <c r="A79" s="538" t="s">
        <v>185</v>
      </c>
      <c r="B79" s="539"/>
      <c r="C79" s="539"/>
      <c r="D79" s="146"/>
      <c r="E79" s="146"/>
      <c r="F79" s="73"/>
      <c r="G79" s="106" t="e">
        <f>SUM(#REF!)</f>
        <v>#REF!</v>
      </c>
      <c r="H79" s="106" t="e">
        <f>SUM(#REF!)</f>
        <v>#REF!</v>
      </c>
      <c r="I79" s="106" t="e">
        <f>SUM(#REF!)</f>
        <v>#REF!</v>
      </c>
    </row>
    <row r="80" spans="1:9" ht="36" customHeight="1" thickBot="1" x14ac:dyDescent="0.3">
      <c r="A80" s="365" t="s">
        <v>186</v>
      </c>
      <c r="B80" s="366"/>
      <c r="C80" s="107" t="e">
        <f>I79</f>
        <v>#REF!</v>
      </c>
      <c r="D80" s="107"/>
      <c r="E80" s="107"/>
      <c r="F80" s="73"/>
      <c r="G80" s="76"/>
      <c r="H80" s="76"/>
      <c r="I80" s="72"/>
    </row>
    <row r="81" spans="1:9" ht="77.25" customHeight="1" thickBot="1" x14ac:dyDescent="0.3">
      <c r="A81" s="365" t="s">
        <v>187</v>
      </c>
      <c r="B81" s="366"/>
      <c r="C81" s="140"/>
      <c r="D81" s="140"/>
      <c r="E81" s="140"/>
      <c r="F81" s="73"/>
      <c r="G81" s="76"/>
      <c r="H81" s="76"/>
      <c r="I81" s="72"/>
    </row>
    <row r="82" spans="1:9" ht="16.5" x14ac:dyDescent="0.25">
      <c r="A82" s="353" t="s">
        <v>158</v>
      </c>
      <c r="B82" s="354"/>
      <c r="C82" s="354"/>
      <c r="D82" s="354"/>
      <c r="E82" s="354"/>
      <c r="F82" s="354"/>
      <c r="G82" s="355"/>
      <c r="H82" s="355"/>
      <c r="I82" s="356"/>
    </row>
    <row r="83" spans="1:9" ht="17.25" thickBot="1" x14ac:dyDescent="0.3">
      <c r="A83" s="388" t="s">
        <v>421</v>
      </c>
      <c r="B83" s="389"/>
      <c r="C83" s="389"/>
      <c r="D83" s="389"/>
      <c r="E83" s="389"/>
      <c r="F83" s="389"/>
      <c r="G83" s="390"/>
      <c r="H83" s="390"/>
      <c r="I83" s="391"/>
    </row>
    <row r="84" spans="1:9" ht="16.5" x14ac:dyDescent="0.25">
      <c r="A84" s="353" t="s">
        <v>159</v>
      </c>
      <c r="B84" s="354"/>
      <c r="C84" s="354"/>
      <c r="D84" s="354"/>
      <c r="E84" s="354"/>
      <c r="F84" s="354"/>
      <c r="G84" s="355"/>
      <c r="H84" s="355"/>
      <c r="I84" s="356"/>
    </row>
    <row r="85" spans="1:9" ht="17.25" thickBot="1" x14ac:dyDescent="0.3">
      <c r="A85" s="388" t="s">
        <v>177</v>
      </c>
      <c r="B85" s="389"/>
      <c r="C85" s="389"/>
      <c r="D85" s="389"/>
      <c r="E85" s="389"/>
      <c r="F85" s="389"/>
      <c r="G85" s="390"/>
      <c r="H85" s="390"/>
      <c r="I85" s="391"/>
    </row>
    <row r="86" spans="1:9" ht="16.5" x14ac:dyDescent="0.25">
      <c r="A86" s="828" t="s">
        <v>146</v>
      </c>
      <c r="B86" s="829"/>
      <c r="C86" s="830" t="s">
        <v>116</v>
      </c>
      <c r="D86" s="680"/>
      <c r="E86" s="680"/>
      <c r="F86" s="680"/>
      <c r="G86" s="680"/>
      <c r="H86" s="680"/>
      <c r="I86" s="681"/>
    </row>
    <row r="87" spans="1:9" ht="16.5" x14ac:dyDescent="0.25">
      <c r="A87" s="676"/>
      <c r="B87" s="677"/>
      <c r="C87" s="665" t="s">
        <v>212</v>
      </c>
      <c r="D87" s="666"/>
      <c r="E87" s="666"/>
      <c r="F87" s="667"/>
      <c r="G87" s="667"/>
      <c r="H87" s="667"/>
      <c r="I87" s="668"/>
    </row>
    <row r="88" spans="1:9" ht="17.25" thickBot="1" x14ac:dyDescent="0.3">
      <c r="A88" s="678"/>
      <c r="B88" s="679"/>
      <c r="C88" s="669" t="s">
        <v>167</v>
      </c>
      <c r="D88" s="670"/>
      <c r="E88" s="670"/>
      <c r="F88" s="671"/>
      <c r="G88" s="671"/>
      <c r="H88" s="671"/>
      <c r="I88" s="672"/>
    </row>
    <row r="89" spans="1:9" ht="17.25" thickBot="1" x14ac:dyDescent="0.3">
      <c r="A89" s="113" t="s">
        <v>181</v>
      </c>
      <c r="B89" s="48" t="s">
        <v>169</v>
      </c>
      <c r="C89" s="673" t="s">
        <v>213</v>
      </c>
      <c r="D89" s="674"/>
      <c r="E89" s="674"/>
      <c r="F89" s="674"/>
      <c r="G89" s="674"/>
      <c r="H89" s="674"/>
      <c r="I89" s="675"/>
    </row>
    <row r="90" spans="1:9" ht="50.25" thickBot="1" x14ac:dyDescent="0.3">
      <c r="A90" s="656" t="s">
        <v>170</v>
      </c>
      <c r="B90" s="657"/>
      <c r="C90" s="148" t="s">
        <v>214</v>
      </c>
      <c r="D90" s="114">
        <v>0</v>
      </c>
      <c r="E90" s="114">
        <v>0.1</v>
      </c>
      <c r="F90" s="114">
        <v>0.5</v>
      </c>
      <c r="G90" s="48"/>
      <c r="H90" s="48"/>
      <c r="I90" s="48"/>
    </row>
    <row r="91" spans="1:9" ht="17.25" thickBot="1" x14ac:dyDescent="0.3">
      <c r="A91" s="656" t="s">
        <v>173</v>
      </c>
      <c r="B91" s="657"/>
      <c r="C91" s="148"/>
      <c r="D91" s="148"/>
      <c r="E91" s="148"/>
      <c r="F91" s="48"/>
      <c r="G91" s="48"/>
      <c r="H91" s="48"/>
      <c r="I91" s="48"/>
    </row>
    <row r="92" spans="1:9" ht="37.5" customHeight="1" thickBot="1" x14ac:dyDescent="0.3">
      <c r="A92" s="656" t="s">
        <v>174</v>
      </c>
      <c r="B92" s="661"/>
      <c r="C92" s="657"/>
      <c r="D92" s="148"/>
      <c r="E92" s="148"/>
      <c r="F92" s="48"/>
      <c r="G92" s="114" t="e">
        <f>SUM(#REF!)</f>
        <v>#REF!</v>
      </c>
      <c r="H92" s="114" t="e">
        <f>SUM(#REF!)</f>
        <v>#REF!</v>
      </c>
      <c r="I92" s="114" t="e">
        <f>SUM(#REF!)</f>
        <v>#REF!</v>
      </c>
    </row>
    <row r="93" spans="1:9" ht="17.25" thickBot="1" x14ac:dyDescent="0.3">
      <c r="A93" s="656" t="s">
        <v>175</v>
      </c>
      <c r="B93" s="657"/>
      <c r="C93" s="157" t="e">
        <f>I92</f>
        <v>#REF!</v>
      </c>
      <c r="D93" s="157"/>
      <c r="E93" s="157"/>
      <c r="F93" s="48"/>
      <c r="G93" s="48"/>
      <c r="H93" s="48"/>
      <c r="I93" s="48"/>
    </row>
    <row r="94" spans="1:9" ht="68.25" customHeight="1" thickBot="1" x14ac:dyDescent="0.3">
      <c r="A94" s="656" t="s">
        <v>176</v>
      </c>
      <c r="B94" s="657"/>
      <c r="C94" s="148"/>
      <c r="D94" s="148"/>
      <c r="E94" s="148"/>
      <c r="F94" s="48"/>
      <c r="G94" s="48"/>
      <c r="H94" s="48"/>
      <c r="I94" s="48"/>
    </row>
    <row r="95" spans="1:9" ht="16.5" x14ac:dyDescent="0.25">
      <c r="A95" s="662" t="s">
        <v>158</v>
      </c>
      <c r="B95" s="663"/>
      <c r="C95" s="663"/>
      <c r="D95" s="663"/>
      <c r="E95" s="663"/>
      <c r="F95" s="663"/>
      <c r="G95" s="663"/>
      <c r="H95" s="663"/>
      <c r="I95" s="664"/>
    </row>
    <row r="96" spans="1:9" ht="17.25" thickBot="1" x14ac:dyDescent="0.3">
      <c r="A96" s="673" t="s">
        <v>422</v>
      </c>
      <c r="B96" s="674"/>
      <c r="C96" s="674"/>
      <c r="D96" s="674"/>
      <c r="E96" s="674"/>
      <c r="F96" s="674"/>
      <c r="G96" s="674"/>
      <c r="H96" s="674"/>
      <c r="I96" s="675"/>
    </row>
    <row r="97" spans="1:9" ht="16.5" x14ac:dyDescent="0.25">
      <c r="A97" s="662" t="s">
        <v>159</v>
      </c>
      <c r="B97" s="663"/>
      <c r="C97" s="663"/>
      <c r="D97" s="663"/>
      <c r="E97" s="663"/>
      <c r="F97" s="663"/>
      <c r="G97" s="663"/>
      <c r="H97" s="663"/>
      <c r="I97" s="664"/>
    </row>
    <row r="98" spans="1:9" ht="17.25" thickBot="1" x14ac:dyDescent="0.3">
      <c r="A98" s="673" t="s">
        <v>177</v>
      </c>
      <c r="B98" s="674"/>
      <c r="C98" s="674"/>
      <c r="D98" s="674"/>
      <c r="E98" s="674"/>
      <c r="F98" s="674"/>
      <c r="G98" s="674"/>
      <c r="H98" s="674"/>
      <c r="I98" s="675"/>
    </row>
    <row r="99" spans="1:9" s="38" customFormat="1" ht="16.5" x14ac:dyDescent="0.25">
      <c r="A99" s="394" t="s">
        <v>146</v>
      </c>
      <c r="B99" s="395"/>
      <c r="C99" s="359" t="s">
        <v>116</v>
      </c>
      <c r="D99" s="360"/>
      <c r="E99" s="360"/>
      <c r="F99" s="360"/>
      <c r="G99" s="360"/>
      <c r="H99" s="360"/>
      <c r="I99" s="361"/>
    </row>
    <row r="100" spans="1:9" s="38" customFormat="1" ht="16.5" x14ac:dyDescent="0.25">
      <c r="A100" s="396"/>
      <c r="B100" s="397"/>
      <c r="C100" s="899" t="s">
        <v>446</v>
      </c>
      <c r="D100" s="900"/>
      <c r="E100" s="900"/>
      <c r="F100" s="901"/>
      <c r="G100" s="901"/>
      <c r="H100" s="901"/>
      <c r="I100" s="902"/>
    </row>
    <row r="101" spans="1:9" s="38" customFormat="1" ht="16.5" x14ac:dyDescent="0.25">
      <c r="A101" s="357" t="s">
        <v>245</v>
      </c>
      <c r="B101" s="358" t="s">
        <v>190</v>
      </c>
      <c r="C101" s="359" t="s">
        <v>150</v>
      </c>
      <c r="D101" s="360"/>
      <c r="E101" s="360"/>
      <c r="F101" s="360"/>
      <c r="G101" s="360"/>
      <c r="H101" s="360"/>
      <c r="I101" s="361"/>
    </row>
    <row r="102" spans="1:9" s="38" customFormat="1" ht="33.75" customHeight="1" thickBot="1" x14ac:dyDescent="0.3">
      <c r="A102" s="357"/>
      <c r="B102" s="358"/>
      <c r="C102" s="471" t="s">
        <v>404</v>
      </c>
      <c r="D102" s="472"/>
      <c r="E102" s="472"/>
      <c r="F102" s="472"/>
      <c r="G102" s="472"/>
      <c r="H102" s="472"/>
      <c r="I102" s="473"/>
    </row>
    <row r="103" spans="1:9" s="38" customFormat="1" ht="50.25" customHeight="1" thickBot="1" x14ac:dyDescent="0.3">
      <c r="A103" s="365" t="s">
        <v>192</v>
      </c>
      <c r="B103" s="366"/>
      <c r="C103" s="69" t="s">
        <v>193</v>
      </c>
      <c r="D103" s="71">
        <v>0</v>
      </c>
      <c r="E103" s="71">
        <v>0</v>
      </c>
      <c r="F103" s="70">
        <v>1</v>
      </c>
      <c r="G103" s="76"/>
      <c r="H103" s="76"/>
      <c r="I103" s="72"/>
    </row>
    <row r="104" spans="1:9" s="38" customFormat="1" ht="18.75" thickBot="1" x14ac:dyDescent="0.3">
      <c r="A104" s="365" t="s">
        <v>194</v>
      </c>
      <c r="B104" s="366"/>
      <c r="C104" s="69"/>
      <c r="D104" s="73" t="s">
        <v>152</v>
      </c>
      <c r="E104" s="73" t="s">
        <v>152</v>
      </c>
      <c r="F104" s="73" t="s">
        <v>152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8" customFormat="1" ht="17.25" thickBot="1" x14ac:dyDescent="0.3">
      <c r="A105" s="365" t="s">
        <v>195</v>
      </c>
      <c r="B105" s="367"/>
      <c r="C105" s="366"/>
      <c r="D105" s="75"/>
      <c r="E105" s="75"/>
      <c r="F105" s="73"/>
      <c r="G105" s="76"/>
      <c r="H105" s="76"/>
      <c r="I105" s="72"/>
    </row>
    <row r="106" spans="1:9" s="38" customFormat="1" ht="16.5" x14ac:dyDescent="0.25">
      <c r="A106" s="342" t="s">
        <v>196</v>
      </c>
      <c r="B106" s="343"/>
      <c r="C106" s="343"/>
      <c r="D106" s="343"/>
      <c r="E106" s="343"/>
      <c r="F106" s="343"/>
      <c r="G106" s="343"/>
      <c r="H106" s="343"/>
      <c r="I106" s="344"/>
    </row>
    <row r="107" spans="1:9" s="38" customFormat="1" ht="17.25" thickBot="1" x14ac:dyDescent="0.3">
      <c r="A107" s="350" t="s">
        <v>305</v>
      </c>
      <c r="B107" s="351"/>
      <c r="C107" s="351"/>
      <c r="D107" s="351"/>
      <c r="E107" s="351"/>
      <c r="F107" s="351"/>
      <c r="G107" s="351"/>
      <c r="H107" s="351"/>
      <c r="I107" s="352"/>
    </row>
    <row r="108" spans="1:9" s="38" customFormat="1" ht="16.5" x14ac:dyDescent="0.25">
      <c r="A108" s="353" t="s">
        <v>158</v>
      </c>
      <c r="B108" s="354"/>
      <c r="C108" s="354"/>
      <c r="D108" s="354"/>
      <c r="E108" s="354"/>
      <c r="F108" s="354"/>
      <c r="G108" s="355"/>
      <c r="H108" s="355"/>
      <c r="I108" s="356"/>
    </row>
    <row r="109" spans="1:9" s="38" customFormat="1" ht="17.25" thickBot="1" x14ac:dyDescent="0.3">
      <c r="A109" s="388" t="s">
        <v>198</v>
      </c>
      <c r="B109" s="389"/>
      <c r="C109" s="389"/>
      <c r="D109" s="389"/>
      <c r="E109" s="389"/>
      <c r="F109" s="389"/>
      <c r="G109" s="390"/>
      <c r="H109" s="390"/>
      <c r="I109" s="391"/>
    </row>
    <row r="110" spans="1:9" s="38" customFormat="1" ht="16.5" x14ac:dyDescent="0.25">
      <c r="A110" s="353" t="s">
        <v>159</v>
      </c>
      <c r="B110" s="354"/>
      <c r="C110" s="354"/>
      <c r="D110" s="354"/>
      <c r="E110" s="354"/>
      <c r="F110" s="354"/>
      <c r="G110" s="355"/>
      <c r="H110" s="355"/>
      <c r="I110" s="356"/>
    </row>
    <row r="111" spans="1:9" s="38" customFormat="1" ht="33.75" customHeight="1" thickBot="1" x14ac:dyDescent="0.3">
      <c r="A111" s="388" t="s">
        <v>199</v>
      </c>
      <c r="B111" s="389"/>
      <c r="C111" s="389"/>
      <c r="D111" s="389"/>
      <c r="E111" s="389"/>
      <c r="F111" s="389"/>
      <c r="G111" s="390"/>
      <c r="H111" s="390"/>
      <c r="I111" s="391"/>
    </row>
    <row r="112" spans="1:9" s="38" customFormat="1" ht="16.5" x14ac:dyDescent="0.25">
      <c r="A112" s="414" t="s">
        <v>146</v>
      </c>
      <c r="B112" s="415"/>
      <c r="C112" s="418" t="s">
        <v>116</v>
      </c>
      <c r="D112" s="419"/>
      <c r="E112" s="419"/>
      <c r="F112" s="419"/>
      <c r="G112" s="419"/>
      <c r="H112" s="419"/>
      <c r="I112" s="420"/>
    </row>
    <row r="113" spans="1:9" s="38" customFormat="1" ht="16.5" x14ac:dyDescent="0.25">
      <c r="A113" s="416"/>
      <c r="B113" s="417"/>
      <c r="C113" s="421" t="s">
        <v>180</v>
      </c>
      <c r="D113" s="422"/>
      <c r="E113" s="422"/>
      <c r="F113" s="422"/>
      <c r="G113" s="422"/>
      <c r="H113" s="422"/>
      <c r="I113" s="423"/>
    </row>
    <row r="114" spans="1:9" s="38" customFormat="1" ht="16.5" x14ac:dyDescent="0.25">
      <c r="A114" s="392" t="s">
        <v>230</v>
      </c>
      <c r="B114" s="372" t="s">
        <v>417</v>
      </c>
      <c r="C114" s="431" t="s">
        <v>150</v>
      </c>
      <c r="D114" s="432"/>
      <c r="E114" s="432"/>
      <c r="F114" s="432"/>
      <c r="G114" s="432"/>
      <c r="H114" s="432"/>
      <c r="I114" s="433"/>
    </row>
    <row r="115" spans="1:9" s="38" customFormat="1" ht="17.25" thickBot="1" x14ac:dyDescent="0.3">
      <c r="A115" s="393"/>
      <c r="B115" s="373"/>
      <c r="C115" s="434" t="s">
        <v>182</v>
      </c>
      <c r="D115" s="435"/>
      <c r="E115" s="435"/>
      <c r="F115" s="435"/>
      <c r="G115" s="435"/>
      <c r="H115" s="435"/>
      <c r="I115" s="436"/>
    </row>
    <row r="116" spans="1:9" s="38" customFormat="1" ht="66" x14ac:dyDescent="0.25">
      <c r="A116" s="345" t="s">
        <v>170</v>
      </c>
      <c r="B116" s="346"/>
      <c r="C116" s="49" t="s">
        <v>183</v>
      </c>
      <c r="D116" s="82">
        <v>12</v>
      </c>
      <c r="E116" s="82">
        <v>12</v>
      </c>
      <c r="F116" s="82">
        <v>12</v>
      </c>
      <c r="G116" s="51"/>
      <c r="H116" s="51"/>
      <c r="I116" s="52"/>
    </row>
    <row r="117" spans="1:9" s="38" customFormat="1" ht="83.25" thickBot="1" x14ac:dyDescent="0.3">
      <c r="A117" s="386" t="s">
        <v>173</v>
      </c>
      <c r="B117" s="387"/>
      <c r="C117" s="53" t="s">
        <v>184</v>
      </c>
      <c r="D117" s="53"/>
      <c r="E117" s="53"/>
      <c r="F117" s="54">
        <v>100</v>
      </c>
      <c r="G117" s="55"/>
      <c r="H117" s="55"/>
      <c r="I117" s="56"/>
    </row>
    <row r="118" spans="1:9" s="38" customFormat="1" ht="35.25" customHeight="1" thickBot="1" x14ac:dyDescent="0.3">
      <c r="A118" s="378" t="s">
        <v>185</v>
      </c>
      <c r="B118" s="379"/>
      <c r="C118" s="379"/>
      <c r="D118" s="57"/>
      <c r="E118" s="57"/>
      <c r="F118" s="58"/>
      <c r="G118" s="59" t="e">
        <f>#REF!</f>
        <v>#REF!</v>
      </c>
      <c r="H118" s="59" t="e">
        <f>#REF!</f>
        <v>#REF!</v>
      </c>
      <c r="I118" s="59" t="e">
        <f>#REF!</f>
        <v>#REF!</v>
      </c>
    </row>
    <row r="119" spans="1:9" s="38" customFormat="1" ht="35.25" customHeight="1" thickBot="1" x14ac:dyDescent="0.3">
      <c r="A119" s="380" t="s">
        <v>186</v>
      </c>
      <c r="B119" s="381"/>
      <c r="C119" s="59" t="e">
        <f>I118</f>
        <v>#REF!</v>
      </c>
      <c r="D119" s="60"/>
      <c r="E119" s="60"/>
      <c r="F119" s="58"/>
      <c r="G119" s="61"/>
      <c r="H119" s="61"/>
      <c r="I119" s="62"/>
    </row>
    <row r="120" spans="1:9" s="38" customFormat="1" ht="80.25" customHeight="1" thickBot="1" x14ac:dyDescent="0.3">
      <c r="A120" s="380" t="s">
        <v>187</v>
      </c>
      <c r="B120" s="381"/>
      <c r="C120" s="63"/>
      <c r="D120" s="63"/>
      <c r="E120" s="63"/>
      <c r="F120" s="58"/>
      <c r="G120" s="61"/>
      <c r="H120" s="61"/>
      <c r="I120" s="62"/>
    </row>
    <row r="121" spans="1:9" s="38" customFormat="1" ht="23.25" customHeight="1" x14ac:dyDescent="0.25">
      <c r="A121" s="382" t="s">
        <v>158</v>
      </c>
      <c r="B121" s="383"/>
      <c r="C121" s="383"/>
      <c r="D121" s="383"/>
      <c r="E121" s="383"/>
      <c r="F121" s="383"/>
      <c r="G121" s="384"/>
      <c r="H121" s="384"/>
      <c r="I121" s="385"/>
    </row>
    <row r="122" spans="1:9" s="38" customFormat="1" ht="17.25" thickBot="1" x14ac:dyDescent="0.3">
      <c r="A122" s="374" t="s">
        <v>421</v>
      </c>
      <c r="B122" s="375"/>
      <c r="C122" s="375"/>
      <c r="D122" s="375"/>
      <c r="E122" s="375"/>
      <c r="F122" s="375"/>
      <c r="G122" s="376"/>
      <c r="H122" s="376"/>
      <c r="I122" s="377"/>
    </row>
    <row r="123" spans="1:9" s="38" customFormat="1" ht="16.5" x14ac:dyDescent="0.25">
      <c r="A123" s="382" t="s">
        <v>159</v>
      </c>
      <c r="B123" s="383"/>
      <c r="C123" s="383"/>
      <c r="D123" s="383"/>
      <c r="E123" s="383"/>
      <c r="F123" s="383"/>
      <c r="G123" s="384"/>
      <c r="H123" s="384"/>
      <c r="I123" s="385"/>
    </row>
    <row r="124" spans="1:9" s="38" customFormat="1" ht="17.25" thickBot="1" x14ac:dyDescent="0.3">
      <c r="A124" s="374" t="s">
        <v>177</v>
      </c>
      <c r="B124" s="375"/>
      <c r="C124" s="375"/>
      <c r="D124" s="375"/>
      <c r="E124" s="375"/>
      <c r="F124" s="375"/>
      <c r="G124" s="376"/>
      <c r="H124" s="376"/>
      <c r="I124" s="377"/>
    </row>
    <row r="125" spans="1:9" s="38" customFormat="1" ht="16.5" x14ac:dyDescent="0.25">
      <c r="A125" s="394" t="s">
        <v>146</v>
      </c>
      <c r="B125" s="395"/>
      <c r="C125" s="359" t="s">
        <v>116</v>
      </c>
      <c r="D125" s="360"/>
      <c r="E125" s="360"/>
      <c r="F125" s="360"/>
      <c r="G125" s="360"/>
      <c r="H125" s="360"/>
      <c r="I125" s="361"/>
    </row>
    <row r="126" spans="1:9" s="38" customFormat="1" ht="16.5" x14ac:dyDescent="0.3">
      <c r="A126" s="396"/>
      <c r="B126" s="397"/>
      <c r="C126" s="917" t="s">
        <v>403</v>
      </c>
      <c r="D126" s="918"/>
      <c r="E126" s="918"/>
      <c r="F126" s="919"/>
      <c r="G126" s="919"/>
      <c r="H126" s="919"/>
      <c r="I126" s="920"/>
    </row>
    <row r="127" spans="1:9" s="38" customFormat="1" ht="16.5" x14ac:dyDescent="0.25">
      <c r="A127" s="357" t="s">
        <v>245</v>
      </c>
      <c r="B127" s="358" t="s">
        <v>190</v>
      </c>
      <c r="C127" s="359" t="s">
        <v>150</v>
      </c>
      <c r="D127" s="360"/>
      <c r="E127" s="360"/>
      <c r="F127" s="360"/>
      <c r="G127" s="360"/>
      <c r="H127" s="360"/>
      <c r="I127" s="361"/>
    </row>
    <row r="128" spans="1:9" s="38" customFormat="1" ht="33.75" customHeight="1" thickBot="1" x14ac:dyDescent="0.3">
      <c r="A128" s="357"/>
      <c r="B128" s="358"/>
      <c r="C128" s="471" t="s">
        <v>435</v>
      </c>
      <c r="D128" s="472"/>
      <c r="E128" s="472"/>
      <c r="F128" s="472"/>
      <c r="G128" s="472"/>
      <c r="H128" s="472"/>
      <c r="I128" s="473"/>
    </row>
    <row r="129" spans="1:9" s="38" customFormat="1" ht="50.25" customHeight="1" thickBot="1" x14ac:dyDescent="0.3">
      <c r="A129" s="365" t="s">
        <v>192</v>
      </c>
      <c r="B129" s="366"/>
      <c r="C129" s="69" t="s">
        <v>193</v>
      </c>
      <c r="D129" s="71">
        <v>12</v>
      </c>
      <c r="E129" s="71">
        <v>12</v>
      </c>
      <c r="F129" s="70">
        <v>12</v>
      </c>
      <c r="G129" s="76"/>
      <c r="H129" s="76"/>
      <c r="I129" s="72"/>
    </row>
    <row r="130" spans="1:9" s="38" customFormat="1" ht="17.25" thickBot="1" x14ac:dyDescent="0.3">
      <c r="A130" s="365" t="s">
        <v>194</v>
      </c>
      <c r="B130" s="366"/>
      <c r="C130" s="69"/>
      <c r="D130" s="73" t="s">
        <v>152</v>
      </c>
      <c r="E130" s="73" t="s">
        <v>152</v>
      </c>
      <c r="F130" s="73" t="s">
        <v>152</v>
      </c>
      <c r="G130" s="185" t="e">
        <f>SUM(#REF!)</f>
        <v>#REF!</v>
      </c>
      <c r="H130" s="185" t="e">
        <f>SUM(#REF!)</f>
        <v>#REF!</v>
      </c>
      <c r="I130" s="185" t="e">
        <f>SUM(#REF!)</f>
        <v>#REF!</v>
      </c>
    </row>
    <row r="131" spans="1:9" s="38" customFormat="1" ht="17.25" thickBot="1" x14ac:dyDescent="0.3">
      <c r="A131" s="365" t="s">
        <v>195</v>
      </c>
      <c r="B131" s="367"/>
      <c r="C131" s="366"/>
      <c r="D131" s="75"/>
      <c r="E131" s="75"/>
      <c r="F131" s="73"/>
      <c r="G131" s="76"/>
      <c r="H131" s="76"/>
      <c r="I131" s="72"/>
    </row>
    <row r="132" spans="1:9" s="38" customFormat="1" ht="16.5" x14ac:dyDescent="0.25">
      <c r="A132" s="342" t="s">
        <v>196</v>
      </c>
      <c r="B132" s="343"/>
      <c r="C132" s="343"/>
      <c r="D132" s="343"/>
      <c r="E132" s="343"/>
      <c r="F132" s="343"/>
      <c r="G132" s="343"/>
      <c r="H132" s="343"/>
      <c r="I132" s="344"/>
    </row>
    <row r="133" spans="1:9" s="38" customFormat="1" ht="17.25" thickBot="1" x14ac:dyDescent="0.3">
      <c r="A133" s="350" t="s">
        <v>371</v>
      </c>
      <c r="B133" s="351"/>
      <c r="C133" s="351"/>
      <c r="D133" s="351"/>
      <c r="E133" s="351"/>
      <c r="F133" s="351"/>
      <c r="G133" s="351"/>
      <c r="H133" s="351"/>
      <c r="I133" s="352"/>
    </row>
    <row r="134" spans="1:9" s="38" customFormat="1" ht="16.5" x14ac:dyDescent="0.25">
      <c r="A134" s="353" t="s">
        <v>158</v>
      </c>
      <c r="B134" s="354"/>
      <c r="C134" s="354"/>
      <c r="D134" s="354"/>
      <c r="E134" s="354"/>
      <c r="F134" s="354"/>
      <c r="G134" s="355"/>
      <c r="H134" s="355"/>
      <c r="I134" s="356"/>
    </row>
    <row r="135" spans="1:9" s="38" customFormat="1" ht="15" customHeight="1" thickBot="1" x14ac:dyDescent="0.3">
      <c r="A135" s="388" t="s">
        <v>198</v>
      </c>
      <c r="B135" s="389"/>
      <c r="C135" s="389"/>
      <c r="D135" s="389"/>
      <c r="E135" s="389"/>
      <c r="F135" s="389"/>
      <c r="G135" s="390"/>
      <c r="H135" s="390"/>
      <c r="I135" s="391"/>
    </row>
    <row r="136" spans="1:9" s="38" customFormat="1" ht="16.5" x14ac:dyDescent="0.25">
      <c r="A136" s="353" t="s">
        <v>159</v>
      </c>
      <c r="B136" s="354"/>
      <c r="C136" s="354"/>
      <c r="D136" s="354"/>
      <c r="E136" s="354"/>
      <c r="F136" s="354"/>
      <c r="G136" s="355"/>
      <c r="H136" s="355"/>
      <c r="I136" s="356"/>
    </row>
    <row r="137" spans="1:9" s="38" customFormat="1" ht="33.75" customHeight="1" thickBot="1" x14ac:dyDescent="0.3">
      <c r="A137" s="388" t="s">
        <v>199</v>
      </c>
      <c r="B137" s="389"/>
      <c r="C137" s="389"/>
      <c r="D137" s="389"/>
      <c r="E137" s="389"/>
      <c r="F137" s="389"/>
      <c r="G137" s="390"/>
      <c r="H137" s="390"/>
      <c r="I137" s="391"/>
    </row>
    <row r="138" spans="1:9" s="168" customFormat="1" x14ac:dyDescent="0.25"/>
    <row r="139" spans="1:9" x14ac:dyDescent="0.25">
      <c r="I139" s="161"/>
    </row>
  </sheetData>
  <mergeCells count="155">
    <mergeCell ref="A137:I137"/>
    <mergeCell ref="A120:B120"/>
    <mergeCell ref="A131:C131"/>
    <mergeCell ref="A132:I132"/>
    <mergeCell ref="A133:I133"/>
    <mergeCell ref="A125:B126"/>
    <mergeCell ref="C125:I125"/>
    <mergeCell ref="C126:I126"/>
    <mergeCell ref="A127:A128"/>
    <mergeCell ref="B127:B128"/>
    <mergeCell ref="C128:I128"/>
    <mergeCell ref="A129:B129"/>
    <mergeCell ref="A130:B130"/>
    <mergeCell ref="A134:I134"/>
    <mergeCell ref="A135:I135"/>
    <mergeCell ref="A136:I136"/>
    <mergeCell ref="A123:I123"/>
    <mergeCell ref="A124:I124"/>
    <mergeCell ref="A111:I111"/>
    <mergeCell ref="A112:B113"/>
    <mergeCell ref="C112:I112"/>
    <mergeCell ref="C113:I113"/>
    <mergeCell ref="C127:I127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1:I121"/>
    <mergeCell ref="A107:I107"/>
    <mergeCell ref="A108:I108"/>
    <mergeCell ref="A109:I109"/>
    <mergeCell ref="A110:I110"/>
    <mergeCell ref="A103:B103"/>
    <mergeCell ref="A104:B104"/>
    <mergeCell ref="A105:C105"/>
    <mergeCell ref="A106:I106"/>
    <mergeCell ref="A122:I122"/>
    <mergeCell ref="A101:A102"/>
    <mergeCell ref="B101:B102"/>
    <mergeCell ref="C101:I101"/>
    <mergeCell ref="C102:I102"/>
    <mergeCell ref="A95:I95"/>
    <mergeCell ref="A96:I96"/>
    <mergeCell ref="A97:I97"/>
    <mergeCell ref="A99:B100"/>
    <mergeCell ref="C99:I99"/>
    <mergeCell ref="C100:I100"/>
    <mergeCell ref="A98:I98"/>
    <mergeCell ref="A86:B88"/>
    <mergeCell ref="C86:I86"/>
    <mergeCell ref="C87:I87"/>
    <mergeCell ref="C88:I88"/>
    <mergeCell ref="C89:I89"/>
    <mergeCell ref="A90:B90"/>
    <mergeCell ref="A75:A76"/>
    <mergeCell ref="B75:B76"/>
    <mergeCell ref="A91:B91"/>
    <mergeCell ref="A92:C92"/>
    <mergeCell ref="A93:B93"/>
    <mergeCell ref="A94:B94"/>
    <mergeCell ref="A77:B77"/>
    <mergeCell ref="A78:B78"/>
    <mergeCell ref="C75:I75"/>
    <mergeCell ref="C76:I76"/>
    <mergeCell ref="A85:I85"/>
    <mergeCell ref="A79:C79"/>
    <mergeCell ref="A80:B80"/>
    <mergeCell ref="A81:B81"/>
    <mergeCell ref="A82:I82"/>
    <mergeCell ref="A83:I83"/>
    <mergeCell ref="A84:I84"/>
    <mergeCell ref="A57:I57"/>
    <mergeCell ref="A58:I58"/>
    <mergeCell ref="A59:I59"/>
    <mergeCell ref="A71:I71"/>
    <mergeCell ref="C62:I62"/>
    <mergeCell ref="C63:I63"/>
    <mergeCell ref="A64:B64"/>
    <mergeCell ref="A65:B65"/>
    <mergeCell ref="A67:B67"/>
    <mergeCell ref="A68:B68"/>
    <mergeCell ref="A60:B62"/>
    <mergeCell ref="C60:I60"/>
    <mergeCell ref="C61:I61"/>
    <mergeCell ref="A73:B74"/>
    <mergeCell ref="C73:I73"/>
    <mergeCell ref="C74:I74"/>
    <mergeCell ref="A66:C66"/>
    <mergeCell ref="A69:I69"/>
    <mergeCell ref="A70:I70"/>
    <mergeCell ref="A72:I72"/>
    <mergeCell ref="C49:I49"/>
    <mergeCell ref="A50:B51"/>
    <mergeCell ref="G44:I44"/>
    <mergeCell ref="A46:B48"/>
    <mergeCell ref="C46:I46"/>
    <mergeCell ref="A52:B52"/>
    <mergeCell ref="A53:C53"/>
    <mergeCell ref="A56:I56"/>
    <mergeCell ref="A39:I39"/>
    <mergeCell ref="A54:B54"/>
    <mergeCell ref="A55:B55"/>
    <mergeCell ref="A41:I41"/>
    <mergeCell ref="A43:C45"/>
    <mergeCell ref="D43:I43"/>
    <mergeCell ref="D44:F44"/>
    <mergeCell ref="C48:I48"/>
    <mergeCell ref="A33:B33"/>
    <mergeCell ref="A34:I34"/>
    <mergeCell ref="A35:I35"/>
    <mergeCell ref="A36:I36"/>
    <mergeCell ref="A37:I37"/>
    <mergeCell ref="A32:B32"/>
    <mergeCell ref="C32:I32"/>
    <mergeCell ref="C47:I47"/>
    <mergeCell ref="A28:B28"/>
    <mergeCell ref="A26:A27"/>
    <mergeCell ref="B26:B27"/>
    <mergeCell ref="C26:I26"/>
    <mergeCell ref="C24:I24"/>
    <mergeCell ref="C25:I25"/>
    <mergeCell ref="A29:I29"/>
    <mergeCell ref="A30:I30"/>
    <mergeCell ref="A31:I31"/>
    <mergeCell ref="A1:I1"/>
    <mergeCell ref="A3:I3"/>
    <mergeCell ref="A4:I4"/>
    <mergeCell ref="A5:I5"/>
    <mergeCell ref="A14:B14"/>
    <mergeCell ref="C27:I27"/>
    <mergeCell ref="A17:I17"/>
    <mergeCell ref="A18:B18"/>
    <mergeCell ref="C18:I18"/>
    <mergeCell ref="A19:B19"/>
    <mergeCell ref="A20:I20"/>
    <mergeCell ref="A22:I22"/>
    <mergeCell ref="A23:I23"/>
    <mergeCell ref="A24:B25"/>
    <mergeCell ref="A21:I21"/>
    <mergeCell ref="A15:I15"/>
    <mergeCell ref="A16:I16"/>
    <mergeCell ref="A10:B11"/>
    <mergeCell ref="C10:I10"/>
    <mergeCell ref="C11:I11"/>
    <mergeCell ref="A12:A13"/>
    <mergeCell ref="B12:B13"/>
    <mergeCell ref="C13:I13"/>
    <mergeCell ref="A7:C9"/>
    <mergeCell ref="D7:I7"/>
    <mergeCell ref="D8:F8"/>
    <mergeCell ref="G8:I8"/>
  </mergeCells>
  <phoneticPr fontId="0" type="noConversion"/>
  <pageMargins left="0.2" right="0.19" top="0.17" bottom="0.17" header="0.17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4"/>
    <col min="2" max="2" width="9.140625" style="131"/>
    <col min="3" max="6" width="9.140625" style="4"/>
    <col min="7" max="7" width="9" style="4" bestFit="1" customWidth="1"/>
    <col min="8" max="16384" width="9.140625" style="4"/>
  </cols>
  <sheetData>
    <row r="10" spans="5:7" x14ac:dyDescent="0.25">
      <c r="E10" s="4" t="e">
        <f>Aragatsotn!D8+#REF!+'130Armavir'!#REF!+'130Gegharqunik'!#REF!+'365Lori'!#REF!+#REF!+'130Shirak'!#REF!+#REF!+#REF!+'130Tavush'!#REF!</f>
        <v>#REF!</v>
      </c>
      <c r="F10" s="4" t="e">
        <f>Aragatsotn!E8+#REF!+'130Armavir'!C8+'130Gegharqunik'!#REF!+'365Lori'!#REF!+#REF!+'130Shirak'!C9+#REF!+#REF!+'130Tavush'!C9</f>
        <v>#REF!</v>
      </c>
      <c r="G10" s="4" t="e">
        <f>Aragatsotn!F8+#REF!+'130Armavir'!#REF!+'130Gegharqunik'!#REF!+'365Lori'!#REF!+#REF!+'130Shirak'!#REF!+#REF!+#REF!+'130Tavush'!#REF!</f>
        <v>#REF!</v>
      </c>
    </row>
    <row r="11" spans="5:7" x14ac:dyDescent="0.25">
      <c r="E11" s="135" t="e">
        <f>E10/G10%</f>
        <v>#REF!</v>
      </c>
      <c r="F11" s="135" t="e">
        <f>F10/G10%</f>
        <v>#REF!</v>
      </c>
      <c r="G11" s="4">
        <v>100</v>
      </c>
    </row>
    <row r="12" spans="5:7" x14ac:dyDescent="0.25">
      <c r="E12" s="135" t="e">
        <f>E11/G11%</f>
        <v>#REF!</v>
      </c>
      <c r="F12" s="135" t="e">
        <f>F11-E11</f>
        <v>#REF!</v>
      </c>
      <c r="G12" s="135" t="e">
        <f>G11-F11</f>
        <v>#REF!</v>
      </c>
    </row>
  </sheetData>
  <phoneticPr fontId="0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39" workbookViewId="0">
      <selection activeCell="C123" sqref="C123"/>
    </sheetView>
  </sheetViews>
  <sheetFormatPr defaultRowHeight="16.5" x14ac:dyDescent="0.25"/>
  <cols>
    <col min="1" max="1" width="13.140625" style="38" customWidth="1"/>
    <col min="2" max="2" width="16.140625" style="38" customWidth="1"/>
    <col min="3" max="3" width="26.85546875" style="38" customWidth="1"/>
    <col min="4" max="4" width="17.42578125" style="38" customWidth="1"/>
    <col min="5" max="5" width="10.42578125" style="38" bestFit="1" customWidth="1"/>
    <col min="6" max="6" width="10.42578125" style="38" customWidth="1"/>
    <col min="7" max="7" width="10.7109375" style="38" bestFit="1" customWidth="1"/>
    <col min="8" max="8" width="10.42578125" style="38" bestFit="1" customWidth="1"/>
    <col min="9" max="9" width="10.5703125" style="38" bestFit="1" customWidth="1"/>
    <col min="10" max="10" width="9.140625" style="38"/>
    <col min="11" max="11" width="9.42578125" style="38" bestFit="1" customWidth="1"/>
    <col min="12" max="16384" width="9.140625" style="38"/>
  </cols>
  <sheetData>
    <row r="1" spans="1:9" ht="15" customHeight="1" x14ac:dyDescent="0.25">
      <c r="A1" s="511" t="s">
        <v>233</v>
      </c>
      <c r="B1" s="511"/>
      <c r="C1" s="511"/>
      <c r="D1" s="511"/>
      <c r="E1" s="511"/>
      <c r="F1" s="511"/>
      <c r="G1" s="511"/>
      <c r="H1" s="511"/>
      <c r="I1" s="511"/>
    </row>
    <row r="2" spans="1:9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58.5" customHeight="1" x14ac:dyDescent="0.25">
      <c r="A3" s="513" t="s">
        <v>232</v>
      </c>
      <c r="B3" s="513"/>
      <c r="C3" s="513"/>
      <c r="D3" s="513"/>
      <c r="E3" s="513"/>
      <c r="F3" s="513"/>
      <c r="G3" s="513"/>
      <c r="H3" s="513"/>
      <c r="I3" s="513"/>
    </row>
    <row r="6" spans="1:9" s="19" customFormat="1" ht="34.5" customHeight="1" x14ac:dyDescent="0.25">
      <c r="A6" s="510" t="s">
        <v>141</v>
      </c>
      <c r="B6" s="510"/>
      <c r="C6" s="510"/>
      <c r="D6" s="510"/>
      <c r="E6" s="510"/>
      <c r="F6" s="510"/>
      <c r="G6" s="510"/>
      <c r="H6" s="510"/>
      <c r="I6" s="510"/>
    </row>
    <row r="8" spans="1:9" s="19" customFormat="1" x14ac:dyDescent="0.25">
      <c r="A8" s="510" t="s">
        <v>188</v>
      </c>
      <c r="B8" s="510"/>
      <c r="C8" s="510"/>
      <c r="D8" s="510"/>
      <c r="E8" s="510"/>
      <c r="F8" s="510"/>
      <c r="G8" s="510"/>
      <c r="H8" s="510"/>
      <c r="I8" s="510"/>
    </row>
    <row r="9" spans="1:9" s="19" customFormat="1" x14ac:dyDescent="0.25"/>
    <row r="10" spans="1:9" s="19" customFormat="1" ht="36.75" customHeight="1" x14ac:dyDescent="0.25">
      <c r="A10" s="485" t="s">
        <v>143</v>
      </c>
      <c r="B10" s="485"/>
      <c r="C10" s="485"/>
      <c r="D10" s="536" t="s">
        <v>119</v>
      </c>
      <c r="E10" s="536"/>
      <c r="F10" s="536"/>
      <c r="G10" s="536"/>
      <c r="H10" s="536"/>
      <c r="I10" s="536"/>
    </row>
    <row r="11" spans="1:9" s="19" customFormat="1" x14ac:dyDescent="0.25">
      <c r="A11" s="485"/>
      <c r="B11" s="485"/>
      <c r="C11" s="485"/>
      <c r="D11" s="491" t="s">
        <v>144</v>
      </c>
      <c r="E11" s="492"/>
      <c r="F11" s="358"/>
      <c r="G11" s="491" t="s">
        <v>145</v>
      </c>
      <c r="H11" s="492"/>
      <c r="I11" s="358"/>
    </row>
    <row r="12" spans="1:9" s="19" customFormat="1" ht="35.25" customHeight="1" thickBot="1" x14ac:dyDescent="0.3">
      <c r="A12" s="485"/>
      <c r="B12" s="485"/>
      <c r="C12" s="485"/>
      <c r="D12" s="21" t="s">
        <v>108</v>
      </c>
      <c r="E12" s="21" t="s">
        <v>109</v>
      </c>
      <c r="F12" s="39" t="s">
        <v>100</v>
      </c>
      <c r="G12" s="21" t="s">
        <v>108</v>
      </c>
      <c r="H12" s="21" t="s">
        <v>109</v>
      </c>
      <c r="I12" s="40" t="s">
        <v>100</v>
      </c>
    </row>
    <row r="13" spans="1:9" s="19" customFormat="1" x14ac:dyDescent="0.25">
      <c r="A13" s="394" t="s">
        <v>146</v>
      </c>
      <c r="B13" s="395"/>
      <c r="C13" s="544" t="s">
        <v>116</v>
      </c>
      <c r="D13" s="545"/>
      <c r="E13" s="545"/>
      <c r="F13" s="545"/>
      <c r="G13" s="545"/>
      <c r="H13" s="545"/>
      <c r="I13" s="546"/>
    </row>
    <row r="14" spans="1:9" s="19" customFormat="1" x14ac:dyDescent="0.25">
      <c r="A14" s="396"/>
      <c r="B14" s="397"/>
      <c r="C14" s="504" t="s">
        <v>221</v>
      </c>
      <c r="D14" s="505"/>
      <c r="E14" s="505"/>
      <c r="F14" s="505"/>
      <c r="G14" s="505"/>
      <c r="H14" s="505"/>
      <c r="I14" s="506"/>
    </row>
    <row r="15" spans="1:9" s="19" customFormat="1" ht="16.5" customHeight="1" x14ac:dyDescent="0.25">
      <c r="A15" s="357" t="s">
        <v>189</v>
      </c>
      <c r="B15" s="358" t="s">
        <v>190</v>
      </c>
      <c r="C15" s="359" t="s">
        <v>150</v>
      </c>
      <c r="D15" s="360"/>
      <c r="E15" s="360"/>
      <c r="F15" s="360"/>
      <c r="G15" s="360"/>
      <c r="H15" s="360"/>
      <c r="I15" s="361"/>
    </row>
    <row r="16" spans="1:9" s="19" customFormat="1" ht="17.25" thickBot="1" x14ac:dyDescent="0.3">
      <c r="A16" s="357"/>
      <c r="B16" s="358"/>
      <c r="C16" s="471" t="s">
        <v>191</v>
      </c>
      <c r="D16" s="472"/>
      <c r="E16" s="472"/>
      <c r="F16" s="472"/>
      <c r="G16" s="472"/>
      <c r="H16" s="472"/>
      <c r="I16" s="473"/>
    </row>
    <row r="17" spans="1:9" s="19" customFormat="1" ht="33.75" thickBot="1" x14ac:dyDescent="0.3">
      <c r="A17" s="365" t="s">
        <v>192</v>
      </c>
      <c r="B17" s="366"/>
      <c r="C17" s="69" t="s">
        <v>193</v>
      </c>
      <c r="D17" s="70">
        <v>8</v>
      </c>
      <c r="E17" s="70">
        <v>8</v>
      </c>
      <c r="F17" s="70">
        <v>8</v>
      </c>
      <c r="G17" s="71"/>
      <c r="H17" s="71"/>
      <c r="I17" s="72"/>
    </row>
    <row r="18" spans="1:9" s="19" customFormat="1" ht="17.25" thickBot="1" x14ac:dyDescent="0.3">
      <c r="A18" s="365" t="s">
        <v>194</v>
      </c>
      <c r="B18" s="366"/>
      <c r="C18" s="69"/>
      <c r="D18" s="73" t="s">
        <v>152</v>
      </c>
      <c r="E18" s="73" t="s">
        <v>152</v>
      </c>
      <c r="F18" s="73" t="s">
        <v>152</v>
      </c>
      <c r="G18" s="74" t="e">
        <f>SUM(#REF!,#REF!)</f>
        <v>#REF!</v>
      </c>
      <c r="H18" s="74" t="e">
        <f>SUM(#REF!,#REF!)</f>
        <v>#REF!</v>
      </c>
      <c r="I18" s="74" t="e">
        <f>SUM(#REF!,#REF!)</f>
        <v>#REF!</v>
      </c>
    </row>
    <row r="19" spans="1:9" s="19" customFormat="1" ht="17.25" thickBot="1" x14ac:dyDescent="0.3">
      <c r="A19" s="365" t="s">
        <v>195</v>
      </c>
      <c r="B19" s="367"/>
      <c r="C19" s="366"/>
      <c r="D19" s="75"/>
      <c r="E19" s="75"/>
      <c r="F19" s="73"/>
      <c r="G19" s="76"/>
      <c r="H19" s="76"/>
      <c r="I19" s="72"/>
    </row>
    <row r="20" spans="1:9" s="19" customFormat="1" x14ac:dyDescent="0.25">
      <c r="A20" s="342" t="s">
        <v>196</v>
      </c>
      <c r="B20" s="343"/>
      <c r="C20" s="343"/>
      <c r="D20" s="343"/>
      <c r="E20" s="343"/>
      <c r="F20" s="343"/>
      <c r="G20" s="343"/>
      <c r="H20" s="343"/>
      <c r="I20" s="344"/>
    </row>
    <row r="21" spans="1:9" s="19" customFormat="1" ht="17.25" thickBot="1" x14ac:dyDescent="0.3">
      <c r="A21" s="350" t="s">
        <v>197</v>
      </c>
      <c r="B21" s="351"/>
      <c r="C21" s="351"/>
      <c r="D21" s="351"/>
      <c r="E21" s="351"/>
      <c r="F21" s="351"/>
      <c r="G21" s="351"/>
      <c r="H21" s="351"/>
      <c r="I21" s="352"/>
    </row>
    <row r="22" spans="1:9" s="19" customFormat="1" x14ac:dyDescent="0.25">
      <c r="A22" s="353" t="s">
        <v>158</v>
      </c>
      <c r="B22" s="354"/>
      <c r="C22" s="354"/>
      <c r="D22" s="354"/>
      <c r="E22" s="354"/>
      <c r="F22" s="354"/>
      <c r="G22" s="355"/>
      <c r="H22" s="355"/>
      <c r="I22" s="356"/>
    </row>
    <row r="23" spans="1:9" s="19" customFormat="1" ht="26.25" customHeight="1" thickBot="1" x14ac:dyDescent="0.3">
      <c r="A23" s="388" t="s">
        <v>198</v>
      </c>
      <c r="B23" s="389"/>
      <c r="C23" s="389"/>
      <c r="D23" s="389"/>
      <c r="E23" s="389"/>
      <c r="F23" s="389"/>
      <c r="G23" s="390"/>
      <c r="H23" s="390"/>
      <c r="I23" s="391"/>
    </row>
    <row r="24" spans="1:9" s="19" customFormat="1" x14ac:dyDescent="0.25">
      <c r="A24" s="353" t="s">
        <v>159</v>
      </c>
      <c r="B24" s="354"/>
      <c r="C24" s="354"/>
      <c r="D24" s="354"/>
      <c r="E24" s="354"/>
      <c r="F24" s="354"/>
      <c r="G24" s="355"/>
      <c r="H24" s="355"/>
      <c r="I24" s="356"/>
    </row>
    <row r="25" spans="1:9" s="19" customFormat="1" ht="59.25" customHeight="1" thickBot="1" x14ac:dyDescent="0.3">
      <c r="A25" s="388" t="s">
        <v>199</v>
      </c>
      <c r="B25" s="389"/>
      <c r="C25" s="389"/>
      <c r="D25" s="389"/>
      <c r="E25" s="389"/>
      <c r="F25" s="389"/>
      <c r="G25" s="390"/>
      <c r="H25" s="390"/>
      <c r="I25" s="391"/>
    </row>
    <row r="27" spans="1:9" x14ac:dyDescent="0.25">
      <c r="A27" s="526" t="s">
        <v>142</v>
      </c>
      <c r="B27" s="526"/>
      <c r="C27" s="526"/>
      <c r="D27" s="526"/>
      <c r="E27" s="526"/>
      <c r="F27" s="526"/>
      <c r="G27" s="526"/>
      <c r="H27" s="526"/>
      <c r="I27" s="526"/>
    </row>
    <row r="28" spans="1:9" ht="17.25" thickBot="1" x14ac:dyDescent="0.3">
      <c r="A28" s="20"/>
      <c r="B28" s="20"/>
      <c r="C28" s="20"/>
      <c r="D28" s="20"/>
      <c r="E28" s="20"/>
      <c r="F28" s="20"/>
      <c r="G28" s="20"/>
      <c r="H28" s="20"/>
      <c r="I28" s="20"/>
    </row>
    <row r="29" spans="1:9" ht="39.75" customHeight="1" x14ac:dyDescent="0.25">
      <c r="A29" s="527" t="s">
        <v>143</v>
      </c>
      <c r="B29" s="528"/>
      <c r="C29" s="529"/>
      <c r="D29" s="536" t="s">
        <v>119</v>
      </c>
      <c r="E29" s="536"/>
      <c r="F29" s="536"/>
      <c r="G29" s="536"/>
      <c r="H29" s="536"/>
      <c r="I29" s="536"/>
    </row>
    <row r="30" spans="1:9" ht="28.5" customHeight="1" x14ac:dyDescent="0.25">
      <c r="A30" s="530"/>
      <c r="B30" s="531"/>
      <c r="C30" s="532"/>
      <c r="D30" s="537" t="s">
        <v>144</v>
      </c>
      <c r="E30" s="537"/>
      <c r="F30" s="537"/>
      <c r="G30" s="537" t="s">
        <v>145</v>
      </c>
      <c r="H30" s="537"/>
      <c r="I30" s="537"/>
    </row>
    <row r="31" spans="1:9" ht="33.75" thickBot="1" x14ac:dyDescent="0.3">
      <c r="A31" s="533"/>
      <c r="B31" s="534"/>
      <c r="C31" s="535"/>
      <c r="D31" s="21" t="s">
        <v>108</v>
      </c>
      <c r="E31" s="21" t="s">
        <v>109</v>
      </c>
      <c r="F31" s="22" t="s">
        <v>100</v>
      </c>
      <c r="G31" s="21" t="s">
        <v>108</v>
      </c>
      <c r="H31" s="21" t="s">
        <v>109</v>
      </c>
      <c r="I31" s="23" t="s">
        <v>100</v>
      </c>
    </row>
    <row r="32" spans="1:9" x14ac:dyDescent="0.25">
      <c r="A32" s="414" t="s">
        <v>146</v>
      </c>
      <c r="B32" s="415"/>
      <c r="C32" s="418" t="s">
        <v>116</v>
      </c>
      <c r="D32" s="419"/>
      <c r="E32" s="419"/>
      <c r="F32" s="419"/>
      <c r="G32" s="419"/>
      <c r="H32" s="419"/>
      <c r="I32" s="420"/>
    </row>
    <row r="33" spans="1:9" x14ac:dyDescent="0.25">
      <c r="A33" s="416"/>
      <c r="B33" s="417"/>
      <c r="C33" s="421" t="s">
        <v>147</v>
      </c>
      <c r="D33" s="422"/>
      <c r="E33" s="422"/>
      <c r="F33" s="422"/>
      <c r="G33" s="422"/>
      <c r="H33" s="422"/>
      <c r="I33" s="423"/>
    </row>
    <row r="34" spans="1:9" x14ac:dyDescent="0.25">
      <c r="A34" s="392" t="s">
        <v>148</v>
      </c>
      <c r="B34" s="372" t="s">
        <v>149</v>
      </c>
      <c r="C34" s="24" t="s">
        <v>150</v>
      </c>
      <c r="D34" s="25"/>
      <c r="E34" s="25"/>
      <c r="F34" s="26"/>
      <c r="G34" s="26"/>
      <c r="H34" s="26"/>
      <c r="I34" s="27"/>
    </row>
    <row r="35" spans="1:9" ht="35.25" customHeight="1" x14ac:dyDescent="0.25">
      <c r="A35" s="392"/>
      <c r="B35" s="372"/>
      <c r="C35" s="514" t="s">
        <v>222</v>
      </c>
      <c r="D35" s="515"/>
      <c r="E35" s="515"/>
      <c r="F35" s="515"/>
      <c r="G35" s="515"/>
      <c r="H35" s="515"/>
      <c r="I35" s="516"/>
    </row>
    <row r="36" spans="1:9" ht="17.25" thickBot="1" x14ac:dyDescent="0.3">
      <c r="A36" s="517" t="s">
        <v>151</v>
      </c>
      <c r="B36" s="518"/>
      <c r="C36" s="28"/>
      <c r="D36" s="29" t="s">
        <v>152</v>
      </c>
      <c r="E36" s="29" t="s">
        <v>152</v>
      </c>
      <c r="F36" s="29" t="s">
        <v>152</v>
      </c>
      <c r="G36" s="30" t="e">
        <f>SUM(#REF!,#REF!,#REF!)</f>
        <v>#REF!</v>
      </c>
      <c r="H36" s="30" t="e">
        <f>SUM(#REF!,#REF!,#REF!)</f>
        <v>#REF!</v>
      </c>
      <c r="I36" s="30" t="e">
        <f>SUM(#REF!,#REF!,#REF!)</f>
        <v>#REF!</v>
      </c>
    </row>
    <row r="37" spans="1:9" x14ac:dyDescent="0.25">
      <c r="A37" s="519" t="s">
        <v>153</v>
      </c>
      <c r="B37" s="520"/>
      <c r="C37" s="520"/>
      <c r="D37" s="520"/>
      <c r="E37" s="520"/>
      <c r="F37" s="520"/>
      <c r="G37" s="520"/>
      <c r="H37" s="521"/>
      <c r="I37" s="522"/>
    </row>
    <row r="38" spans="1:9" ht="24.75" customHeight="1" thickBot="1" x14ac:dyDescent="0.3">
      <c r="A38" s="523" t="s">
        <v>378</v>
      </c>
      <c r="B38" s="524"/>
      <c r="C38" s="524"/>
      <c r="D38" s="524"/>
      <c r="E38" s="524"/>
      <c r="F38" s="524"/>
      <c r="G38" s="524"/>
      <c r="H38" s="524"/>
      <c r="I38" s="525"/>
    </row>
    <row r="39" spans="1:9" ht="17.25" thickBot="1" x14ac:dyDescent="0.3">
      <c r="A39" s="461" t="s">
        <v>154</v>
      </c>
      <c r="B39" s="462"/>
      <c r="C39" s="462"/>
      <c r="D39" s="462"/>
      <c r="E39" s="462"/>
      <c r="F39" s="462"/>
      <c r="G39" s="462"/>
      <c r="H39" s="462"/>
      <c r="I39" s="463"/>
    </row>
    <row r="40" spans="1:9" ht="72" customHeight="1" thickBot="1" x14ac:dyDescent="0.3">
      <c r="A40" s="464" t="s">
        <v>155</v>
      </c>
      <c r="B40" s="465"/>
      <c r="C40" s="466" t="s">
        <v>156</v>
      </c>
      <c r="D40" s="467"/>
      <c r="E40" s="467"/>
      <c r="F40" s="467"/>
      <c r="G40" s="467"/>
      <c r="H40" s="467"/>
      <c r="I40" s="468"/>
    </row>
    <row r="41" spans="1:9" ht="63" customHeight="1" thickBot="1" x14ac:dyDescent="0.3">
      <c r="A41" s="469" t="s">
        <v>157</v>
      </c>
      <c r="B41" s="470"/>
      <c r="C41" s="31"/>
      <c r="D41" s="31"/>
      <c r="E41" s="31"/>
      <c r="F41" s="31"/>
      <c r="G41" s="31"/>
      <c r="H41" s="31"/>
      <c r="I41" s="32"/>
    </row>
    <row r="42" spans="1:9" x14ac:dyDescent="0.25">
      <c r="A42" s="382" t="s">
        <v>158</v>
      </c>
      <c r="B42" s="383"/>
      <c r="C42" s="383"/>
      <c r="D42" s="383"/>
      <c r="E42" s="383"/>
      <c r="F42" s="383"/>
      <c r="G42" s="384"/>
      <c r="H42" s="384"/>
      <c r="I42" s="385"/>
    </row>
    <row r="43" spans="1:9" ht="17.25" thickBot="1" x14ac:dyDescent="0.3">
      <c r="A43" s="374" t="s">
        <v>223</v>
      </c>
      <c r="B43" s="375"/>
      <c r="C43" s="375"/>
      <c r="D43" s="375"/>
      <c r="E43" s="375"/>
      <c r="F43" s="375"/>
      <c r="G43" s="376"/>
      <c r="H43" s="376"/>
      <c r="I43" s="377"/>
    </row>
    <row r="44" spans="1:9" x14ac:dyDescent="0.25">
      <c r="A44" s="382" t="s">
        <v>159</v>
      </c>
      <c r="B44" s="383"/>
      <c r="C44" s="383"/>
      <c r="D44" s="383"/>
      <c r="E44" s="383"/>
      <c r="F44" s="383"/>
      <c r="G44" s="384"/>
      <c r="H44" s="384"/>
      <c r="I44" s="385"/>
    </row>
    <row r="45" spans="1:9" ht="16.5" customHeight="1" thickBot="1" x14ac:dyDescent="0.3">
      <c r="A45" s="374" t="s">
        <v>178</v>
      </c>
      <c r="B45" s="375"/>
      <c r="C45" s="375"/>
      <c r="D45" s="375"/>
      <c r="E45" s="375"/>
      <c r="F45" s="375"/>
      <c r="G45" s="376"/>
      <c r="H45" s="376"/>
      <c r="I45" s="377"/>
    </row>
    <row r="46" spans="1:9" x14ac:dyDescent="0.25">
      <c r="A46" s="497" t="s">
        <v>146</v>
      </c>
      <c r="B46" s="498"/>
      <c r="C46" s="501" t="s">
        <v>116</v>
      </c>
      <c r="D46" s="502"/>
      <c r="E46" s="502"/>
      <c r="F46" s="502"/>
      <c r="G46" s="502"/>
      <c r="H46" s="502"/>
      <c r="I46" s="503"/>
    </row>
    <row r="47" spans="1:9" x14ac:dyDescent="0.25">
      <c r="A47" s="499"/>
      <c r="B47" s="500"/>
      <c r="C47" s="504" t="s">
        <v>160</v>
      </c>
      <c r="D47" s="505"/>
      <c r="E47" s="505"/>
      <c r="F47" s="505"/>
      <c r="G47" s="505"/>
      <c r="H47" s="505"/>
      <c r="I47" s="506"/>
    </row>
    <row r="48" spans="1:9" x14ac:dyDescent="0.25">
      <c r="A48" s="459" t="s">
        <v>161</v>
      </c>
      <c r="B48" s="460" t="s">
        <v>162</v>
      </c>
      <c r="C48" s="453" t="s">
        <v>150</v>
      </c>
      <c r="D48" s="454"/>
      <c r="E48" s="454"/>
      <c r="F48" s="454"/>
      <c r="G48" s="454"/>
      <c r="H48" s="454"/>
      <c r="I48" s="455"/>
    </row>
    <row r="49" spans="1:9" x14ac:dyDescent="0.25">
      <c r="A49" s="459"/>
      <c r="B49" s="460"/>
      <c r="C49" s="456" t="s">
        <v>270</v>
      </c>
      <c r="D49" s="457"/>
      <c r="E49" s="457"/>
      <c r="F49" s="457"/>
      <c r="G49" s="457"/>
      <c r="H49" s="457"/>
      <c r="I49" s="458"/>
    </row>
    <row r="50" spans="1:9" ht="27" customHeight="1" thickBot="1" x14ac:dyDescent="0.3">
      <c r="A50" s="474" t="s">
        <v>151</v>
      </c>
      <c r="B50" s="475"/>
      <c r="C50" s="33"/>
      <c r="D50" s="34" t="s">
        <v>152</v>
      </c>
      <c r="E50" s="34" t="s">
        <v>152</v>
      </c>
      <c r="F50" s="34" t="s">
        <v>152</v>
      </c>
      <c r="G50" s="35" t="e">
        <f>SUM(#REF!,#REF!,#REF!)</f>
        <v>#REF!</v>
      </c>
      <c r="H50" s="35" t="e">
        <f>SUM(#REF!,#REF!,#REF!)</f>
        <v>#REF!</v>
      </c>
      <c r="I50" s="35" t="e">
        <f>SUM(#REF!,#REF!,#REF!)</f>
        <v>#REF!</v>
      </c>
    </row>
    <row r="51" spans="1:9" x14ac:dyDescent="0.25">
      <c r="A51" s="476" t="s">
        <v>153</v>
      </c>
      <c r="B51" s="477"/>
      <c r="C51" s="477"/>
      <c r="D51" s="477"/>
      <c r="E51" s="477"/>
      <c r="F51" s="477"/>
      <c r="G51" s="477"/>
      <c r="H51" s="477"/>
      <c r="I51" s="478"/>
    </row>
    <row r="52" spans="1:9" ht="17.25" thickBot="1" x14ac:dyDescent="0.3">
      <c r="A52" s="426" t="s">
        <v>412</v>
      </c>
      <c r="B52" s="427"/>
      <c r="C52" s="427"/>
      <c r="D52" s="427"/>
      <c r="E52" s="427"/>
      <c r="F52" s="427"/>
      <c r="G52" s="427"/>
      <c r="H52" s="427"/>
      <c r="I52" s="428"/>
    </row>
    <row r="53" spans="1:9" ht="17.25" thickBot="1" x14ac:dyDescent="0.3">
      <c r="A53" s="437" t="s">
        <v>154</v>
      </c>
      <c r="B53" s="438"/>
      <c r="C53" s="438"/>
      <c r="D53" s="438"/>
      <c r="E53" s="438"/>
      <c r="F53" s="438"/>
      <c r="G53" s="438"/>
      <c r="H53" s="438"/>
      <c r="I53" s="439"/>
    </row>
    <row r="54" spans="1:9" ht="81.75" customHeight="1" thickBot="1" x14ac:dyDescent="0.3">
      <c r="A54" s="424" t="s">
        <v>155</v>
      </c>
      <c r="B54" s="425"/>
      <c r="C54" s="479" t="s">
        <v>163</v>
      </c>
      <c r="D54" s="480"/>
      <c r="E54" s="480"/>
      <c r="F54" s="480"/>
      <c r="G54" s="480"/>
      <c r="H54" s="480"/>
      <c r="I54" s="481"/>
    </row>
    <row r="55" spans="1:9" ht="48.75" customHeight="1" thickBot="1" x14ac:dyDescent="0.3">
      <c r="A55" s="448" t="s">
        <v>157</v>
      </c>
      <c r="B55" s="449"/>
      <c r="C55" s="36"/>
      <c r="D55" s="36"/>
      <c r="E55" s="36"/>
      <c r="F55" s="36"/>
      <c r="G55" s="36"/>
      <c r="H55" s="36"/>
      <c r="I55" s="37"/>
    </row>
    <row r="56" spans="1:9" x14ac:dyDescent="0.25">
      <c r="A56" s="444" t="s">
        <v>158</v>
      </c>
      <c r="B56" s="445"/>
      <c r="C56" s="445"/>
      <c r="D56" s="445"/>
      <c r="E56" s="445"/>
      <c r="F56" s="445"/>
      <c r="G56" s="446"/>
      <c r="H56" s="446"/>
      <c r="I56" s="447"/>
    </row>
    <row r="57" spans="1:9" ht="17.25" thickBot="1" x14ac:dyDescent="0.3">
      <c r="A57" s="440" t="s">
        <v>224</v>
      </c>
      <c r="B57" s="441"/>
      <c r="C57" s="441"/>
      <c r="D57" s="441"/>
      <c r="E57" s="441"/>
      <c r="F57" s="441"/>
      <c r="G57" s="442"/>
      <c r="H57" s="442"/>
      <c r="I57" s="443"/>
    </row>
    <row r="58" spans="1:9" x14ac:dyDescent="0.25">
      <c r="A58" s="444" t="s">
        <v>159</v>
      </c>
      <c r="B58" s="445"/>
      <c r="C58" s="445"/>
      <c r="D58" s="445"/>
      <c r="E58" s="445"/>
      <c r="F58" s="445"/>
      <c r="G58" s="446"/>
      <c r="H58" s="446"/>
      <c r="I58" s="447"/>
    </row>
    <row r="59" spans="1:9" ht="17.25" thickBot="1" x14ac:dyDescent="0.3">
      <c r="A59" s="440" t="s">
        <v>179</v>
      </c>
      <c r="B59" s="441"/>
      <c r="C59" s="441"/>
      <c r="D59" s="441"/>
      <c r="E59" s="441"/>
      <c r="F59" s="441"/>
      <c r="G59" s="442"/>
      <c r="H59" s="442"/>
      <c r="I59" s="443"/>
    </row>
    <row r="60" spans="1:9" x14ac:dyDescent="0.3">
      <c r="A60" s="402" t="s">
        <v>146</v>
      </c>
      <c r="B60" s="403"/>
      <c r="C60" s="408" t="s">
        <v>116</v>
      </c>
      <c r="D60" s="369"/>
      <c r="E60" s="369"/>
      <c r="F60" s="369"/>
      <c r="G60" s="409"/>
      <c r="H60" s="369"/>
      <c r="I60" s="410"/>
    </row>
    <row r="61" spans="1:9" x14ac:dyDescent="0.3">
      <c r="A61" s="404"/>
      <c r="B61" s="405"/>
      <c r="C61" s="493" t="s">
        <v>206</v>
      </c>
      <c r="D61" s="494"/>
      <c r="E61" s="494"/>
      <c r="F61" s="495"/>
      <c r="G61" s="495"/>
      <c r="H61" s="495"/>
      <c r="I61" s="496"/>
    </row>
    <row r="62" spans="1:9" ht="17.25" thickBot="1" x14ac:dyDescent="0.35">
      <c r="A62" s="406"/>
      <c r="B62" s="407"/>
      <c r="C62" s="368" t="s">
        <v>167</v>
      </c>
      <c r="D62" s="369"/>
      <c r="E62" s="369"/>
      <c r="F62" s="370"/>
      <c r="G62" s="370"/>
      <c r="H62" s="370"/>
      <c r="I62" s="371"/>
    </row>
    <row r="63" spans="1:9" ht="17.25" thickBot="1" x14ac:dyDescent="0.35">
      <c r="A63" s="78" t="s">
        <v>200</v>
      </c>
      <c r="B63" s="79" t="s">
        <v>162</v>
      </c>
      <c r="C63" s="411" t="s">
        <v>207</v>
      </c>
      <c r="D63" s="412"/>
      <c r="E63" s="412"/>
      <c r="F63" s="412"/>
      <c r="G63" s="412"/>
      <c r="H63" s="412"/>
      <c r="I63" s="413"/>
    </row>
    <row r="64" spans="1:9" ht="32.25" customHeight="1" thickBot="1" x14ac:dyDescent="0.35">
      <c r="A64" s="552" t="s">
        <v>201</v>
      </c>
      <c r="B64" s="552"/>
      <c r="C64" s="44"/>
      <c r="D64" s="42" t="s">
        <v>152</v>
      </c>
      <c r="E64" s="42" t="s">
        <v>152</v>
      </c>
      <c r="F64" s="42" t="s">
        <v>152</v>
      </c>
      <c r="G64" s="1" t="e">
        <f>SUM(#REF!,#REF!,#REF!)</f>
        <v>#REF!</v>
      </c>
      <c r="H64" s="1" t="e">
        <f>SUM(#REF!,#REF!,#REF!)</f>
        <v>#REF!</v>
      </c>
      <c r="I64" s="1" t="e">
        <f>SUM(#REF!,#REF!,#REF!)</f>
        <v>#REF!</v>
      </c>
    </row>
    <row r="65" spans="1:9" ht="17.25" thickBot="1" x14ac:dyDescent="0.35">
      <c r="A65" s="553" t="s">
        <v>153</v>
      </c>
      <c r="B65" s="554"/>
      <c r="C65" s="451"/>
      <c r="D65" s="451"/>
      <c r="E65" s="451"/>
      <c r="F65" s="451"/>
      <c r="G65" s="451"/>
      <c r="H65" s="451"/>
      <c r="I65" s="452"/>
    </row>
    <row r="66" spans="1:9" ht="17.25" thickBot="1" x14ac:dyDescent="0.35">
      <c r="A66" s="347" t="s">
        <v>379</v>
      </c>
      <c r="B66" s="348"/>
      <c r="C66" s="348"/>
      <c r="D66" s="348"/>
      <c r="E66" s="348"/>
      <c r="F66" s="348"/>
      <c r="G66" s="348"/>
      <c r="H66" s="348"/>
      <c r="I66" s="349"/>
    </row>
    <row r="67" spans="1:9" ht="17.25" thickBot="1" x14ac:dyDescent="0.35">
      <c r="A67" s="549" t="s">
        <v>154</v>
      </c>
      <c r="B67" s="550"/>
      <c r="C67" s="550"/>
      <c r="D67" s="550"/>
      <c r="E67" s="550"/>
      <c r="F67" s="550"/>
      <c r="G67" s="550"/>
      <c r="H67" s="550"/>
      <c r="I67" s="551"/>
    </row>
    <row r="68" spans="1:9" ht="71.25" customHeight="1" thickBot="1" x14ac:dyDescent="0.35">
      <c r="A68" s="450" t="s">
        <v>155</v>
      </c>
      <c r="B68" s="452"/>
      <c r="C68" s="347" t="s">
        <v>202</v>
      </c>
      <c r="D68" s="348"/>
      <c r="E68" s="348"/>
      <c r="F68" s="348"/>
      <c r="G68" s="348"/>
      <c r="H68" s="348"/>
      <c r="I68" s="349"/>
    </row>
    <row r="69" spans="1:9" ht="46.5" customHeight="1" thickBot="1" x14ac:dyDescent="0.35">
      <c r="A69" s="450" t="s">
        <v>157</v>
      </c>
      <c r="B69" s="452"/>
      <c r="C69" s="77"/>
      <c r="D69" s="77"/>
      <c r="E69" s="77"/>
      <c r="F69" s="77"/>
      <c r="G69" s="77"/>
      <c r="H69" s="77"/>
      <c r="I69" s="77"/>
    </row>
    <row r="70" spans="1:9" ht="17.25" thickBot="1" x14ac:dyDescent="0.35">
      <c r="A70" s="450" t="s">
        <v>158</v>
      </c>
      <c r="B70" s="451"/>
      <c r="C70" s="451"/>
      <c r="D70" s="451"/>
      <c r="E70" s="451"/>
      <c r="F70" s="451"/>
      <c r="G70" s="451"/>
      <c r="H70" s="451"/>
      <c r="I70" s="452"/>
    </row>
    <row r="71" spans="1:9" ht="17.25" thickBot="1" x14ac:dyDescent="0.35">
      <c r="A71" s="450" t="s">
        <v>159</v>
      </c>
      <c r="B71" s="451"/>
      <c r="C71" s="451"/>
      <c r="D71" s="451"/>
      <c r="E71" s="451"/>
      <c r="F71" s="451"/>
      <c r="G71" s="451"/>
      <c r="H71" s="451"/>
      <c r="I71" s="452"/>
    </row>
    <row r="72" spans="1:9" ht="17.25" thickBot="1" x14ac:dyDescent="0.35">
      <c r="A72" s="347" t="s">
        <v>203</v>
      </c>
      <c r="B72" s="348"/>
      <c r="C72" s="348"/>
      <c r="D72" s="348"/>
      <c r="E72" s="348"/>
      <c r="F72" s="348"/>
      <c r="G72" s="348"/>
      <c r="H72" s="348"/>
      <c r="I72" s="349"/>
    </row>
    <row r="73" spans="1:9" ht="17.25" thickBot="1" x14ac:dyDescent="0.3"/>
    <row r="74" spans="1:9" x14ac:dyDescent="0.3">
      <c r="A74" s="429" t="s">
        <v>208</v>
      </c>
      <c r="B74" s="563"/>
      <c r="C74" s="563"/>
      <c r="D74" s="563"/>
      <c r="E74" s="563"/>
      <c r="F74" s="563"/>
      <c r="G74" s="563"/>
      <c r="H74" s="563"/>
      <c r="I74" s="430"/>
    </row>
    <row r="75" spans="1:9" ht="17.25" thickBot="1" x14ac:dyDescent="0.35">
      <c r="A75" s="411" t="s">
        <v>209</v>
      </c>
      <c r="B75" s="412"/>
      <c r="C75" s="412"/>
      <c r="D75" s="494"/>
      <c r="E75" s="494"/>
      <c r="F75" s="494"/>
      <c r="G75" s="494"/>
      <c r="H75" s="494"/>
      <c r="I75" s="496"/>
    </row>
    <row r="76" spans="1:9" ht="33" customHeight="1" x14ac:dyDescent="0.25">
      <c r="A76" s="555" t="s">
        <v>143</v>
      </c>
      <c r="B76" s="556"/>
      <c r="C76" s="556"/>
      <c r="D76" s="536" t="s">
        <v>119</v>
      </c>
      <c r="E76" s="536"/>
      <c r="F76" s="536"/>
      <c r="G76" s="536"/>
      <c r="H76" s="536"/>
      <c r="I76" s="536"/>
    </row>
    <row r="77" spans="1:9" ht="27" customHeight="1" x14ac:dyDescent="0.25">
      <c r="A77" s="557"/>
      <c r="B77" s="558"/>
      <c r="C77" s="558"/>
      <c r="D77" s="562" t="s">
        <v>210</v>
      </c>
      <c r="E77" s="562"/>
      <c r="F77" s="562"/>
      <c r="G77" s="562" t="s">
        <v>211</v>
      </c>
      <c r="H77" s="562"/>
      <c r="I77" s="562"/>
    </row>
    <row r="78" spans="1:9" ht="33.75" thickBot="1" x14ac:dyDescent="0.3">
      <c r="A78" s="559"/>
      <c r="B78" s="560"/>
      <c r="C78" s="561"/>
      <c r="D78" s="21" t="s">
        <v>108</v>
      </c>
      <c r="E78" s="21" t="s">
        <v>109</v>
      </c>
      <c r="F78" s="21" t="s">
        <v>100</v>
      </c>
      <c r="G78" s="21" t="s">
        <v>108</v>
      </c>
      <c r="H78" s="21" t="s">
        <v>109</v>
      </c>
      <c r="I78" s="21" t="s">
        <v>100</v>
      </c>
    </row>
    <row r="79" spans="1:9" x14ac:dyDescent="0.3">
      <c r="A79" s="402" t="s">
        <v>146</v>
      </c>
      <c r="B79" s="403"/>
      <c r="C79" s="408" t="s">
        <v>116</v>
      </c>
      <c r="D79" s="409"/>
      <c r="E79" s="409"/>
      <c r="F79" s="409"/>
      <c r="G79" s="409"/>
      <c r="H79" s="409"/>
      <c r="I79" s="410"/>
    </row>
    <row r="80" spans="1:9" x14ac:dyDescent="0.3">
      <c r="A80" s="404"/>
      <c r="B80" s="405"/>
      <c r="C80" s="493" t="s">
        <v>166</v>
      </c>
      <c r="D80" s="494"/>
      <c r="E80" s="494"/>
      <c r="F80" s="495"/>
      <c r="G80" s="495"/>
      <c r="H80" s="495"/>
      <c r="I80" s="496"/>
    </row>
    <row r="81" spans="1:9" ht="17.25" thickBot="1" x14ac:dyDescent="0.35">
      <c r="A81" s="406"/>
      <c r="B81" s="407"/>
      <c r="C81" s="368" t="s">
        <v>167</v>
      </c>
      <c r="D81" s="369"/>
      <c r="E81" s="369"/>
      <c r="F81" s="370"/>
      <c r="G81" s="370"/>
      <c r="H81" s="370"/>
      <c r="I81" s="371"/>
    </row>
    <row r="82" spans="1:9" ht="17.25" thickBot="1" x14ac:dyDescent="0.35">
      <c r="A82" s="41" t="s">
        <v>168</v>
      </c>
      <c r="B82" s="42" t="s">
        <v>169</v>
      </c>
      <c r="C82" s="411" t="s">
        <v>225</v>
      </c>
      <c r="D82" s="412"/>
      <c r="E82" s="412"/>
      <c r="F82" s="412"/>
      <c r="G82" s="412"/>
      <c r="H82" s="412"/>
      <c r="I82" s="413"/>
    </row>
    <row r="83" spans="1:9" ht="66.75" thickBot="1" x14ac:dyDescent="0.35">
      <c r="A83" s="429" t="s">
        <v>170</v>
      </c>
      <c r="B83" s="430"/>
      <c r="C83" s="43" t="s">
        <v>171</v>
      </c>
      <c r="D83" s="48">
        <v>0</v>
      </c>
      <c r="E83" s="48">
        <v>4</v>
      </c>
      <c r="F83" s="48">
        <v>4</v>
      </c>
      <c r="G83" s="42"/>
      <c r="H83" s="42"/>
      <c r="I83" s="42"/>
    </row>
    <row r="84" spans="1:9" ht="50.25" thickBot="1" x14ac:dyDescent="0.35">
      <c r="A84" s="411"/>
      <c r="B84" s="413"/>
      <c r="C84" s="43" t="s">
        <v>172</v>
      </c>
      <c r="D84" s="43"/>
      <c r="E84" s="43"/>
      <c r="F84" s="42"/>
      <c r="G84" s="42"/>
      <c r="H84" s="42"/>
      <c r="I84" s="42"/>
    </row>
    <row r="85" spans="1:9" ht="17.25" thickBot="1" x14ac:dyDescent="0.35">
      <c r="A85" s="347" t="s">
        <v>173</v>
      </c>
      <c r="B85" s="349"/>
      <c r="C85" s="43"/>
      <c r="D85" s="43"/>
      <c r="E85" s="43"/>
      <c r="F85" s="42"/>
      <c r="G85" s="42"/>
      <c r="H85" s="42"/>
      <c r="I85" s="42"/>
    </row>
    <row r="86" spans="1:9" ht="53.25" customHeight="1" thickBot="1" x14ac:dyDescent="0.35">
      <c r="A86" s="347" t="s">
        <v>174</v>
      </c>
      <c r="B86" s="348"/>
      <c r="C86" s="349"/>
      <c r="D86" s="43"/>
      <c r="E86" s="43"/>
      <c r="F86" s="42"/>
      <c r="G86" s="45" t="e">
        <f>SUM(#REF!)</f>
        <v>#REF!</v>
      </c>
      <c r="H86" s="45" t="e">
        <f>SUM(#REF!)</f>
        <v>#REF!</v>
      </c>
      <c r="I86" s="45" t="e">
        <f>SUM(#REF!)</f>
        <v>#REF!</v>
      </c>
    </row>
    <row r="87" spans="1:9" ht="50.25" customHeight="1" thickBot="1" x14ac:dyDescent="0.35">
      <c r="A87" s="347" t="s">
        <v>175</v>
      </c>
      <c r="B87" s="349"/>
      <c r="C87" s="46" t="e">
        <f>I86</f>
        <v>#REF!</v>
      </c>
      <c r="D87" s="47"/>
      <c r="E87" s="47"/>
      <c r="F87" s="42"/>
      <c r="G87" s="42"/>
      <c r="H87" s="42"/>
      <c r="I87" s="42"/>
    </row>
    <row r="88" spans="1:9" ht="84" customHeight="1" thickBot="1" x14ac:dyDescent="0.35">
      <c r="A88" s="347" t="s">
        <v>176</v>
      </c>
      <c r="B88" s="349"/>
      <c r="C88" s="43"/>
      <c r="D88" s="43"/>
      <c r="E88" s="43"/>
      <c r="F88" s="42"/>
      <c r="G88" s="42"/>
      <c r="H88" s="42"/>
      <c r="I88" s="42"/>
    </row>
    <row r="89" spans="1:9" ht="17.25" thickBot="1" x14ac:dyDescent="0.35">
      <c r="A89" s="450" t="s">
        <v>158</v>
      </c>
      <c r="B89" s="451"/>
      <c r="C89" s="451"/>
      <c r="D89" s="451"/>
      <c r="E89" s="451"/>
      <c r="F89" s="451"/>
      <c r="G89" s="451"/>
      <c r="H89" s="451"/>
      <c r="I89" s="452"/>
    </row>
    <row r="90" spans="1:9" ht="17.25" thickBot="1" x14ac:dyDescent="0.35">
      <c r="A90" s="347" t="s">
        <v>226</v>
      </c>
      <c r="B90" s="348"/>
      <c r="C90" s="348"/>
      <c r="D90" s="348"/>
      <c r="E90" s="348"/>
      <c r="F90" s="348"/>
      <c r="G90" s="348"/>
      <c r="H90" s="348"/>
      <c r="I90" s="349"/>
    </row>
    <row r="91" spans="1:9" ht="17.25" thickBot="1" x14ac:dyDescent="0.35">
      <c r="A91" s="450" t="s">
        <v>159</v>
      </c>
      <c r="B91" s="451"/>
      <c r="C91" s="451"/>
      <c r="D91" s="451"/>
      <c r="E91" s="451"/>
      <c r="F91" s="451"/>
      <c r="G91" s="451"/>
      <c r="H91" s="451"/>
      <c r="I91" s="452"/>
    </row>
    <row r="92" spans="1:9" ht="17.25" thickBot="1" x14ac:dyDescent="0.35">
      <c r="A92" s="347" t="s">
        <v>177</v>
      </c>
      <c r="B92" s="348"/>
      <c r="C92" s="348"/>
      <c r="D92" s="348"/>
      <c r="E92" s="348"/>
      <c r="F92" s="348"/>
      <c r="G92" s="348"/>
      <c r="H92" s="348"/>
      <c r="I92" s="349"/>
    </row>
    <row r="93" spans="1:9" x14ac:dyDescent="0.3">
      <c r="A93" s="402" t="s">
        <v>146</v>
      </c>
      <c r="B93" s="403"/>
      <c r="C93" s="408" t="s">
        <v>116</v>
      </c>
      <c r="D93" s="409"/>
      <c r="E93" s="409"/>
      <c r="F93" s="409"/>
      <c r="G93" s="409"/>
      <c r="H93" s="409"/>
      <c r="I93" s="410"/>
    </row>
    <row r="94" spans="1:9" x14ac:dyDescent="0.3">
      <c r="A94" s="404"/>
      <c r="B94" s="405"/>
      <c r="C94" s="493" t="s">
        <v>212</v>
      </c>
      <c r="D94" s="494"/>
      <c r="E94" s="494"/>
      <c r="F94" s="495"/>
      <c r="G94" s="495"/>
      <c r="H94" s="495"/>
      <c r="I94" s="496"/>
    </row>
    <row r="95" spans="1:9" ht="17.25" thickBot="1" x14ac:dyDescent="0.35">
      <c r="A95" s="406"/>
      <c r="B95" s="407"/>
      <c r="C95" s="368" t="s">
        <v>167</v>
      </c>
      <c r="D95" s="369"/>
      <c r="E95" s="369"/>
      <c r="F95" s="370"/>
      <c r="G95" s="370"/>
      <c r="H95" s="370"/>
      <c r="I95" s="371"/>
    </row>
    <row r="96" spans="1:9" ht="17.25" thickBot="1" x14ac:dyDescent="0.35">
      <c r="A96" s="41" t="s">
        <v>205</v>
      </c>
      <c r="B96" s="42" t="s">
        <v>169</v>
      </c>
      <c r="C96" s="411" t="s">
        <v>213</v>
      </c>
      <c r="D96" s="412"/>
      <c r="E96" s="412"/>
      <c r="F96" s="412"/>
      <c r="G96" s="412"/>
      <c r="H96" s="412"/>
      <c r="I96" s="413"/>
    </row>
    <row r="97" spans="1:9" ht="49.5" customHeight="1" thickBot="1" x14ac:dyDescent="0.35">
      <c r="A97" s="347" t="s">
        <v>170</v>
      </c>
      <c r="B97" s="349"/>
      <c r="C97" s="43" t="s">
        <v>414</v>
      </c>
      <c r="D97" s="48">
        <v>30</v>
      </c>
      <c r="E97" s="48">
        <v>50</v>
      </c>
      <c r="F97" s="48">
        <v>60</v>
      </c>
      <c r="G97" s="42"/>
      <c r="H97" s="42"/>
      <c r="I97" s="42"/>
    </row>
    <row r="98" spans="1:9" ht="17.25" thickBot="1" x14ac:dyDescent="0.35">
      <c r="A98" s="347" t="s">
        <v>173</v>
      </c>
      <c r="B98" s="349"/>
      <c r="C98" s="43"/>
      <c r="D98" s="43"/>
      <c r="E98" s="43"/>
      <c r="F98" s="42"/>
      <c r="G98" s="42"/>
      <c r="H98" s="42"/>
      <c r="I98" s="42"/>
    </row>
    <row r="99" spans="1:9" ht="62.25" customHeight="1" thickBot="1" x14ac:dyDescent="0.35">
      <c r="A99" s="347" t="s">
        <v>174</v>
      </c>
      <c r="B99" s="348"/>
      <c r="C99" s="349"/>
      <c r="D99" s="43"/>
      <c r="E99" s="43"/>
      <c r="F99" s="42"/>
      <c r="G99" s="80" t="e">
        <f>SUM(#REF!)</f>
        <v>#REF!</v>
      </c>
      <c r="H99" s="80" t="e">
        <f>SUM(#REF!)</f>
        <v>#REF!</v>
      </c>
      <c r="I99" s="80" t="e">
        <f>SUM(#REF!)</f>
        <v>#REF!</v>
      </c>
    </row>
    <row r="100" spans="1:9" ht="36" customHeight="1" thickBot="1" x14ac:dyDescent="0.35">
      <c r="A100" s="347" t="s">
        <v>175</v>
      </c>
      <c r="B100" s="349"/>
      <c r="C100" s="81" t="e">
        <f>I99</f>
        <v>#REF!</v>
      </c>
      <c r="D100" s="81"/>
      <c r="E100" s="81"/>
      <c r="F100" s="42"/>
      <c r="G100" s="42"/>
      <c r="H100" s="42"/>
      <c r="I100" s="42"/>
    </row>
    <row r="101" spans="1:9" ht="90.75" customHeight="1" thickBot="1" x14ac:dyDescent="0.35">
      <c r="A101" s="347" t="s">
        <v>176</v>
      </c>
      <c r="B101" s="349"/>
      <c r="C101" s="43"/>
      <c r="D101" s="43"/>
      <c r="E101" s="43"/>
      <c r="F101" s="42"/>
      <c r="G101" s="42"/>
      <c r="H101" s="42"/>
      <c r="I101" s="42"/>
    </row>
    <row r="102" spans="1:9" x14ac:dyDescent="0.3">
      <c r="A102" s="362" t="s">
        <v>158</v>
      </c>
      <c r="B102" s="363"/>
      <c r="C102" s="363"/>
      <c r="D102" s="363"/>
      <c r="E102" s="363"/>
      <c r="F102" s="363"/>
      <c r="G102" s="363"/>
      <c r="H102" s="363"/>
      <c r="I102" s="364"/>
    </row>
    <row r="103" spans="1:9" ht="17.25" thickBot="1" x14ac:dyDescent="0.35">
      <c r="A103" s="411" t="s">
        <v>227</v>
      </c>
      <c r="B103" s="412"/>
      <c r="C103" s="412"/>
      <c r="D103" s="412"/>
      <c r="E103" s="412"/>
      <c r="F103" s="412"/>
      <c r="G103" s="412"/>
      <c r="H103" s="412"/>
      <c r="I103" s="413"/>
    </row>
    <row r="104" spans="1:9" x14ac:dyDescent="0.3">
      <c r="A104" s="362" t="s">
        <v>159</v>
      </c>
      <c r="B104" s="363"/>
      <c r="C104" s="363"/>
      <c r="D104" s="363"/>
      <c r="E104" s="363"/>
      <c r="F104" s="363"/>
      <c r="G104" s="363"/>
      <c r="H104" s="363"/>
      <c r="I104" s="364"/>
    </row>
    <row r="105" spans="1:9" ht="21.75" customHeight="1" thickBot="1" x14ac:dyDescent="0.35">
      <c r="A105" s="411" t="s">
        <v>177</v>
      </c>
      <c r="B105" s="412"/>
      <c r="C105" s="412"/>
      <c r="D105" s="412"/>
      <c r="E105" s="412"/>
      <c r="F105" s="412"/>
      <c r="G105" s="412"/>
      <c r="H105" s="412"/>
      <c r="I105" s="413"/>
    </row>
    <row r="106" spans="1:9" x14ac:dyDescent="0.3">
      <c r="A106" s="402" t="s">
        <v>146</v>
      </c>
      <c r="B106" s="403"/>
      <c r="C106" s="408" t="s">
        <v>116</v>
      </c>
      <c r="D106" s="409"/>
      <c r="E106" s="409"/>
      <c r="F106" s="409"/>
      <c r="G106" s="409"/>
      <c r="H106" s="409"/>
      <c r="I106" s="410"/>
    </row>
    <row r="107" spans="1:9" x14ac:dyDescent="0.3">
      <c r="A107" s="404"/>
      <c r="B107" s="405"/>
      <c r="C107" s="493" t="s">
        <v>215</v>
      </c>
      <c r="D107" s="494"/>
      <c r="E107" s="494"/>
      <c r="F107" s="495"/>
      <c r="G107" s="495"/>
      <c r="H107" s="495"/>
      <c r="I107" s="496"/>
    </row>
    <row r="108" spans="1:9" ht="17.25" thickBot="1" x14ac:dyDescent="0.35">
      <c r="A108" s="406"/>
      <c r="B108" s="407"/>
      <c r="C108" s="368" t="s">
        <v>167</v>
      </c>
      <c r="D108" s="369"/>
      <c r="E108" s="369"/>
      <c r="F108" s="370"/>
      <c r="G108" s="370"/>
      <c r="H108" s="370"/>
      <c r="I108" s="371"/>
    </row>
    <row r="109" spans="1:9" ht="17.25" thickBot="1" x14ac:dyDescent="0.35">
      <c r="A109" s="41" t="s">
        <v>204</v>
      </c>
      <c r="B109" s="42" t="s">
        <v>169</v>
      </c>
      <c r="C109" s="411" t="s">
        <v>215</v>
      </c>
      <c r="D109" s="412"/>
      <c r="E109" s="412"/>
      <c r="F109" s="412"/>
      <c r="G109" s="412"/>
      <c r="H109" s="412"/>
      <c r="I109" s="413"/>
    </row>
    <row r="110" spans="1:9" ht="33.75" thickBot="1" x14ac:dyDescent="0.35">
      <c r="A110" s="347" t="s">
        <v>170</v>
      </c>
      <c r="B110" s="349"/>
      <c r="C110" s="43" t="s">
        <v>216</v>
      </c>
      <c r="D110" s="42">
        <v>7</v>
      </c>
      <c r="E110" s="43"/>
      <c r="F110" s="42"/>
      <c r="G110" s="42"/>
      <c r="H110" s="42"/>
      <c r="I110" s="42"/>
    </row>
    <row r="111" spans="1:9" ht="17.25" thickBot="1" x14ac:dyDescent="0.35">
      <c r="A111" s="347" t="s">
        <v>173</v>
      </c>
      <c r="B111" s="349"/>
      <c r="C111" s="43"/>
      <c r="D111" s="43"/>
      <c r="E111" s="43"/>
      <c r="F111" s="42"/>
      <c r="G111" s="42"/>
      <c r="H111" s="42"/>
      <c r="I111" s="42"/>
    </row>
    <row r="112" spans="1:9" ht="58.5" customHeight="1" thickBot="1" x14ac:dyDescent="0.35">
      <c r="A112" s="347" t="s">
        <v>174</v>
      </c>
      <c r="B112" s="348"/>
      <c r="C112" s="349"/>
      <c r="D112" s="43"/>
      <c r="E112" s="43"/>
      <c r="F112" s="42"/>
      <c r="G112" s="45" t="e">
        <f>SUM(#REF!)</f>
        <v>#REF!</v>
      </c>
      <c r="H112" s="45" t="e">
        <f>SUM(#REF!)</f>
        <v>#REF!</v>
      </c>
      <c r="I112" s="45" t="e">
        <f>SUM(#REF!)</f>
        <v>#REF!</v>
      </c>
    </row>
    <row r="113" spans="1:9" ht="17.25" thickBot="1" x14ac:dyDescent="0.35">
      <c r="A113" s="347" t="s">
        <v>175</v>
      </c>
      <c r="B113" s="349"/>
      <c r="C113" s="46" t="e">
        <f>I112</f>
        <v>#REF!</v>
      </c>
      <c r="D113" s="46"/>
      <c r="E113" s="46"/>
      <c r="F113" s="42"/>
      <c r="G113" s="42"/>
      <c r="H113" s="42"/>
      <c r="I113" s="42"/>
    </row>
    <row r="114" spans="1:9" ht="96.75" customHeight="1" thickBot="1" x14ac:dyDescent="0.35">
      <c r="A114" s="347" t="s">
        <v>176</v>
      </c>
      <c r="B114" s="349"/>
      <c r="C114" s="43"/>
      <c r="D114" s="43"/>
      <c r="E114" s="43"/>
      <c r="F114" s="42"/>
      <c r="G114" s="42"/>
      <c r="H114" s="42"/>
      <c r="I114" s="42"/>
    </row>
    <row r="115" spans="1:9" x14ac:dyDescent="0.3">
      <c r="A115" s="362" t="s">
        <v>158</v>
      </c>
      <c r="B115" s="363"/>
      <c r="C115" s="363"/>
      <c r="D115" s="363"/>
      <c r="E115" s="363"/>
      <c r="F115" s="363"/>
      <c r="G115" s="363"/>
      <c r="H115" s="363"/>
      <c r="I115" s="364"/>
    </row>
    <row r="116" spans="1:9" ht="17.25" thickBot="1" x14ac:dyDescent="0.35">
      <c r="A116" s="411" t="s">
        <v>228</v>
      </c>
      <c r="B116" s="412"/>
      <c r="C116" s="412"/>
      <c r="D116" s="412"/>
      <c r="E116" s="412"/>
      <c r="F116" s="412"/>
      <c r="G116" s="412"/>
      <c r="H116" s="412"/>
      <c r="I116" s="413"/>
    </row>
    <row r="117" spans="1:9" x14ac:dyDescent="0.3">
      <c r="A117" s="362" t="s">
        <v>159</v>
      </c>
      <c r="B117" s="363"/>
      <c r="C117" s="363"/>
      <c r="D117" s="363"/>
      <c r="E117" s="363"/>
      <c r="F117" s="363"/>
      <c r="G117" s="363"/>
      <c r="H117" s="363"/>
      <c r="I117" s="364"/>
    </row>
    <row r="118" spans="1:9" ht="17.25" thickBot="1" x14ac:dyDescent="0.35">
      <c r="A118" s="411" t="s">
        <v>177</v>
      </c>
      <c r="B118" s="412"/>
      <c r="C118" s="412"/>
      <c r="D118" s="412"/>
      <c r="E118" s="412"/>
      <c r="F118" s="412"/>
      <c r="G118" s="412"/>
      <c r="H118" s="412"/>
      <c r="I118" s="413"/>
    </row>
    <row r="119" spans="1:9" x14ac:dyDescent="0.25">
      <c r="A119" s="414" t="s">
        <v>146</v>
      </c>
      <c r="B119" s="415"/>
      <c r="C119" s="418" t="s">
        <v>116</v>
      </c>
      <c r="D119" s="419"/>
      <c r="E119" s="419"/>
      <c r="F119" s="419"/>
      <c r="G119" s="419"/>
      <c r="H119" s="419"/>
      <c r="I119" s="420"/>
    </row>
    <row r="120" spans="1:9" x14ac:dyDescent="0.25">
      <c r="A120" s="416"/>
      <c r="B120" s="417"/>
      <c r="C120" s="421" t="s">
        <v>217</v>
      </c>
      <c r="D120" s="422"/>
      <c r="E120" s="422"/>
      <c r="F120" s="422"/>
      <c r="G120" s="422"/>
      <c r="H120" s="422"/>
      <c r="I120" s="423"/>
    </row>
    <row r="121" spans="1:9" x14ac:dyDescent="0.25">
      <c r="A121" s="392" t="s">
        <v>181</v>
      </c>
      <c r="B121" s="372" t="s">
        <v>169</v>
      </c>
      <c r="C121" s="431" t="s">
        <v>150</v>
      </c>
      <c r="D121" s="432"/>
      <c r="E121" s="432"/>
      <c r="F121" s="432"/>
      <c r="G121" s="432"/>
      <c r="H121" s="432"/>
      <c r="I121" s="433"/>
    </row>
    <row r="122" spans="1:9" ht="17.25" thickBot="1" x14ac:dyDescent="0.3">
      <c r="A122" s="393"/>
      <c r="B122" s="373"/>
      <c r="C122" s="434" t="s">
        <v>218</v>
      </c>
      <c r="D122" s="435"/>
      <c r="E122" s="435"/>
      <c r="F122" s="435"/>
      <c r="G122" s="435"/>
      <c r="H122" s="435"/>
      <c r="I122" s="436"/>
    </row>
    <row r="123" spans="1:9" ht="37.5" customHeight="1" x14ac:dyDescent="0.25">
      <c r="A123" s="345" t="s">
        <v>170</v>
      </c>
      <c r="B123" s="346"/>
      <c r="C123" s="49" t="s">
        <v>219</v>
      </c>
      <c r="D123" s="82">
        <v>0</v>
      </c>
      <c r="E123" s="82">
        <v>5</v>
      </c>
      <c r="F123" s="82">
        <v>5</v>
      </c>
      <c r="G123" s="83"/>
      <c r="H123" s="83"/>
      <c r="I123" s="52"/>
    </row>
    <row r="124" spans="1:9" ht="41.25" customHeight="1" thickBot="1" x14ac:dyDescent="0.3">
      <c r="A124" s="386" t="s">
        <v>173</v>
      </c>
      <c r="B124" s="387"/>
      <c r="C124" s="53"/>
      <c r="D124" s="53"/>
      <c r="E124" s="53"/>
      <c r="F124" s="54"/>
      <c r="G124" s="55"/>
      <c r="H124" s="55"/>
      <c r="I124" s="56"/>
    </row>
    <row r="125" spans="1:9" ht="66.75" customHeight="1" thickBot="1" x14ac:dyDescent="0.3">
      <c r="A125" s="378" t="s">
        <v>185</v>
      </c>
      <c r="B125" s="379"/>
      <c r="C125" s="379"/>
      <c r="D125" s="57"/>
      <c r="E125" s="57"/>
      <c r="F125" s="58"/>
      <c r="G125" s="84" t="e">
        <f>SUM('130Gegharqunik'!#REF!)</f>
        <v>#REF!</v>
      </c>
      <c r="H125" s="84" t="e">
        <f>SUM(#REF!)</f>
        <v>#REF!</v>
      </c>
      <c r="I125" s="84" t="e">
        <f>SUM(#REF!)</f>
        <v>#REF!</v>
      </c>
    </row>
    <row r="126" spans="1:9" ht="46.5" customHeight="1" thickBot="1" x14ac:dyDescent="0.3">
      <c r="A126" s="380" t="s">
        <v>186</v>
      </c>
      <c r="B126" s="381"/>
      <c r="C126" s="85" t="e">
        <f>I125</f>
        <v>#REF!</v>
      </c>
      <c r="D126" s="85"/>
      <c r="E126" s="85"/>
      <c r="F126" s="58"/>
      <c r="G126" s="61"/>
      <c r="H126" s="61"/>
      <c r="I126" s="62"/>
    </row>
    <row r="127" spans="1:9" ht="83.25" customHeight="1" thickBot="1" x14ac:dyDescent="0.3">
      <c r="A127" s="380" t="s">
        <v>187</v>
      </c>
      <c r="B127" s="381"/>
      <c r="C127" s="63"/>
      <c r="D127" s="63"/>
      <c r="E127" s="63"/>
      <c r="F127" s="58"/>
      <c r="G127" s="61"/>
      <c r="H127" s="61"/>
      <c r="I127" s="62"/>
    </row>
    <row r="128" spans="1:9" x14ac:dyDescent="0.25">
      <c r="A128" s="382" t="s">
        <v>158</v>
      </c>
      <c r="B128" s="383"/>
      <c r="C128" s="383"/>
      <c r="D128" s="383"/>
      <c r="E128" s="383"/>
      <c r="F128" s="383"/>
      <c r="G128" s="384"/>
      <c r="H128" s="384"/>
      <c r="I128" s="385"/>
    </row>
    <row r="129" spans="1:9" ht="17.25" thickBot="1" x14ac:dyDescent="0.3">
      <c r="A129" s="374" t="s">
        <v>229</v>
      </c>
      <c r="B129" s="375"/>
      <c r="C129" s="375"/>
      <c r="D129" s="375"/>
      <c r="E129" s="375"/>
      <c r="F129" s="375"/>
      <c r="G129" s="376"/>
      <c r="H129" s="376"/>
      <c r="I129" s="377"/>
    </row>
    <row r="130" spans="1:9" x14ac:dyDescent="0.25">
      <c r="A130" s="382" t="s">
        <v>159</v>
      </c>
      <c r="B130" s="383"/>
      <c r="C130" s="383"/>
      <c r="D130" s="383"/>
      <c r="E130" s="383"/>
      <c r="F130" s="383"/>
      <c r="G130" s="384"/>
      <c r="H130" s="384"/>
      <c r="I130" s="385"/>
    </row>
    <row r="131" spans="1:9" ht="17.25" thickBot="1" x14ac:dyDescent="0.3">
      <c r="A131" s="374" t="s">
        <v>177</v>
      </c>
      <c r="B131" s="375"/>
      <c r="C131" s="375"/>
      <c r="D131" s="375"/>
      <c r="E131" s="375"/>
      <c r="F131" s="375"/>
      <c r="G131" s="376"/>
      <c r="H131" s="376"/>
      <c r="I131" s="377"/>
    </row>
    <row r="132" spans="1:9" x14ac:dyDescent="0.25">
      <c r="A132" s="414" t="s">
        <v>146</v>
      </c>
      <c r="B132" s="415"/>
      <c r="C132" s="418" t="s">
        <v>116</v>
      </c>
      <c r="D132" s="419"/>
      <c r="E132" s="419"/>
      <c r="F132" s="419"/>
      <c r="G132" s="419"/>
      <c r="H132" s="419"/>
      <c r="I132" s="420"/>
    </row>
    <row r="133" spans="1:9" x14ac:dyDescent="0.25">
      <c r="A133" s="416"/>
      <c r="B133" s="417"/>
      <c r="C133" s="421" t="s">
        <v>180</v>
      </c>
      <c r="D133" s="422"/>
      <c r="E133" s="422"/>
      <c r="F133" s="422"/>
      <c r="G133" s="422"/>
      <c r="H133" s="422"/>
      <c r="I133" s="423"/>
    </row>
    <row r="134" spans="1:9" x14ac:dyDescent="0.25">
      <c r="A134" s="392" t="s">
        <v>230</v>
      </c>
      <c r="B134" s="372" t="s">
        <v>169</v>
      </c>
      <c r="C134" s="431" t="s">
        <v>150</v>
      </c>
      <c r="D134" s="432"/>
      <c r="E134" s="432"/>
      <c r="F134" s="432"/>
      <c r="G134" s="432"/>
      <c r="H134" s="432"/>
      <c r="I134" s="433"/>
    </row>
    <row r="135" spans="1:9" ht="38.25" customHeight="1" thickBot="1" x14ac:dyDescent="0.3">
      <c r="A135" s="393"/>
      <c r="B135" s="373"/>
      <c r="C135" s="434" t="s">
        <v>182</v>
      </c>
      <c r="D135" s="435"/>
      <c r="E135" s="435"/>
      <c r="F135" s="435"/>
      <c r="G135" s="435"/>
      <c r="H135" s="435"/>
      <c r="I135" s="436"/>
    </row>
    <row r="136" spans="1:9" ht="66" x14ac:dyDescent="0.25">
      <c r="A136" s="345" t="s">
        <v>170</v>
      </c>
      <c r="B136" s="346"/>
      <c r="C136" s="49" t="s">
        <v>183</v>
      </c>
      <c r="D136" s="82">
        <v>57</v>
      </c>
      <c r="E136" s="82">
        <v>57</v>
      </c>
      <c r="F136" s="82">
        <v>57</v>
      </c>
      <c r="G136" s="51"/>
      <c r="H136" s="51"/>
      <c r="I136" s="52"/>
    </row>
    <row r="137" spans="1:9" ht="93" customHeight="1" thickBot="1" x14ac:dyDescent="0.3">
      <c r="A137" s="386" t="s">
        <v>173</v>
      </c>
      <c r="B137" s="387"/>
      <c r="C137" s="53" t="s">
        <v>184</v>
      </c>
      <c r="D137" s="53"/>
      <c r="E137" s="53"/>
      <c r="F137" s="54">
        <v>100</v>
      </c>
      <c r="G137" s="55"/>
      <c r="H137" s="55"/>
      <c r="I137" s="56"/>
    </row>
    <row r="138" spans="1:9" ht="54.75" customHeight="1" thickBot="1" x14ac:dyDescent="0.3">
      <c r="A138" s="378" t="s">
        <v>185</v>
      </c>
      <c r="B138" s="379"/>
      <c r="C138" s="379"/>
      <c r="D138" s="57"/>
      <c r="E138" s="57"/>
      <c r="F138" s="58"/>
      <c r="G138" s="59" t="e">
        <f>#REF!</f>
        <v>#REF!</v>
      </c>
      <c r="H138" s="59" t="e">
        <f>#REF!</f>
        <v>#REF!</v>
      </c>
      <c r="I138" s="59" t="e">
        <f>#REF!</f>
        <v>#REF!</v>
      </c>
    </row>
    <row r="139" spans="1:9" ht="53.25" customHeight="1" thickBot="1" x14ac:dyDescent="0.3">
      <c r="A139" s="380" t="s">
        <v>186</v>
      </c>
      <c r="B139" s="381"/>
      <c r="C139" s="59" t="e">
        <f>I138</f>
        <v>#REF!</v>
      </c>
      <c r="D139" s="60"/>
      <c r="E139" s="60"/>
      <c r="F139" s="58"/>
      <c r="G139" s="61"/>
      <c r="H139" s="61"/>
      <c r="I139" s="62"/>
    </row>
    <row r="140" spans="1:9" ht="87" customHeight="1" thickBot="1" x14ac:dyDescent="0.3">
      <c r="A140" s="380" t="s">
        <v>187</v>
      </c>
      <c r="B140" s="381"/>
      <c r="C140" s="63"/>
      <c r="D140" s="63"/>
      <c r="E140" s="63"/>
      <c r="F140" s="58"/>
      <c r="G140" s="61"/>
      <c r="H140" s="61"/>
      <c r="I140" s="62"/>
    </row>
    <row r="141" spans="1:9" x14ac:dyDescent="0.25">
      <c r="A141" s="382" t="s">
        <v>158</v>
      </c>
      <c r="B141" s="383"/>
      <c r="C141" s="383"/>
      <c r="D141" s="383"/>
      <c r="E141" s="383"/>
      <c r="F141" s="383"/>
      <c r="G141" s="384"/>
      <c r="H141" s="384"/>
      <c r="I141" s="385"/>
    </row>
    <row r="142" spans="1:9" ht="17.25" thickBot="1" x14ac:dyDescent="0.3">
      <c r="A142" s="374" t="s">
        <v>231</v>
      </c>
      <c r="B142" s="375"/>
      <c r="C142" s="375"/>
      <c r="D142" s="375"/>
      <c r="E142" s="375"/>
      <c r="F142" s="375"/>
      <c r="G142" s="376"/>
      <c r="H142" s="376"/>
      <c r="I142" s="377"/>
    </row>
    <row r="143" spans="1:9" x14ac:dyDescent="0.25">
      <c r="A143" s="382" t="s">
        <v>159</v>
      </c>
      <c r="B143" s="383"/>
      <c r="C143" s="383"/>
      <c r="D143" s="383"/>
      <c r="E143" s="383"/>
      <c r="F143" s="383"/>
      <c r="G143" s="384"/>
      <c r="H143" s="384"/>
      <c r="I143" s="385"/>
    </row>
    <row r="144" spans="1:9" ht="17.25" thickBot="1" x14ac:dyDescent="0.3">
      <c r="A144" s="374" t="s">
        <v>177</v>
      </c>
      <c r="B144" s="375"/>
      <c r="C144" s="375"/>
      <c r="D144" s="375"/>
      <c r="E144" s="375"/>
      <c r="F144" s="375"/>
      <c r="G144" s="376"/>
      <c r="H144" s="376"/>
      <c r="I144" s="377"/>
    </row>
    <row r="148" spans="5:5" x14ac:dyDescent="0.25">
      <c r="E148" s="38" t="s">
        <v>415</v>
      </c>
    </row>
  </sheetData>
  <mergeCells count="159"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  <mergeCell ref="A127:B127"/>
    <mergeCell ref="A134:A135"/>
    <mergeCell ref="B134:B135"/>
    <mergeCell ref="C134:I134"/>
    <mergeCell ref="C135:I135"/>
    <mergeCell ref="A131:I131"/>
    <mergeCell ref="A132:B133"/>
    <mergeCell ref="C132:I132"/>
    <mergeCell ref="C133:I133"/>
    <mergeCell ref="A130:I130"/>
    <mergeCell ref="A116:I116"/>
    <mergeCell ref="A117:I117"/>
    <mergeCell ref="A102:I102"/>
    <mergeCell ref="A103:I103"/>
    <mergeCell ref="C122:I122"/>
    <mergeCell ref="A118:I118"/>
    <mergeCell ref="A129:I129"/>
    <mergeCell ref="A128:I128"/>
    <mergeCell ref="A104:I104"/>
    <mergeCell ref="A105:I105"/>
    <mergeCell ref="A119:B120"/>
    <mergeCell ref="C119:I119"/>
    <mergeCell ref="C120:I120"/>
    <mergeCell ref="C109:I109"/>
    <mergeCell ref="A123:B123"/>
    <mergeCell ref="A124:B124"/>
    <mergeCell ref="A125:C125"/>
    <mergeCell ref="A126:B126"/>
    <mergeCell ref="A111:B111"/>
    <mergeCell ref="A112:C112"/>
    <mergeCell ref="A113:B113"/>
    <mergeCell ref="A121:A122"/>
    <mergeCell ref="B121:B122"/>
    <mergeCell ref="C121:I121"/>
    <mergeCell ref="A100:B100"/>
    <mergeCell ref="A101:B101"/>
    <mergeCell ref="A106:B108"/>
    <mergeCell ref="C106:I106"/>
    <mergeCell ref="C107:I107"/>
    <mergeCell ref="C108:I108"/>
    <mergeCell ref="A110:B110"/>
    <mergeCell ref="A114:B114"/>
    <mergeCell ref="A115:I115"/>
    <mergeCell ref="C96:I96"/>
    <mergeCell ref="A97:B97"/>
    <mergeCell ref="A98:B98"/>
    <mergeCell ref="A99:C99"/>
    <mergeCell ref="A88:B88"/>
    <mergeCell ref="A89:I89"/>
    <mergeCell ref="A93:B95"/>
    <mergeCell ref="C93:I93"/>
    <mergeCell ref="C94:I94"/>
    <mergeCell ref="C95:I95"/>
    <mergeCell ref="A92:I92"/>
    <mergeCell ref="A90:I90"/>
    <mergeCell ref="A91:I91"/>
    <mergeCell ref="A46:B47"/>
    <mergeCell ref="A51:I51"/>
    <mergeCell ref="C46:I46"/>
    <mergeCell ref="C47:I47"/>
    <mergeCell ref="C48:I48"/>
    <mergeCell ref="A48:A49"/>
    <mergeCell ref="B48:B49"/>
    <mergeCell ref="C80:I80"/>
    <mergeCell ref="C81:I81"/>
    <mergeCell ref="C82:I82"/>
    <mergeCell ref="A85:B85"/>
    <mergeCell ref="A86:C86"/>
    <mergeCell ref="A87:B87"/>
    <mergeCell ref="A79:B81"/>
    <mergeCell ref="C79:I79"/>
    <mergeCell ref="A83:B84"/>
    <mergeCell ref="B34:B35"/>
    <mergeCell ref="C35:I35"/>
    <mergeCell ref="C33:I33"/>
    <mergeCell ref="A55:B55"/>
    <mergeCell ref="A58:I58"/>
    <mergeCell ref="A52:I52"/>
    <mergeCell ref="A54:B54"/>
    <mergeCell ref="C49:I49"/>
    <mergeCell ref="A50:B50"/>
    <mergeCell ref="A53:I53"/>
    <mergeCell ref="C54:I54"/>
    <mergeCell ref="A56:I56"/>
    <mergeCell ref="A57:I57"/>
    <mergeCell ref="A32:B33"/>
    <mergeCell ref="A29:C31"/>
    <mergeCell ref="A66:I66"/>
    <mergeCell ref="C61:I61"/>
    <mergeCell ref="C62:I62"/>
    <mergeCell ref="A76:C78"/>
    <mergeCell ref="D76:I76"/>
    <mergeCell ref="D77:F77"/>
    <mergeCell ref="G77:I77"/>
    <mergeCell ref="A68:B68"/>
    <mergeCell ref="A69:B69"/>
    <mergeCell ref="A72:I72"/>
    <mergeCell ref="A74:I74"/>
    <mergeCell ref="A75:I75"/>
    <mergeCell ref="C68:I68"/>
    <mergeCell ref="A70:I70"/>
    <mergeCell ref="A71:I71"/>
    <mergeCell ref="A41:B41"/>
    <mergeCell ref="A38:I38"/>
    <mergeCell ref="A39:I39"/>
    <mergeCell ref="A40:B40"/>
    <mergeCell ref="C40:I40"/>
    <mergeCell ref="C32:I32"/>
    <mergeCell ref="A34:A35"/>
    <mergeCell ref="A67:I67"/>
    <mergeCell ref="A36:B36"/>
    <mergeCell ref="A42:I42"/>
    <mergeCell ref="A43:I43"/>
    <mergeCell ref="A45:I45"/>
    <mergeCell ref="A37:I37"/>
    <mergeCell ref="A44:I44"/>
    <mergeCell ref="C63:I63"/>
    <mergeCell ref="A64:B64"/>
    <mergeCell ref="C60:I60"/>
    <mergeCell ref="A59:I59"/>
    <mergeCell ref="A60:B62"/>
    <mergeCell ref="A65:I65"/>
    <mergeCell ref="A17:B17"/>
    <mergeCell ref="A18:B18"/>
    <mergeCell ref="A19:C19"/>
    <mergeCell ref="A20:I20"/>
    <mergeCell ref="A21:I21"/>
    <mergeCell ref="A22:I22"/>
    <mergeCell ref="A27:I27"/>
    <mergeCell ref="D29:I29"/>
    <mergeCell ref="D30:F30"/>
    <mergeCell ref="G30:I30"/>
    <mergeCell ref="A23:I23"/>
    <mergeCell ref="A24:I24"/>
    <mergeCell ref="A25:I25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13:B14"/>
    <mergeCell ref="C13:I13"/>
    <mergeCell ref="C14:I14"/>
  </mergeCells>
  <phoneticPr fontId="0" type="noConversion"/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opLeftCell="A2" workbookViewId="0">
      <selection activeCell="D13" sqref="D13"/>
    </sheetView>
  </sheetViews>
  <sheetFormatPr defaultRowHeight="16.5" x14ac:dyDescent="0.25"/>
  <cols>
    <col min="1" max="1" width="17.140625" style="38" customWidth="1"/>
    <col min="2" max="2" width="15.140625" style="38" customWidth="1"/>
    <col min="3" max="3" width="21.7109375" style="38" customWidth="1"/>
    <col min="4" max="4" width="14.7109375" style="38" customWidth="1"/>
    <col min="5" max="5" width="18.140625" style="38" customWidth="1"/>
    <col min="6" max="6" width="6.42578125" style="38" bestFit="1" customWidth="1"/>
    <col min="7" max="7" width="10.7109375" style="38" bestFit="1" customWidth="1"/>
    <col min="8" max="8" width="11.28515625" style="38" bestFit="1" customWidth="1"/>
    <col min="9" max="9" width="11.42578125" style="38" bestFit="1" customWidth="1"/>
    <col min="10" max="10" width="9.140625" style="38"/>
    <col min="11" max="11" width="10" style="38" bestFit="1" customWidth="1"/>
    <col min="12" max="12" width="9.5703125" style="38" bestFit="1" customWidth="1"/>
    <col min="13" max="16384" width="9.140625" style="38"/>
  </cols>
  <sheetData>
    <row r="1" spans="1:9" x14ac:dyDescent="0.25">
      <c r="A1" s="511" t="s">
        <v>315</v>
      </c>
      <c r="B1" s="511"/>
      <c r="C1" s="511"/>
      <c r="D1" s="511"/>
      <c r="E1" s="511"/>
      <c r="F1" s="511"/>
      <c r="G1" s="511"/>
      <c r="H1" s="511"/>
      <c r="I1" s="511"/>
    </row>
    <row r="2" spans="1:9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36.75" customHeight="1" x14ac:dyDescent="0.25">
      <c r="A3" s="513" t="s">
        <v>316</v>
      </c>
      <c r="B3" s="513"/>
      <c r="C3" s="513"/>
      <c r="D3" s="513"/>
      <c r="E3" s="513"/>
      <c r="F3" s="513"/>
      <c r="G3" s="513"/>
      <c r="H3" s="513"/>
      <c r="I3" s="513"/>
    </row>
    <row r="6" spans="1:9" s="19" customFormat="1" ht="34.5" customHeight="1" x14ac:dyDescent="0.25">
      <c r="A6" s="510" t="s">
        <v>141</v>
      </c>
      <c r="B6" s="510"/>
      <c r="C6" s="510"/>
      <c r="D6" s="510"/>
      <c r="E6" s="510"/>
      <c r="F6" s="510"/>
      <c r="G6" s="510"/>
      <c r="H6" s="510"/>
      <c r="I6" s="510"/>
    </row>
    <row r="8" spans="1:9" x14ac:dyDescent="0.25">
      <c r="A8" s="397" t="s">
        <v>146</v>
      </c>
      <c r="B8" s="397"/>
      <c r="C8" s="921" t="s">
        <v>116</v>
      </c>
      <c r="D8" s="921"/>
      <c r="E8" s="921"/>
      <c r="F8" s="921"/>
      <c r="G8" s="921"/>
      <c r="H8" s="921"/>
      <c r="I8" s="921"/>
    </row>
    <row r="9" spans="1:9" x14ac:dyDescent="0.25">
      <c r="A9" s="397"/>
      <c r="B9" s="397"/>
      <c r="C9" s="923" t="s">
        <v>320</v>
      </c>
      <c r="D9" s="923"/>
      <c r="E9" s="923"/>
      <c r="F9" s="923"/>
      <c r="G9" s="923"/>
      <c r="H9" s="923"/>
      <c r="I9" s="923"/>
    </row>
    <row r="10" spans="1:9" x14ac:dyDescent="0.25">
      <c r="A10" s="485" t="s">
        <v>245</v>
      </c>
      <c r="B10" s="485" t="s">
        <v>190</v>
      </c>
      <c r="C10" s="921" t="s">
        <v>150</v>
      </c>
      <c r="D10" s="921"/>
      <c r="E10" s="921"/>
      <c r="F10" s="921"/>
      <c r="G10" s="921"/>
      <c r="H10" s="921"/>
      <c r="I10" s="921"/>
    </row>
    <row r="11" spans="1:9" ht="96.75" customHeight="1" x14ac:dyDescent="0.25">
      <c r="A11" s="485"/>
      <c r="B11" s="485"/>
      <c r="C11" s="922" t="s">
        <v>406</v>
      </c>
      <c r="D11" s="922"/>
      <c r="E11" s="922"/>
      <c r="F11" s="922"/>
      <c r="G11" s="922"/>
      <c r="H11" s="922"/>
      <c r="I11" s="922"/>
    </row>
    <row r="12" spans="1:9" ht="50.25" customHeight="1" thickBot="1" x14ac:dyDescent="0.3">
      <c r="A12" s="350" t="s">
        <v>192</v>
      </c>
      <c r="B12" s="924"/>
      <c r="C12" s="141" t="s">
        <v>193</v>
      </c>
      <c r="D12" s="136">
        <v>12</v>
      </c>
      <c r="E12" s="136">
        <v>12</v>
      </c>
      <c r="F12" s="137">
        <v>12</v>
      </c>
      <c r="G12" s="138"/>
      <c r="H12" s="138"/>
      <c r="I12" s="139"/>
    </row>
    <row r="13" spans="1:9" ht="18.75" thickBot="1" x14ac:dyDescent="0.3">
      <c r="A13" s="365" t="s">
        <v>194</v>
      </c>
      <c r="B13" s="366"/>
      <c r="C13" s="69"/>
      <c r="D13" s="73" t="s">
        <v>443</v>
      </c>
      <c r="E13" s="73" t="s">
        <v>152</v>
      </c>
      <c r="F13" s="73" t="s">
        <v>152</v>
      </c>
      <c r="G13" s="1" t="e">
        <f>SUM('130Tavush'!#REF!,'130Tavush'!#REF!,'130Tavush'!#REF!,'130Tavush'!#REF!)</f>
        <v>#REF!</v>
      </c>
      <c r="H13" s="1" t="e">
        <f>SUM('130Tavush'!#REF!,'130Tavush'!#REF!,'130Tavush'!#REF!,'130Tavush'!#REF!)</f>
        <v>#REF!</v>
      </c>
      <c r="I13" s="1" t="e">
        <f>SUM('130Tavush'!#REF!,'130Tavush'!#REF!,'130Tavush'!#REF!,'130Tavush'!#REF!)</f>
        <v>#REF!</v>
      </c>
    </row>
    <row r="14" spans="1:9" ht="17.25" thickBot="1" x14ac:dyDescent="0.3">
      <c r="A14" s="365" t="s">
        <v>195</v>
      </c>
      <c r="B14" s="367"/>
      <c r="C14" s="366"/>
      <c r="D14" s="75"/>
      <c r="E14" s="75"/>
      <c r="F14" s="73"/>
      <c r="G14" s="76"/>
      <c r="H14" s="76"/>
      <c r="I14" s="72"/>
    </row>
    <row r="15" spans="1:9" x14ac:dyDescent="0.25">
      <c r="A15" s="342" t="s">
        <v>196</v>
      </c>
      <c r="B15" s="343"/>
      <c r="C15" s="343"/>
      <c r="D15" s="343"/>
      <c r="E15" s="343"/>
      <c r="F15" s="343"/>
      <c r="G15" s="343"/>
      <c r="H15" s="343"/>
      <c r="I15" s="344"/>
    </row>
    <row r="16" spans="1:9" ht="17.25" thickBot="1" x14ac:dyDescent="0.3">
      <c r="A16" s="350" t="s">
        <v>371</v>
      </c>
      <c r="B16" s="351"/>
      <c r="C16" s="351"/>
      <c r="D16" s="351"/>
      <c r="E16" s="351"/>
      <c r="F16" s="351"/>
      <c r="G16" s="351"/>
      <c r="H16" s="351"/>
      <c r="I16" s="352"/>
    </row>
    <row r="17" spans="1:11" x14ac:dyDescent="0.25">
      <c r="A17" s="353" t="s">
        <v>158</v>
      </c>
      <c r="B17" s="354"/>
      <c r="C17" s="354"/>
      <c r="D17" s="354"/>
      <c r="E17" s="354"/>
      <c r="F17" s="354"/>
      <c r="G17" s="355"/>
      <c r="H17" s="355"/>
      <c r="I17" s="356"/>
    </row>
    <row r="18" spans="1:11" ht="17.25" thickBot="1" x14ac:dyDescent="0.3">
      <c r="A18" s="388" t="s">
        <v>198</v>
      </c>
      <c r="B18" s="389"/>
      <c r="C18" s="389"/>
      <c r="D18" s="389"/>
      <c r="E18" s="389"/>
      <c r="F18" s="389"/>
      <c r="G18" s="390"/>
      <c r="H18" s="390"/>
      <c r="I18" s="391"/>
    </row>
    <row r="19" spans="1:11" x14ac:dyDescent="0.25">
      <c r="A19" s="353" t="s">
        <v>159</v>
      </c>
      <c r="B19" s="354"/>
      <c r="C19" s="354"/>
      <c r="D19" s="354"/>
      <c r="E19" s="354"/>
      <c r="F19" s="354"/>
      <c r="G19" s="355"/>
      <c r="H19" s="355"/>
      <c r="I19" s="356"/>
    </row>
    <row r="20" spans="1:11" ht="55.5" customHeight="1" thickBot="1" x14ac:dyDescent="0.3">
      <c r="A20" s="388" t="s">
        <v>199</v>
      </c>
      <c r="B20" s="389"/>
      <c r="C20" s="389"/>
      <c r="D20" s="389"/>
      <c r="E20" s="389"/>
      <c r="F20" s="389"/>
      <c r="G20" s="390"/>
      <c r="H20" s="390"/>
      <c r="I20" s="391"/>
    </row>
    <row r="21" spans="1:11" ht="18" customHeight="1" x14ac:dyDescent="0.25">
      <c r="A21" s="112"/>
      <c r="B21" s="112"/>
      <c r="C21" s="112"/>
      <c r="D21" s="112"/>
      <c r="E21" s="112"/>
      <c r="F21" s="112"/>
      <c r="G21" s="112"/>
      <c r="H21" s="112"/>
      <c r="I21" s="112"/>
    </row>
    <row r="22" spans="1:11" x14ac:dyDescent="0.25">
      <c r="A22" s="510" t="s">
        <v>142</v>
      </c>
      <c r="B22" s="510"/>
      <c r="C22" s="510"/>
      <c r="D22" s="510"/>
      <c r="E22" s="510"/>
      <c r="F22" s="510"/>
      <c r="G22" s="510"/>
      <c r="H22" s="510"/>
      <c r="I22" s="510"/>
    </row>
    <row r="23" spans="1:11" ht="17.25" thickBot="1" x14ac:dyDescent="0.3">
      <c r="A23" s="19"/>
      <c r="B23" s="19"/>
      <c r="C23" s="19"/>
      <c r="D23" s="19"/>
      <c r="E23" s="19"/>
      <c r="F23" s="19"/>
      <c r="G23" s="19"/>
      <c r="H23" s="19"/>
      <c r="I23" s="19"/>
    </row>
    <row r="24" spans="1:11" ht="43.5" customHeight="1" x14ac:dyDescent="0.25">
      <c r="A24" s="482" t="s">
        <v>143</v>
      </c>
      <c r="B24" s="483"/>
      <c r="C24" s="483"/>
      <c r="D24" s="488" t="s">
        <v>119</v>
      </c>
      <c r="E24" s="489"/>
      <c r="F24" s="489"/>
      <c r="G24" s="489"/>
      <c r="H24" s="489"/>
      <c r="I24" s="490"/>
    </row>
    <row r="25" spans="1:11" ht="16.5" customHeight="1" x14ac:dyDescent="0.25">
      <c r="A25" s="484"/>
      <c r="B25" s="485"/>
      <c r="C25" s="485"/>
      <c r="D25" s="491" t="s">
        <v>144</v>
      </c>
      <c r="E25" s="492"/>
      <c r="F25" s="358"/>
      <c r="G25" s="491" t="s">
        <v>145</v>
      </c>
      <c r="H25" s="492"/>
      <c r="I25" s="358"/>
    </row>
    <row r="26" spans="1:11" ht="33.75" thickBot="1" x14ac:dyDescent="0.3">
      <c r="A26" s="486"/>
      <c r="B26" s="487"/>
      <c r="C26" s="487"/>
      <c r="D26" s="21" t="s">
        <v>108</v>
      </c>
      <c r="E26" s="21" t="s">
        <v>109</v>
      </c>
      <c r="F26" s="39" t="s">
        <v>100</v>
      </c>
      <c r="G26" s="21" t="s">
        <v>108</v>
      </c>
      <c r="H26" s="21" t="s">
        <v>109</v>
      </c>
      <c r="I26" s="40" t="s">
        <v>100</v>
      </c>
    </row>
    <row r="27" spans="1:11" ht="18.75" customHeight="1" x14ac:dyDescent="0.25">
      <c r="A27" s="394" t="s">
        <v>146</v>
      </c>
      <c r="B27" s="395"/>
      <c r="C27" s="544" t="s">
        <v>116</v>
      </c>
      <c r="D27" s="545"/>
      <c r="E27" s="545"/>
      <c r="F27" s="545"/>
      <c r="G27" s="545"/>
      <c r="H27" s="545"/>
      <c r="I27" s="546"/>
    </row>
    <row r="28" spans="1:11" x14ac:dyDescent="0.25">
      <c r="A28" s="396"/>
      <c r="B28" s="397"/>
      <c r="C28" s="504" t="s">
        <v>147</v>
      </c>
      <c r="D28" s="505"/>
      <c r="E28" s="505"/>
      <c r="F28" s="505"/>
      <c r="G28" s="505"/>
      <c r="H28" s="505"/>
      <c r="I28" s="506"/>
    </row>
    <row r="29" spans="1:11" x14ac:dyDescent="0.25">
      <c r="A29" s="357" t="s">
        <v>148</v>
      </c>
      <c r="B29" s="358" t="s">
        <v>149</v>
      </c>
      <c r="C29" s="359" t="s">
        <v>150</v>
      </c>
      <c r="D29" s="360"/>
      <c r="E29" s="360"/>
      <c r="F29" s="360"/>
      <c r="G29" s="360"/>
      <c r="H29" s="360"/>
      <c r="I29" s="361"/>
    </row>
    <row r="30" spans="1:11" ht="35.25" customHeight="1" x14ac:dyDescent="0.25">
      <c r="A30" s="357"/>
      <c r="B30" s="358"/>
      <c r="C30" s="875" t="s">
        <v>317</v>
      </c>
      <c r="D30" s="876"/>
      <c r="E30" s="876"/>
      <c r="F30" s="876"/>
      <c r="G30" s="876"/>
      <c r="H30" s="876"/>
      <c r="I30" s="877"/>
      <c r="K30" s="121"/>
    </row>
    <row r="31" spans="1:11" ht="17.25" thickBot="1" x14ac:dyDescent="0.3">
      <c r="A31" s="882" t="s">
        <v>151</v>
      </c>
      <c r="B31" s="883"/>
      <c r="C31" s="97"/>
      <c r="D31" s="145" t="s">
        <v>152</v>
      </c>
      <c r="E31" s="145" t="s">
        <v>152</v>
      </c>
      <c r="F31" s="145" t="s">
        <v>152</v>
      </c>
      <c r="G31" s="35" t="e">
        <f>SUM('130Tavush'!#REF!)</f>
        <v>#REF!</v>
      </c>
      <c r="H31" s="35">
        <f>SUM('130Tavush'!C13:C13)</f>
        <v>-2648</v>
      </c>
      <c r="I31" s="35" t="e">
        <f>SUM('130Tavush'!#REF!)</f>
        <v>#REF!</v>
      </c>
      <c r="K31" s="121"/>
    </row>
    <row r="32" spans="1:11" x14ac:dyDescent="0.25">
      <c r="A32" s="884" t="s">
        <v>153</v>
      </c>
      <c r="B32" s="885"/>
      <c r="C32" s="885"/>
      <c r="D32" s="885"/>
      <c r="E32" s="885"/>
      <c r="F32" s="885"/>
      <c r="G32" s="885"/>
      <c r="H32" s="885"/>
      <c r="I32" s="886"/>
      <c r="K32" s="121"/>
    </row>
    <row r="33" spans="1:11" ht="17.25" thickBot="1" x14ac:dyDescent="0.3">
      <c r="A33" s="350" t="s">
        <v>321</v>
      </c>
      <c r="B33" s="351"/>
      <c r="C33" s="351"/>
      <c r="D33" s="351"/>
      <c r="E33" s="351"/>
      <c r="F33" s="351"/>
      <c r="G33" s="351"/>
      <c r="H33" s="351"/>
      <c r="I33" s="352"/>
      <c r="K33" s="121"/>
    </row>
    <row r="34" spans="1:11" ht="17.25" thickBot="1" x14ac:dyDescent="0.3">
      <c r="A34" s="887" t="s">
        <v>154</v>
      </c>
      <c r="B34" s="888"/>
      <c r="C34" s="888"/>
      <c r="D34" s="888"/>
      <c r="E34" s="888"/>
      <c r="F34" s="888"/>
      <c r="G34" s="888"/>
      <c r="H34" s="888"/>
      <c r="I34" s="889"/>
      <c r="K34" s="121"/>
    </row>
    <row r="35" spans="1:11" ht="69.75" customHeight="1" thickBot="1" x14ac:dyDescent="0.3">
      <c r="A35" s="911" t="s">
        <v>155</v>
      </c>
      <c r="B35" s="912"/>
      <c r="C35" s="913" t="s">
        <v>156</v>
      </c>
      <c r="D35" s="367"/>
      <c r="E35" s="367"/>
      <c r="F35" s="367"/>
      <c r="G35" s="367"/>
      <c r="H35" s="367"/>
      <c r="I35" s="914"/>
      <c r="K35" s="121"/>
    </row>
    <row r="36" spans="1:11" ht="65.25" customHeight="1" thickBot="1" x14ac:dyDescent="0.3">
      <c r="A36" s="915" t="s">
        <v>157</v>
      </c>
      <c r="B36" s="916"/>
      <c r="C36" s="98"/>
      <c r="D36" s="98"/>
      <c r="E36" s="98"/>
      <c r="F36" s="98"/>
      <c r="G36" s="98"/>
      <c r="H36" s="98"/>
      <c r="I36" s="99"/>
    </row>
    <row r="37" spans="1:11" x14ac:dyDescent="0.25">
      <c r="A37" s="353" t="s">
        <v>158</v>
      </c>
      <c r="B37" s="354"/>
      <c r="C37" s="354"/>
      <c r="D37" s="354"/>
      <c r="E37" s="354"/>
      <c r="F37" s="354"/>
      <c r="G37" s="355"/>
      <c r="H37" s="355"/>
      <c r="I37" s="356"/>
    </row>
    <row r="38" spans="1:11" ht="17.25" thickBot="1" x14ac:dyDescent="0.3">
      <c r="A38" s="388" t="s">
        <v>318</v>
      </c>
      <c r="B38" s="389"/>
      <c r="C38" s="389"/>
      <c r="D38" s="389"/>
      <c r="E38" s="389"/>
      <c r="F38" s="389"/>
      <c r="G38" s="390"/>
      <c r="H38" s="390"/>
      <c r="I38" s="391"/>
    </row>
    <row r="39" spans="1:11" x14ac:dyDescent="0.25">
      <c r="A39" s="353" t="s">
        <v>159</v>
      </c>
      <c r="B39" s="354"/>
      <c r="C39" s="354"/>
      <c r="D39" s="354"/>
      <c r="E39" s="354"/>
      <c r="F39" s="354"/>
      <c r="G39" s="355"/>
      <c r="H39" s="355"/>
      <c r="I39" s="356"/>
    </row>
    <row r="40" spans="1:11" ht="17.25" thickBot="1" x14ac:dyDescent="0.3">
      <c r="A40" s="388" t="s">
        <v>319</v>
      </c>
      <c r="B40" s="389"/>
      <c r="C40" s="389"/>
      <c r="D40" s="389"/>
      <c r="E40" s="389"/>
      <c r="F40" s="389"/>
      <c r="G40" s="390"/>
      <c r="H40" s="390"/>
      <c r="I40" s="391"/>
    </row>
    <row r="41" spans="1:11" x14ac:dyDescent="0.25">
      <c r="A41" s="497" t="s">
        <v>146</v>
      </c>
      <c r="B41" s="498"/>
      <c r="C41" s="501" t="s">
        <v>116</v>
      </c>
      <c r="D41" s="502"/>
      <c r="E41" s="502"/>
      <c r="F41" s="502"/>
      <c r="G41" s="502"/>
      <c r="H41" s="502"/>
      <c r="I41" s="503"/>
    </row>
    <row r="42" spans="1:11" x14ac:dyDescent="0.25">
      <c r="A42" s="499"/>
      <c r="B42" s="500"/>
      <c r="C42" s="504" t="s">
        <v>160</v>
      </c>
      <c r="D42" s="505"/>
      <c r="E42" s="505"/>
      <c r="F42" s="505"/>
      <c r="G42" s="505"/>
      <c r="H42" s="505"/>
      <c r="I42" s="506"/>
    </row>
    <row r="43" spans="1:11" x14ac:dyDescent="0.25">
      <c r="A43" s="459" t="s">
        <v>161</v>
      </c>
      <c r="B43" s="460" t="s">
        <v>162</v>
      </c>
      <c r="C43" s="453" t="s">
        <v>150</v>
      </c>
      <c r="D43" s="454"/>
      <c r="E43" s="454"/>
      <c r="F43" s="454"/>
      <c r="G43" s="454"/>
      <c r="H43" s="454"/>
      <c r="I43" s="455"/>
    </row>
    <row r="44" spans="1:11" x14ac:dyDescent="0.25">
      <c r="A44" s="459"/>
      <c r="B44" s="460"/>
      <c r="C44" s="456" t="s">
        <v>322</v>
      </c>
      <c r="D44" s="457"/>
      <c r="E44" s="457"/>
      <c r="F44" s="457"/>
      <c r="G44" s="457"/>
      <c r="H44" s="457"/>
      <c r="I44" s="458"/>
    </row>
    <row r="45" spans="1:11" ht="17.25" thickBot="1" x14ac:dyDescent="0.3">
      <c r="A45" s="474" t="s">
        <v>151</v>
      </c>
      <c r="B45" s="475"/>
      <c r="C45" s="33"/>
      <c r="D45" s="34" t="s">
        <v>152</v>
      </c>
      <c r="E45" s="34" t="s">
        <v>152</v>
      </c>
      <c r="F45" s="34" t="s">
        <v>152</v>
      </c>
      <c r="G45" s="35" t="e">
        <f>SUM('130Tavush'!#REF!)</f>
        <v>#REF!</v>
      </c>
      <c r="H45" s="35" t="e">
        <f>SUM('130Tavush'!#REF!)</f>
        <v>#REF!</v>
      </c>
      <c r="I45" s="35" t="e">
        <f>SUM('130Tavush'!#REF!)</f>
        <v>#REF!</v>
      </c>
    </row>
    <row r="46" spans="1:11" x14ac:dyDescent="0.25">
      <c r="A46" s="476" t="s">
        <v>153</v>
      </c>
      <c r="B46" s="477"/>
      <c r="C46" s="477"/>
      <c r="D46" s="477"/>
      <c r="E46" s="477"/>
      <c r="F46" s="477"/>
      <c r="G46" s="477"/>
      <c r="H46" s="477"/>
      <c r="I46" s="478"/>
    </row>
    <row r="47" spans="1:11" ht="17.25" thickBot="1" x14ac:dyDescent="0.3">
      <c r="A47" s="426" t="s">
        <v>434</v>
      </c>
      <c r="B47" s="427"/>
      <c r="C47" s="427"/>
      <c r="D47" s="427"/>
      <c r="E47" s="427"/>
      <c r="F47" s="427"/>
      <c r="G47" s="427"/>
      <c r="H47" s="427"/>
      <c r="I47" s="428"/>
    </row>
    <row r="48" spans="1:11" ht="17.25" thickBot="1" x14ac:dyDescent="0.3">
      <c r="A48" s="437" t="s">
        <v>154</v>
      </c>
      <c r="B48" s="438"/>
      <c r="C48" s="438"/>
      <c r="D48" s="438"/>
      <c r="E48" s="438"/>
      <c r="F48" s="438"/>
      <c r="G48" s="438"/>
      <c r="H48" s="438"/>
      <c r="I48" s="439"/>
    </row>
    <row r="49" spans="1:9" ht="72.75" customHeight="1" thickBot="1" x14ac:dyDescent="0.3">
      <c r="A49" s="424" t="s">
        <v>155</v>
      </c>
      <c r="B49" s="425"/>
      <c r="C49" s="479" t="s">
        <v>163</v>
      </c>
      <c r="D49" s="480"/>
      <c r="E49" s="480"/>
      <c r="F49" s="480"/>
      <c r="G49" s="480"/>
      <c r="H49" s="480"/>
      <c r="I49" s="481"/>
    </row>
    <row r="50" spans="1:9" ht="71.25" customHeight="1" thickBot="1" x14ac:dyDescent="0.3">
      <c r="A50" s="448" t="s">
        <v>157</v>
      </c>
      <c r="B50" s="449"/>
      <c r="C50" s="36"/>
      <c r="D50" s="36"/>
      <c r="E50" s="36"/>
      <c r="F50" s="36"/>
      <c r="G50" s="36"/>
      <c r="H50" s="36"/>
      <c r="I50" s="37"/>
    </row>
    <row r="51" spans="1:9" x14ac:dyDescent="0.25">
      <c r="A51" s="444" t="s">
        <v>158</v>
      </c>
      <c r="B51" s="445"/>
      <c r="C51" s="445"/>
      <c r="D51" s="445"/>
      <c r="E51" s="445"/>
      <c r="F51" s="445"/>
      <c r="G51" s="446"/>
      <c r="H51" s="446"/>
      <c r="I51" s="447"/>
    </row>
    <row r="52" spans="1:9" ht="17.25" thickBot="1" x14ac:dyDescent="0.3">
      <c r="A52" s="440" t="s">
        <v>323</v>
      </c>
      <c r="B52" s="441"/>
      <c r="C52" s="441"/>
      <c r="D52" s="441"/>
      <c r="E52" s="441"/>
      <c r="F52" s="441"/>
      <c r="G52" s="442"/>
      <c r="H52" s="442"/>
      <c r="I52" s="443"/>
    </row>
    <row r="53" spans="1:9" x14ac:dyDescent="0.25">
      <c r="A53" s="444" t="s">
        <v>159</v>
      </c>
      <c r="B53" s="445"/>
      <c r="C53" s="445"/>
      <c r="D53" s="445"/>
      <c r="E53" s="445"/>
      <c r="F53" s="445"/>
      <c r="G53" s="446"/>
      <c r="H53" s="446"/>
      <c r="I53" s="447"/>
    </row>
    <row r="54" spans="1:9" ht="17.25" thickBot="1" x14ac:dyDescent="0.3">
      <c r="A54" s="440" t="s">
        <v>179</v>
      </c>
      <c r="B54" s="441"/>
      <c r="C54" s="441"/>
      <c r="D54" s="441"/>
      <c r="E54" s="441"/>
      <c r="F54" s="441"/>
      <c r="G54" s="442"/>
      <c r="H54" s="442"/>
      <c r="I54" s="443"/>
    </row>
    <row r="55" spans="1:9" x14ac:dyDescent="0.25">
      <c r="A55" s="112"/>
      <c r="B55" s="112"/>
      <c r="C55" s="112"/>
      <c r="D55" s="112"/>
      <c r="E55" s="112"/>
      <c r="F55" s="112"/>
      <c r="G55" s="112"/>
      <c r="H55" s="112"/>
      <c r="I55" s="112"/>
    </row>
    <row r="56" spans="1:9" x14ac:dyDescent="0.25">
      <c r="A56" s="510" t="s">
        <v>164</v>
      </c>
      <c r="B56" s="510"/>
      <c r="C56" s="510"/>
      <c r="D56" s="510"/>
      <c r="E56" s="510"/>
      <c r="F56" s="510"/>
      <c r="G56" s="510"/>
      <c r="H56" s="510"/>
      <c r="I56" s="510"/>
    </row>
    <row r="58" spans="1:9" ht="25.5" customHeight="1" thickBot="1" x14ac:dyDescent="0.3">
      <c r="A58" s="510" t="s">
        <v>165</v>
      </c>
      <c r="B58" s="510"/>
      <c r="C58" s="510"/>
      <c r="D58" s="510"/>
      <c r="E58" s="510"/>
      <c r="F58" s="510"/>
      <c r="G58" s="510"/>
      <c r="H58" s="510"/>
      <c r="I58" s="510"/>
    </row>
    <row r="59" spans="1:9" ht="39.75" customHeight="1" x14ac:dyDescent="0.25">
      <c r="A59" s="482" t="s">
        <v>143</v>
      </c>
      <c r="B59" s="483"/>
      <c r="C59" s="483"/>
      <c r="D59" s="488" t="s">
        <v>119</v>
      </c>
      <c r="E59" s="489"/>
      <c r="F59" s="489"/>
      <c r="G59" s="489"/>
      <c r="H59" s="489"/>
      <c r="I59" s="490"/>
    </row>
    <row r="60" spans="1:9" x14ac:dyDescent="0.25">
      <c r="A60" s="484"/>
      <c r="B60" s="485"/>
      <c r="C60" s="485"/>
      <c r="D60" s="491" t="s">
        <v>144</v>
      </c>
      <c r="E60" s="492"/>
      <c r="F60" s="358"/>
      <c r="G60" s="491" t="s">
        <v>145</v>
      </c>
      <c r="H60" s="492"/>
      <c r="I60" s="358"/>
    </row>
    <row r="61" spans="1:9" ht="33.75" thickBot="1" x14ac:dyDescent="0.3">
      <c r="A61" s="486"/>
      <c r="B61" s="487"/>
      <c r="C61" s="487"/>
      <c r="D61" s="21" t="s">
        <v>108</v>
      </c>
      <c r="E61" s="21" t="s">
        <v>109</v>
      </c>
      <c r="F61" s="39" t="s">
        <v>100</v>
      </c>
      <c r="G61" s="21" t="s">
        <v>108</v>
      </c>
      <c r="H61" s="21" t="s">
        <v>109</v>
      </c>
      <c r="I61" s="40" t="s">
        <v>100</v>
      </c>
    </row>
    <row r="62" spans="1:9" x14ac:dyDescent="0.25">
      <c r="A62" s="828" t="s">
        <v>146</v>
      </c>
      <c r="B62" s="829"/>
      <c r="C62" s="830" t="s">
        <v>116</v>
      </c>
      <c r="D62" s="680"/>
      <c r="E62" s="680"/>
      <c r="F62" s="680"/>
      <c r="G62" s="680"/>
      <c r="H62" s="680"/>
      <c r="I62" s="681"/>
    </row>
    <row r="63" spans="1:9" x14ac:dyDescent="0.25">
      <c r="A63" s="676"/>
      <c r="B63" s="677"/>
      <c r="C63" s="665" t="s">
        <v>166</v>
      </c>
      <c r="D63" s="666"/>
      <c r="E63" s="666"/>
      <c r="F63" s="667"/>
      <c r="G63" s="667"/>
      <c r="H63" s="667"/>
      <c r="I63" s="668"/>
    </row>
    <row r="64" spans="1:9" ht="16.5" customHeight="1" thickBot="1" x14ac:dyDescent="0.3">
      <c r="A64" s="678"/>
      <c r="B64" s="679"/>
      <c r="C64" s="669" t="s">
        <v>167</v>
      </c>
      <c r="D64" s="670"/>
      <c r="E64" s="670"/>
      <c r="F64" s="671"/>
      <c r="G64" s="671"/>
      <c r="H64" s="671"/>
      <c r="I64" s="672"/>
    </row>
    <row r="65" spans="1:9" ht="17.25" thickBot="1" x14ac:dyDescent="0.3">
      <c r="A65" s="113" t="s">
        <v>168</v>
      </c>
      <c r="B65" s="48" t="s">
        <v>169</v>
      </c>
      <c r="C65" s="673" t="s">
        <v>405</v>
      </c>
      <c r="D65" s="674"/>
      <c r="E65" s="674"/>
      <c r="F65" s="674"/>
      <c r="G65" s="674"/>
      <c r="H65" s="674"/>
      <c r="I65" s="675"/>
    </row>
    <row r="66" spans="1:9" ht="65.25" customHeight="1" thickBot="1" x14ac:dyDescent="0.3">
      <c r="A66" s="838" t="s">
        <v>170</v>
      </c>
      <c r="B66" s="839"/>
      <c r="C66" s="148" t="s">
        <v>171</v>
      </c>
      <c r="D66" s="48">
        <v>5</v>
      </c>
      <c r="E66" s="48">
        <v>5</v>
      </c>
      <c r="F66" s="48">
        <v>5</v>
      </c>
      <c r="G66" s="48"/>
      <c r="H66" s="48"/>
      <c r="I66" s="48"/>
    </row>
    <row r="67" spans="1:9" ht="50.25" thickBot="1" x14ac:dyDescent="0.3">
      <c r="A67" s="673"/>
      <c r="B67" s="675"/>
      <c r="C67" s="148" t="s">
        <v>172</v>
      </c>
      <c r="D67" s="48">
        <v>0</v>
      </c>
      <c r="E67" s="48">
        <v>3800</v>
      </c>
      <c r="F67" s="48">
        <v>3800</v>
      </c>
      <c r="G67" s="48"/>
      <c r="H67" s="48"/>
      <c r="I67" s="48"/>
    </row>
    <row r="68" spans="1:9" ht="17.25" thickBot="1" x14ac:dyDescent="0.3">
      <c r="A68" s="656" t="s">
        <v>173</v>
      </c>
      <c r="B68" s="657"/>
      <c r="C68" s="148"/>
      <c r="D68" s="148"/>
      <c r="E68" s="148"/>
      <c r="F68" s="48"/>
      <c r="G68" s="48"/>
      <c r="H68" s="48"/>
      <c r="I68" s="48"/>
    </row>
    <row r="69" spans="1:9" ht="57" customHeight="1" thickBot="1" x14ac:dyDescent="0.3">
      <c r="A69" s="656" t="s">
        <v>174</v>
      </c>
      <c r="B69" s="661"/>
      <c r="C69" s="657"/>
      <c r="D69" s="148"/>
      <c r="E69" s="148"/>
      <c r="F69" s="48"/>
      <c r="G69" s="151" t="e">
        <f>SUM('130Tavush'!#REF!)</f>
        <v>#REF!</v>
      </c>
      <c r="H69" s="151" t="e">
        <f>SUM('130Tavush'!#REF!)</f>
        <v>#REF!</v>
      </c>
      <c r="I69" s="151" t="e">
        <f>SUM('130Tavush'!#REF!)</f>
        <v>#REF!</v>
      </c>
    </row>
    <row r="70" spans="1:9" ht="38.25" customHeight="1" thickBot="1" x14ac:dyDescent="0.3">
      <c r="A70" s="656" t="s">
        <v>175</v>
      </c>
      <c r="B70" s="657"/>
      <c r="C70" s="115" t="e">
        <f>I69</f>
        <v>#REF!</v>
      </c>
      <c r="D70" s="156"/>
      <c r="E70" s="156"/>
      <c r="F70" s="48"/>
      <c r="G70" s="48"/>
      <c r="H70" s="48"/>
      <c r="I70" s="48"/>
    </row>
    <row r="71" spans="1:9" ht="84" customHeight="1" thickBot="1" x14ac:dyDescent="0.3">
      <c r="A71" s="656" t="s">
        <v>176</v>
      </c>
      <c r="B71" s="657"/>
      <c r="C71" s="148"/>
      <c r="D71" s="148"/>
      <c r="E71" s="148"/>
      <c r="F71" s="48"/>
      <c r="G71" s="48"/>
      <c r="H71" s="48"/>
      <c r="I71" s="48"/>
    </row>
    <row r="72" spans="1:9" ht="15" customHeight="1" thickBot="1" x14ac:dyDescent="0.3">
      <c r="A72" s="890" t="s">
        <v>158</v>
      </c>
      <c r="B72" s="891"/>
      <c r="C72" s="891"/>
      <c r="D72" s="891"/>
      <c r="E72" s="891"/>
      <c r="F72" s="891"/>
      <c r="G72" s="891"/>
      <c r="H72" s="891"/>
      <c r="I72" s="892"/>
    </row>
    <row r="73" spans="1:9" ht="17.25" thickBot="1" x14ac:dyDescent="0.3">
      <c r="A73" s="656" t="s">
        <v>407</v>
      </c>
      <c r="B73" s="661"/>
      <c r="C73" s="661"/>
      <c r="D73" s="661"/>
      <c r="E73" s="661"/>
      <c r="F73" s="661"/>
      <c r="G73" s="661"/>
      <c r="H73" s="661"/>
      <c r="I73" s="657"/>
    </row>
    <row r="74" spans="1:9" ht="17.25" thickBot="1" x14ac:dyDescent="0.3">
      <c r="A74" s="890" t="s">
        <v>159</v>
      </c>
      <c r="B74" s="891"/>
      <c r="C74" s="891"/>
      <c r="D74" s="891"/>
      <c r="E74" s="891"/>
      <c r="F74" s="891"/>
      <c r="G74" s="891"/>
      <c r="H74" s="891"/>
      <c r="I74" s="892"/>
    </row>
    <row r="75" spans="1:9" ht="17.25" thickBot="1" x14ac:dyDescent="0.3">
      <c r="A75" s="656" t="s">
        <v>177</v>
      </c>
      <c r="B75" s="661"/>
      <c r="C75" s="661"/>
      <c r="D75" s="661"/>
      <c r="E75" s="661"/>
      <c r="F75" s="661"/>
      <c r="G75" s="661"/>
      <c r="H75" s="661"/>
      <c r="I75" s="657"/>
    </row>
    <row r="76" spans="1:9" x14ac:dyDescent="0.25">
      <c r="A76" s="828" t="s">
        <v>146</v>
      </c>
      <c r="B76" s="829"/>
      <c r="C76" s="830" t="s">
        <v>116</v>
      </c>
      <c r="D76" s="680"/>
      <c r="E76" s="680"/>
      <c r="F76" s="680"/>
      <c r="G76" s="680"/>
      <c r="H76" s="680"/>
      <c r="I76" s="681"/>
    </row>
    <row r="77" spans="1:9" x14ac:dyDescent="0.25">
      <c r="A77" s="676"/>
      <c r="B77" s="677"/>
      <c r="C77" s="665" t="s">
        <v>215</v>
      </c>
      <c r="D77" s="666"/>
      <c r="E77" s="666"/>
      <c r="F77" s="667"/>
      <c r="G77" s="667"/>
      <c r="H77" s="667"/>
      <c r="I77" s="668"/>
    </row>
    <row r="78" spans="1:9" ht="17.25" thickBot="1" x14ac:dyDescent="0.3">
      <c r="A78" s="678"/>
      <c r="B78" s="679"/>
      <c r="C78" s="669" t="s">
        <v>167</v>
      </c>
      <c r="D78" s="670"/>
      <c r="E78" s="670"/>
      <c r="F78" s="671"/>
      <c r="G78" s="671"/>
      <c r="H78" s="671"/>
      <c r="I78" s="672"/>
    </row>
    <row r="79" spans="1:9" ht="17.25" thickBot="1" x14ac:dyDescent="0.3">
      <c r="A79" s="113" t="s">
        <v>205</v>
      </c>
      <c r="B79" s="48" t="s">
        <v>169</v>
      </c>
      <c r="C79" s="673" t="s">
        <v>215</v>
      </c>
      <c r="D79" s="674"/>
      <c r="E79" s="674"/>
      <c r="F79" s="674"/>
      <c r="G79" s="674"/>
      <c r="H79" s="674"/>
      <c r="I79" s="675"/>
    </row>
    <row r="80" spans="1:9" ht="55.5" customHeight="1" thickBot="1" x14ac:dyDescent="0.3">
      <c r="A80" s="656" t="s">
        <v>170</v>
      </c>
      <c r="B80" s="657"/>
      <c r="C80" s="148" t="s">
        <v>216</v>
      </c>
      <c r="D80" s="151">
        <v>0</v>
      </c>
      <c r="E80" s="151">
        <v>1</v>
      </c>
      <c r="F80" s="151">
        <v>2.5</v>
      </c>
      <c r="G80" s="48"/>
      <c r="H80" s="48"/>
      <c r="I80" s="48"/>
    </row>
    <row r="81" spans="1:9" ht="17.25" thickBot="1" x14ac:dyDescent="0.3">
      <c r="A81" s="656" t="s">
        <v>173</v>
      </c>
      <c r="B81" s="657"/>
      <c r="C81" s="148"/>
      <c r="D81" s="148"/>
      <c r="E81" s="148"/>
      <c r="F81" s="48"/>
      <c r="G81" s="48"/>
      <c r="H81" s="48"/>
      <c r="I81" s="48"/>
    </row>
    <row r="82" spans="1:9" ht="57" customHeight="1" thickBot="1" x14ac:dyDescent="0.3">
      <c r="A82" s="656" t="s">
        <v>174</v>
      </c>
      <c r="B82" s="661"/>
      <c r="C82" s="657"/>
      <c r="D82" s="148"/>
      <c r="E82" s="148"/>
      <c r="F82" s="48"/>
      <c r="G82" s="151" t="e">
        <f>SUM('130Tavush'!#REF!)</f>
        <v>#REF!</v>
      </c>
      <c r="H82" s="151" t="e">
        <f>SUM('130Tavush'!#REF!)</f>
        <v>#REF!</v>
      </c>
      <c r="I82" s="151" t="e">
        <f>SUM('130Tavush'!#REF!)</f>
        <v>#REF!</v>
      </c>
    </row>
    <row r="83" spans="1:9" ht="42" customHeight="1" thickBot="1" x14ac:dyDescent="0.3">
      <c r="A83" s="656" t="s">
        <v>175</v>
      </c>
      <c r="B83" s="657"/>
      <c r="C83" s="115" t="e">
        <f>I82</f>
        <v>#REF!</v>
      </c>
      <c r="D83" s="115"/>
      <c r="E83" s="115"/>
      <c r="F83" s="48"/>
      <c r="G83" s="48"/>
      <c r="H83" s="48"/>
      <c r="I83" s="48"/>
    </row>
    <row r="84" spans="1:9" ht="95.25" customHeight="1" thickBot="1" x14ac:dyDescent="0.3">
      <c r="A84" s="656" t="s">
        <v>176</v>
      </c>
      <c r="B84" s="657"/>
      <c r="C84" s="148"/>
      <c r="D84" s="148"/>
      <c r="E84" s="148"/>
      <c r="F84" s="48"/>
      <c r="G84" s="48"/>
      <c r="H84" s="48"/>
      <c r="I84" s="48"/>
    </row>
    <row r="85" spans="1:9" x14ac:dyDescent="0.25">
      <c r="A85" s="662" t="s">
        <v>158</v>
      </c>
      <c r="B85" s="663"/>
      <c r="C85" s="663"/>
      <c r="D85" s="663"/>
      <c r="E85" s="663"/>
      <c r="F85" s="663"/>
      <c r="G85" s="663"/>
      <c r="H85" s="663"/>
      <c r="I85" s="664"/>
    </row>
    <row r="86" spans="1:9" ht="17.25" thickBot="1" x14ac:dyDescent="0.3">
      <c r="A86" s="673" t="s">
        <v>324</v>
      </c>
      <c r="B86" s="674"/>
      <c r="C86" s="674"/>
      <c r="D86" s="674"/>
      <c r="E86" s="674"/>
      <c r="F86" s="674"/>
      <c r="G86" s="674"/>
      <c r="H86" s="674"/>
      <c r="I86" s="675"/>
    </row>
    <row r="87" spans="1:9" x14ac:dyDescent="0.25">
      <c r="A87" s="662" t="s">
        <v>159</v>
      </c>
      <c r="B87" s="663"/>
      <c r="C87" s="663"/>
      <c r="D87" s="663"/>
      <c r="E87" s="663"/>
      <c r="F87" s="663"/>
      <c r="G87" s="663"/>
      <c r="H87" s="663"/>
      <c r="I87" s="664"/>
    </row>
    <row r="88" spans="1:9" ht="17.25" thickBot="1" x14ac:dyDescent="0.3">
      <c r="A88" s="673" t="s">
        <v>177</v>
      </c>
      <c r="B88" s="674"/>
      <c r="C88" s="674"/>
      <c r="D88" s="674"/>
      <c r="E88" s="674"/>
      <c r="F88" s="674"/>
      <c r="G88" s="674"/>
      <c r="H88" s="674"/>
      <c r="I88" s="675"/>
    </row>
    <row r="89" spans="1:9" x14ac:dyDescent="0.25">
      <c r="A89" s="394" t="s">
        <v>146</v>
      </c>
      <c r="B89" s="395"/>
      <c r="C89" s="544" t="s">
        <v>116</v>
      </c>
      <c r="D89" s="545"/>
      <c r="E89" s="545"/>
      <c r="F89" s="545"/>
      <c r="G89" s="545"/>
      <c r="H89" s="545"/>
      <c r="I89" s="546"/>
    </row>
    <row r="90" spans="1:9" x14ac:dyDescent="0.25">
      <c r="A90" s="396"/>
      <c r="B90" s="397"/>
      <c r="C90" s="504" t="s">
        <v>217</v>
      </c>
      <c r="D90" s="505"/>
      <c r="E90" s="505"/>
      <c r="F90" s="505"/>
      <c r="G90" s="505"/>
      <c r="H90" s="505"/>
      <c r="I90" s="506"/>
    </row>
    <row r="91" spans="1:9" x14ac:dyDescent="0.25">
      <c r="A91" s="357" t="s">
        <v>204</v>
      </c>
      <c r="B91" s="358" t="s">
        <v>169</v>
      </c>
      <c r="C91" s="359" t="s">
        <v>150</v>
      </c>
      <c r="D91" s="360"/>
      <c r="E91" s="360"/>
      <c r="F91" s="360"/>
      <c r="G91" s="360"/>
      <c r="H91" s="360"/>
      <c r="I91" s="361"/>
    </row>
    <row r="92" spans="1:9" ht="17.25" thickBot="1" x14ac:dyDescent="0.3">
      <c r="A92" s="547"/>
      <c r="B92" s="548"/>
      <c r="C92" s="471" t="s">
        <v>218</v>
      </c>
      <c r="D92" s="472"/>
      <c r="E92" s="472"/>
      <c r="F92" s="472"/>
      <c r="G92" s="472"/>
      <c r="H92" s="472"/>
      <c r="I92" s="473"/>
    </row>
    <row r="93" spans="1:9" ht="49.5" x14ac:dyDescent="0.25">
      <c r="A93" s="542" t="s">
        <v>170</v>
      </c>
      <c r="B93" s="543"/>
      <c r="C93" s="100" t="s">
        <v>219</v>
      </c>
      <c r="D93" s="101">
        <v>4</v>
      </c>
      <c r="E93" s="101">
        <v>4</v>
      </c>
      <c r="F93" s="101">
        <v>4</v>
      </c>
      <c r="G93" s="102"/>
      <c r="H93" s="102"/>
      <c r="I93" s="103"/>
    </row>
    <row r="94" spans="1:9" ht="30" customHeight="1" thickBot="1" x14ac:dyDescent="0.3">
      <c r="A94" s="540" t="s">
        <v>173</v>
      </c>
      <c r="B94" s="541"/>
      <c r="C94" s="104"/>
      <c r="D94" s="104"/>
      <c r="E94" s="104"/>
      <c r="F94" s="39"/>
      <c r="G94" s="105"/>
      <c r="H94" s="105"/>
      <c r="I94" s="40"/>
    </row>
    <row r="95" spans="1:9" ht="56.25" customHeight="1" thickBot="1" x14ac:dyDescent="0.3">
      <c r="A95" s="538" t="s">
        <v>185</v>
      </c>
      <c r="B95" s="539"/>
      <c r="C95" s="539"/>
      <c r="D95" s="146"/>
      <c r="E95" s="146"/>
      <c r="F95" s="73"/>
      <c r="G95" s="106" t="e">
        <f>SUM('130Tavush'!#REF!,'130Tavush'!#REF!,'130Tavush'!#REF!)</f>
        <v>#REF!</v>
      </c>
      <c r="H95" s="106" t="e">
        <f>SUM('130Tavush'!#REF!,'130Tavush'!#REF!,'130Tavush'!#REF!)</f>
        <v>#REF!</v>
      </c>
      <c r="I95" s="106" t="e">
        <f>SUM('130Tavush'!#REF!,'130Tavush'!#REF!,'130Tavush'!#REF!)</f>
        <v>#REF!</v>
      </c>
    </row>
    <row r="96" spans="1:9" ht="40.5" customHeight="1" thickBot="1" x14ac:dyDescent="0.3">
      <c r="A96" s="365" t="s">
        <v>186</v>
      </c>
      <c r="B96" s="366"/>
      <c r="C96" s="107" t="e">
        <f>I95</f>
        <v>#REF!</v>
      </c>
      <c r="D96" s="107"/>
      <c r="E96" s="107"/>
      <c r="F96" s="73"/>
      <c r="G96" s="76"/>
      <c r="H96" s="76"/>
      <c r="I96" s="72"/>
    </row>
    <row r="97" spans="1:9" ht="90" customHeight="1" thickBot="1" x14ac:dyDescent="0.3">
      <c r="A97" s="365" t="s">
        <v>187</v>
      </c>
      <c r="B97" s="366"/>
      <c r="C97" s="140"/>
      <c r="D97" s="140"/>
      <c r="E97" s="140"/>
      <c r="F97" s="73"/>
      <c r="G97" s="76"/>
      <c r="H97" s="76"/>
      <c r="I97" s="72"/>
    </row>
    <row r="98" spans="1:9" x14ac:dyDescent="0.25">
      <c r="A98" s="353" t="s">
        <v>158</v>
      </c>
      <c r="B98" s="354"/>
      <c r="C98" s="354"/>
      <c r="D98" s="354"/>
      <c r="E98" s="354"/>
      <c r="F98" s="354"/>
      <c r="G98" s="355"/>
      <c r="H98" s="355"/>
      <c r="I98" s="356"/>
    </row>
    <row r="99" spans="1:9" ht="17.25" thickBot="1" x14ac:dyDescent="0.3">
      <c r="A99" s="388" t="s">
        <v>325</v>
      </c>
      <c r="B99" s="389"/>
      <c r="C99" s="389"/>
      <c r="D99" s="389"/>
      <c r="E99" s="389"/>
      <c r="F99" s="389"/>
      <c r="G99" s="390"/>
      <c r="H99" s="390"/>
      <c r="I99" s="391"/>
    </row>
    <row r="100" spans="1:9" x14ac:dyDescent="0.25">
      <c r="A100" s="353" t="s">
        <v>159</v>
      </c>
      <c r="B100" s="354"/>
      <c r="C100" s="354"/>
      <c r="D100" s="354"/>
      <c r="E100" s="354"/>
      <c r="F100" s="354"/>
      <c r="G100" s="355"/>
      <c r="H100" s="355"/>
      <c r="I100" s="356"/>
    </row>
    <row r="101" spans="1:9" ht="17.25" thickBot="1" x14ac:dyDescent="0.3">
      <c r="A101" s="388" t="s">
        <v>177</v>
      </c>
      <c r="B101" s="389"/>
      <c r="C101" s="389"/>
      <c r="D101" s="389"/>
      <c r="E101" s="389"/>
      <c r="F101" s="389"/>
      <c r="G101" s="390"/>
      <c r="H101" s="390"/>
      <c r="I101" s="391"/>
    </row>
    <row r="102" spans="1:9" x14ac:dyDescent="0.25">
      <c r="A102" s="828" t="s">
        <v>146</v>
      </c>
      <c r="B102" s="829"/>
      <c r="C102" s="830" t="s">
        <v>116</v>
      </c>
      <c r="D102" s="680"/>
      <c r="E102" s="680"/>
      <c r="F102" s="680"/>
      <c r="G102" s="680"/>
      <c r="H102" s="680"/>
      <c r="I102" s="681"/>
    </row>
    <row r="103" spans="1:9" x14ac:dyDescent="0.25">
      <c r="A103" s="676"/>
      <c r="B103" s="677"/>
      <c r="C103" s="665" t="s">
        <v>212</v>
      </c>
      <c r="D103" s="666"/>
      <c r="E103" s="666"/>
      <c r="F103" s="667"/>
      <c r="G103" s="667"/>
      <c r="H103" s="667"/>
      <c r="I103" s="668"/>
    </row>
    <row r="104" spans="1:9" ht="17.25" thickBot="1" x14ac:dyDescent="0.3">
      <c r="A104" s="678"/>
      <c r="B104" s="679"/>
      <c r="C104" s="669" t="s">
        <v>167</v>
      </c>
      <c r="D104" s="670"/>
      <c r="E104" s="670"/>
      <c r="F104" s="671"/>
      <c r="G104" s="671"/>
      <c r="H104" s="671"/>
      <c r="I104" s="672"/>
    </row>
    <row r="105" spans="1:9" ht="17.25" thickBot="1" x14ac:dyDescent="0.3">
      <c r="A105" s="113" t="s">
        <v>181</v>
      </c>
      <c r="B105" s="48" t="s">
        <v>169</v>
      </c>
      <c r="C105" s="673"/>
      <c r="D105" s="674"/>
      <c r="E105" s="674"/>
      <c r="F105" s="674"/>
      <c r="G105" s="674"/>
      <c r="H105" s="674"/>
      <c r="I105" s="675"/>
    </row>
    <row r="106" spans="1:9" ht="66.75" thickBot="1" x14ac:dyDescent="0.3">
      <c r="A106" s="656" t="s">
        <v>170</v>
      </c>
      <c r="B106" s="657"/>
      <c r="C106" s="184" t="s">
        <v>214</v>
      </c>
      <c r="D106" s="184">
        <v>0.5</v>
      </c>
      <c r="E106" s="184">
        <v>1</v>
      </c>
      <c r="F106" s="184">
        <v>1.2</v>
      </c>
      <c r="G106" s="48"/>
      <c r="H106" s="48"/>
      <c r="I106" s="48"/>
    </row>
    <row r="107" spans="1:9" ht="17.25" thickBot="1" x14ac:dyDescent="0.3">
      <c r="A107" s="656" t="s">
        <v>173</v>
      </c>
      <c r="B107" s="657"/>
      <c r="C107" s="148"/>
      <c r="D107" s="148"/>
      <c r="E107" s="148"/>
      <c r="F107" s="48"/>
      <c r="G107" s="48"/>
      <c r="H107" s="48"/>
      <c r="I107" s="48"/>
    </row>
    <row r="108" spans="1:9" ht="72.75" customHeight="1" thickBot="1" x14ac:dyDescent="0.3">
      <c r="A108" s="656" t="s">
        <v>174</v>
      </c>
      <c r="B108" s="661"/>
      <c r="C108" s="657"/>
      <c r="D108" s="148"/>
      <c r="E108" s="148"/>
      <c r="F108" s="48"/>
      <c r="G108" s="114" t="e">
        <f>SUM('130Tavush'!#REF!)</f>
        <v>#REF!</v>
      </c>
      <c r="H108" s="114" t="e">
        <f>SUM('130Tavush'!#REF!)</f>
        <v>#REF!</v>
      </c>
      <c r="I108" s="114" t="e">
        <f>SUM('130Tavush'!#REF!)</f>
        <v>#REF!</v>
      </c>
    </row>
    <row r="109" spans="1:9" ht="48" customHeight="1" thickBot="1" x14ac:dyDescent="0.3">
      <c r="A109" s="656" t="s">
        <v>175</v>
      </c>
      <c r="B109" s="657"/>
      <c r="C109" s="157" t="e">
        <f>I108</f>
        <v>#REF!</v>
      </c>
      <c r="D109" s="157"/>
      <c r="E109" s="157"/>
      <c r="F109" s="48"/>
      <c r="G109" s="48"/>
      <c r="H109" s="48"/>
      <c r="I109" s="48"/>
    </row>
    <row r="110" spans="1:9" ht="99.75" customHeight="1" thickBot="1" x14ac:dyDescent="0.3">
      <c r="A110" s="656" t="s">
        <v>176</v>
      </c>
      <c r="B110" s="657"/>
      <c r="C110" s="148"/>
      <c r="D110" s="148"/>
      <c r="E110" s="148"/>
      <c r="F110" s="48"/>
      <c r="G110" s="48"/>
      <c r="H110" s="48"/>
      <c r="I110" s="48"/>
    </row>
    <row r="111" spans="1:9" x14ac:dyDescent="0.25">
      <c r="A111" s="662" t="s">
        <v>158</v>
      </c>
      <c r="B111" s="663"/>
      <c r="C111" s="663"/>
      <c r="D111" s="663"/>
      <c r="E111" s="663"/>
      <c r="F111" s="663"/>
      <c r="G111" s="663"/>
      <c r="H111" s="663"/>
      <c r="I111" s="664"/>
    </row>
    <row r="112" spans="1:9" ht="17.25" thickBot="1" x14ac:dyDescent="0.3">
      <c r="A112" s="673" t="s">
        <v>326</v>
      </c>
      <c r="B112" s="674"/>
      <c r="C112" s="674"/>
      <c r="D112" s="674"/>
      <c r="E112" s="674"/>
      <c r="F112" s="674"/>
      <c r="G112" s="674"/>
      <c r="H112" s="674"/>
      <c r="I112" s="675"/>
    </row>
    <row r="113" spans="1:9" x14ac:dyDescent="0.25">
      <c r="A113" s="662" t="s">
        <v>159</v>
      </c>
      <c r="B113" s="663"/>
      <c r="C113" s="663"/>
      <c r="D113" s="663"/>
      <c r="E113" s="663"/>
      <c r="F113" s="663"/>
      <c r="G113" s="663"/>
      <c r="H113" s="663"/>
      <c r="I113" s="664"/>
    </row>
    <row r="114" spans="1:9" ht="17.25" thickBot="1" x14ac:dyDescent="0.3">
      <c r="A114" s="673" t="s">
        <v>177</v>
      </c>
      <c r="B114" s="674"/>
      <c r="C114" s="674"/>
      <c r="D114" s="674"/>
      <c r="E114" s="674"/>
      <c r="F114" s="674"/>
      <c r="G114" s="674"/>
      <c r="H114" s="674"/>
      <c r="I114" s="675"/>
    </row>
    <row r="115" spans="1:9" x14ac:dyDescent="0.25">
      <c r="A115" s="414" t="s">
        <v>146</v>
      </c>
      <c r="B115" s="415"/>
      <c r="C115" s="418" t="s">
        <v>116</v>
      </c>
      <c r="D115" s="419"/>
      <c r="E115" s="419"/>
      <c r="F115" s="419"/>
      <c r="G115" s="419"/>
      <c r="H115" s="419"/>
      <c r="I115" s="420"/>
    </row>
    <row r="116" spans="1:9" x14ac:dyDescent="0.25">
      <c r="A116" s="416"/>
      <c r="B116" s="417"/>
      <c r="C116" s="421" t="s">
        <v>180</v>
      </c>
      <c r="D116" s="422"/>
      <c r="E116" s="422"/>
      <c r="F116" s="422"/>
      <c r="G116" s="422"/>
      <c r="H116" s="422"/>
      <c r="I116" s="423"/>
    </row>
    <row r="117" spans="1:9" x14ac:dyDescent="0.25">
      <c r="A117" s="392" t="s">
        <v>230</v>
      </c>
      <c r="B117" s="372" t="s">
        <v>169</v>
      </c>
      <c r="C117" s="431" t="s">
        <v>150</v>
      </c>
      <c r="D117" s="432"/>
      <c r="E117" s="432"/>
      <c r="F117" s="432"/>
      <c r="G117" s="432"/>
      <c r="H117" s="432"/>
      <c r="I117" s="433"/>
    </row>
    <row r="118" spans="1:9" ht="17.25" thickBot="1" x14ac:dyDescent="0.3">
      <c r="A118" s="393"/>
      <c r="B118" s="373"/>
      <c r="C118" s="434" t="s">
        <v>182</v>
      </c>
      <c r="D118" s="435"/>
      <c r="E118" s="435"/>
      <c r="F118" s="435"/>
      <c r="G118" s="435"/>
      <c r="H118" s="435"/>
      <c r="I118" s="436"/>
    </row>
    <row r="119" spans="1:9" ht="66" x14ac:dyDescent="0.25">
      <c r="A119" s="345" t="s">
        <v>170</v>
      </c>
      <c r="B119" s="346"/>
      <c r="C119" s="49" t="s">
        <v>183</v>
      </c>
      <c r="D119" s="82">
        <v>36</v>
      </c>
      <c r="E119" s="82">
        <v>36</v>
      </c>
      <c r="F119" s="82">
        <v>36</v>
      </c>
      <c r="G119" s="51"/>
      <c r="H119" s="51"/>
      <c r="I119" s="52"/>
    </row>
    <row r="120" spans="1:9" ht="116.25" thickBot="1" x14ac:dyDescent="0.3">
      <c r="A120" s="386" t="s">
        <v>173</v>
      </c>
      <c r="B120" s="387"/>
      <c r="C120" s="53" t="s">
        <v>184</v>
      </c>
      <c r="D120" s="53"/>
      <c r="E120" s="53"/>
      <c r="F120" s="54">
        <v>100</v>
      </c>
      <c r="G120" s="55"/>
      <c r="H120" s="55"/>
      <c r="I120" s="56"/>
    </row>
    <row r="121" spans="1:9" ht="68.25" customHeight="1" thickBot="1" x14ac:dyDescent="0.3">
      <c r="A121" s="378" t="s">
        <v>185</v>
      </c>
      <c r="B121" s="379"/>
      <c r="C121" s="379"/>
      <c r="D121" s="57"/>
      <c r="E121" s="57"/>
      <c r="F121" s="58"/>
      <c r="G121" s="59" t="e">
        <f>'130Tavush'!#REF!</f>
        <v>#REF!</v>
      </c>
      <c r="H121" s="59" t="e">
        <f>'130Tavush'!#REF!</f>
        <v>#REF!</v>
      </c>
      <c r="I121" s="59" t="e">
        <f>'130Tavush'!#REF!</f>
        <v>#REF!</v>
      </c>
    </row>
    <row r="122" spans="1:9" ht="48.75" customHeight="1" thickBot="1" x14ac:dyDescent="0.3">
      <c r="A122" s="380" t="s">
        <v>186</v>
      </c>
      <c r="B122" s="381"/>
      <c r="C122" s="59" t="e">
        <f>I121</f>
        <v>#REF!</v>
      </c>
      <c r="D122" s="60"/>
      <c r="E122" s="60"/>
      <c r="F122" s="58"/>
      <c r="G122" s="61"/>
      <c r="H122" s="61"/>
      <c r="I122" s="62"/>
    </row>
    <row r="123" spans="1:9" ht="80.25" customHeight="1" thickBot="1" x14ac:dyDescent="0.3">
      <c r="A123" s="380" t="s">
        <v>187</v>
      </c>
      <c r="B123" s="381"/>
      <c r="C123" s="63"/>
      <c r="D123" s="63"/>
      <c r="E123" s="63"/>
      <c r="F123" s="58"/>
      <c r="G123" s="61"/>
      <c r="H123" s="61"/>
      <c r="I123" s="62"/>
    </row>
    <row r="124" spans="1:9" ht="23.25" customHeight="1" x14ac:dyDescent="0.25">
      <c r="A124" s="382" t="s">
        <v>158</v>
      </c>
      <c r="B124" s="383"/>
      <c r="C124" s="383"/>
      <c r="D124" s="383"/>
      <c r="E124" s="383"/>
      <c r="F124" s="383"/>
      <c r="G124" s="384"/>
      <c r="H124" s="384"/>
      <c r="I124" s="385"/>
    </row>
    <row r="125" spans="1:9" ht="17.25" thickBot="1" x14ac:dyDescent="0.3">
      <c r="A125" s="374" t="s">
        <v>327</v>
      </c>
      <c r="B125" s="375"/>
      <c r="C125" s="375"/>
      <c r="D125" s="375"/>
      <c r="E125" s="375"/>
      <c r="F125" s="375"/>
      <c r="G125" s="376"/>
      <c r="H125" s="376"/>
      <c r="I125" s="377"/>
    </row>
    <row r="126" spans="1:9" x14ac:dyDescent="0.25">
      <c r="A126" s="382" t="s">
        <v>159</v>
      </c>
      <c r="B126" s="383"/>
      <c r="C126" s="383"/>
      <c r="D126" s="383"/>
      <c r="E126" s="383"/>
      <c r="F126" s="383"/>
      <c r="G126" s="384"/>
      <c r="H126" s="384"/>
      <c r="I126" s="385"/>
    </row>
    <row r="127" spans="1:9" ht="17.25" thickBot="1" x14ac:dyDescent="0.3">
      <c r="A127" s="374" t="s">
        <v>177</v>
      </c>
      <c r="B127" s="375"/>
      <c r="C127" s="375"/>
      <c r="D127" s="375"/>
      <c r="E127" s="375"/>
      <c r="F127" s="375"/>
      <c r="G127" s="376"/>
      <c r="H127" s="376"/>
      <c r="I127" s="377"/>
    </row>
    <row r="128" spans="1:9" s="152" customFormat="1" x14ac:dyDescent="0.25">
      <c r="A128" s="831" t="s">
        <v>143</v>
      </c>
      <c r="B128" s="832"/>
      <c r="C128" s="832"/>
      <c r="D128" s="536" t="s">
        <v>119</v>
      </c>
      <c r="E128" s="536"/>
      <c r="F128" s="536"/>
      <c r="G128" s="536"/>
      <c r="H128" s="536"/>
      <c r="I128" s="536"/>
    </row>
    <row r="129" spans="1:11" s="152" customFormat="1" x14ac:dyDescent="0.25">
      <c r="A129" s="833"/>
      <c r="B129" s="834"/>
      <c r="C129" s="834"/>
      <c r="D129" s="562" t="s">
        <v>210</v>
      </c>
      <c r="E129" s="562"/>
      <c r="F129" s="562"/>
      <c r="G129" s="562" t="s">
        <v>211</v>
      </c>
      <c r="H129" s="562"/>
      <c r="I129" s="562"/>
    </row>
    <row r="130" spans="1:11" s="152" customFormat="1" ht="35.25" customHeight="1" thickBot="1" x14ac:dyDescent="0.3">
      <c r="A130" s="835"/>
      <c r="B130" s="836"/>
      <c r="C130" s="837"/>
      <c r="D130" s="21" t="s">
        <v>108</v>
      </c>
      <c r="E130" s="21" t="s">
        <v>109</v>
      </c>
      <c r="F130" s="21" t="s">
        <v>100</v>
      </c>
      <c r="G130" s="21" t="s">
        <v>108</v>
      </c>
      <c r="H130" s="21" t="s">
        <v>109</v>
      </c>
      <c r="I130" s="48" t="s">
        <v>100</v>
      </c>
    </row>
    <row r="131" spans="1:11" s="152" customFormat="1" x14ac:dyDescent="0.25">
      <c r="A131" s="394" t="s">
        <v>146</v>
      </c>
      <c r="B131" s="395"/>
      <c r="C131" s="359" t="s">
        <v>116</v>
      </c>
      <c r="D131" s="360"/>
      <c r="E131" s="360"/>
      <c r="F131" s="360"/>
      <c r="G131" s="360"/>
      <c r="H131" s="360"/>
      <c r="I131" s="361"/>
    </row>
    <row r="132" spans="1:11" s="152" customFormat="1" ht="33" customHeight="1" x14ac:dyDescent="0.25">
      <c r="A132" s="396"/>
      <c r="B132" s="397"/>
      <c r="C132" s="878" t="s">
        <v>408</v>
      </c>
      <c r="D132" s="879"/>
      <c r="E132" s="879"/>
      <c r="F132" s="880"/>
      <c r="G132" s="880"/>
      <c r="H132" s="880"/>
      <c r="I132" s="881"/>
    </row>
    <row r="133" spans="1:11" s="152" customFormat="1" x14ac:dyDescent="0.25">
      <c r="A133" s="357" t="s">
        <v>189</v>
      </c>
      <c r="B133" s="358" t="s">
        <v>190</v>
      </c>
      <c r="C133" s="359" t="s">
        <v>150</v>
      </c>
      <c r="D133" s="360"/>
      <c r="E133" s="360"/>
      <c r="F133" s="360"/>
      <c r="G133" s="360"/>
      <c r="H133" s="360"/>
      <c r="I133" s="361"/>
    </row>
    <row r="134" spans="1:11" s="152" customFormat="1" ht="17.25" thickBot="1" x14ac:dyDescent="0.3">
      <c r="A134" s="357"/>
      <c r="B134" s="358"/>
      <c r="C134" s="471" t="s">
        <v>243</v>
      </c>
      <c r="D134" s="472"/>
      <c r="E134" s="472"/>
      <c r="F134" s="472"/>
      <c r="G134" s="472"/>
      <c r="H134" s="472"/>
      <c r="I134" s="473"/>
    </row>
    <row r="135" spans="1:11" s="152" customFormat="1" ht="49.5" customHeight="1" thickBot="1" x14ac:dyDescent="0.3">
      <c r="A135" s="365" t="s">
        <v>192</v>
      </c>
      <c r="B135" s="366"/>
      <c r="C135" s="69" t="s">
        <v>193</v>
      </c>
      <c r="D135" s="71">
        <v>1</v>
      </c>
      <c r="E135" s="71">
        <v>1</v>
      </c>
      <c r="F135" s="70">
        <v>1</v>
      </c>
      <c r="G135" s="76"/>
      <c r="H135" s="76"/>
      <c r="I135" s="72"/>
    </row>
    <row r="136" spans="1:11" s="152" customFormat="1" ht="30.75" customHeight="1" thickBot="1" x14ac:dyDescent="0.3">
      <c r="A136" s="365" t="s">
        <v>194</v>
      </c>
      <c r="B136" s="366"/>
      <c r="C136" s="69"/>
      <c r="D136" s="73"/>
      <c r="E136" s="73"/>
      <c r="F136" s="73"/>
      <c r="G136" s="111" t="e">
        <f>SUM('130Tavush'!#REF!)</f>
        <v>#REF!</v>
      </c>
      <c r="H136" s="111" t="e">
        <f>SUM('130Tavush'!#REF!)</f>
        <v>#REF!</v>
      </c>
      <c r="I136" s="111" t="e">
        <f>SUM('130Tavush'!#REF!)</f>
        <v>#REF!</v>
      </c>
    </row>
    <row r="137" spans="1:11" s="152" customFormat="1" ht="17.25" thickBot="1" x14ac:dyDescent="0.3">
      <c r="A137" s="365" t="s">
        <v>195</v>
      </c>
      <c r="B137" s="367"/>
      <c r="C137" s="366"/>
      <c r="D137" s="75"/>
      <c r="E137" s="75"/>
      <c r="F137" s="73"/>
      <c r="G137" s="76"/>
      <c r="H137" s="76"/>
      <c r="I137" s="72"/>
    </row>
    <row r="138" spans="1:11" s="152" customFormat="1" x14ac:dyDescent="0.25">
      <c r="A138" s="342" t="s">
        <v>196</v>
      </c>
      <c r="B138" s="343"/>
      <c r="C138" s="343"/>
      <c r="D138" s="343"/>
      <c r="E138" s="343"/>
      <c r="F138" s="343"/>
      <c r="G138" s="343"/>
      <c r="H138" s="343"/>
      <c r="I138" s="344"/>
      <c r="K138" s="154"/>
    </row>
    <row r="139" spans="1:11" s="152" customFormat="1" ht="17.25" thickBot="1" x14ac:dyDescent="0.3">
      <c r="A139" s="350" t="s">
        <v>256</v>
      </c>
      <c r="B139" s="351"/>
      <c r="C139" s="351"/>
      <c r="D139" s="351"/>
      <c r="E139" s="351"/>
      <c r="F139" s="351"/>
      <c r="G139" s="351"/>
      <c r="H139" s="351"/>
      <c r="I139" s="352"/>
    </row>
    <row r="140" spans="1:11" s="152" customFormat="1" x14ac:dyDescent="0.25">
      <c r="A140" s="353" t="s">
        <v>158</v>
      </c>
      <c r="B140" s="354"/>
      <c r="C140" s="354"/>
      <c r="D140" s="354"/>
      <c r="E140" s="354"/>
      <c r="F140" s="354"/>
      <c r="G140" s="355"/>
      <c r="H140" s="355"/>
      <c r="I140" s="356"/>
    </row>
    <row r="141" spans="1:11" s="152" customFormat="1" ht="17.25" thickBot="1" x14ac:dyDescent="0.3">
      <c r="A141" s="388" t="s">
        <v>198</v>
      </c>
      <c r="B141" s="389"/>
      <c r="C141" s="389"/>
      <c r="D141" s="389"/>
      <c r="E141" s="389"/>
      <c r="F141" s="389"/>
      <c r="G141" s="390"/>
      <c r="H141" s="390"/>
      <c r="I141" s="391"/>
    </row>
    <row r="142" spans="1:11" s="152" customFormat="1" ht="24" customHeight="1" x14ac:dyDescent="0.25">
      <c r="A142" s="353" t="s">
        <v>159</v>
      </c>
      <c r="B142" s="354"/>
      <c r="C142" s="354"/>
      <c r="D142" s="354"/>
      <c r="E142" s="354"/>
      <c r="F142" s="354"/>
      <c r="G142" s="355"/>
      <c r="H142" s="355"/>
      <c r="I142" s="356"/>
    </row>
    <row r="143" spans="1:11" s="152" customFormat="1" ht="55.5" customHeight="1" thickBot="1" x14ac:dyDescent="0.3">
      <c r="A143" s="388" t="s">
        <v>199</v>
      </c>
      <c r="B143" s="389"/>
      <c r="C143" s="389"/>
      <c r="D143" s="389"/>
      <c r="E143" s="389"/>
      <c r="F143" s="389"/>
      <c r="G143" s="390"/>
      <c r="H143" s="390"/>
      <c r="I143" s="391"/>
    </row>
    <row r="144" spans="1:11" s="152" customFormat="1" x14ac:dyDescent="0.25">
      <c r="A144" s="394" t="s">
        <v>146</v>
      </c>
      <c r="B144" s="395"/>
      <c r="C144" s="544" t="s">
        <v>116</v>
      </c>
      <c r="D144" s="545"/>
      <c r="E144" s="545"/>
      <c r="F144" s="545"/>
      <c r="G144" s="545"/>
      <c r="H144" s="545"/>
      <c r="I144" s="546"/>
    </row>
    <row r="145" spans="1:9" s="152" customFormat="1" ht="33" customHeight="1" x14ac:dyDescent="0.25">
      <c r="A145" s="396"/>
      <c r="B145" s="397"/>
      <c r="C145" s="504" t="s">
        <v>411</v>
      </c>
      <c r="D145" s="505"/>
      <c r="E145" s="505"/>
      <c r="F145" s="505"/>
      <c r="G145" s="505"/>
      <c r="H145" s="505"/>
      <c r="I145" s="506"/>
    </row>
    <row r="146" spans="1:9" s="152" customFormat="1" x14ac:dyDescent="0.25">
      <c r="A146" s="357" t="s">
        <v>259</v>
      </c>
      <c r="B146" s="358" t="s">
        <v>190</v>
      </c>
      <c r="C146" s="359" t="s">
        <v>150</v>
      </c>
      <c r="D146" s="360"/>
      <c r="E146" s="360"/>
      <c r="F146" s="360"/>
      <c r="G146" s="360"/>
      <c r="H146" s="360"/>
      <c r="I146" s="361"/>
    </row>
    <row r="147" spans="1:9" s="152" customFormat="1" ht="17.25" thickBot="1" x14ac:dyDescent="0.3">
      <c r="A147" s="357"/>
      <c r="B147" s="358"/>
      <c r="C147" s="471" t="s">
        <v>191</v>
      </c>
      <c r="D147" s="472"/>
      <c r="E147" s="472"/>
      <c r="F147" s="472"/>
      <c r="G147" s="472"/>
      <c r="H147" s="472"/>
      <c r="I147" s="473"/>
    </row>
    <row r="148" spans="1:9" s="152" customFormat="1" ht="45.75" customHeight="1" thickBot="1" x14ac:dyDescent="0.3">
      <c r="A148" s="365" t="s">
        <v>192</v>
      </c>
      <c r="B148" s="366"/>
      <c r="C148" s="69" t="s">
        <v>193</v>
      </c>
      <c r="D148" s="70">
        <v>1</v>
      </c>
      <c r="E148" s="70">
        <v>1</v>
      </c>
      <c r="F148" s="70">
        <v>1</v>
      </c>
      <c r="G148" s="71"/>
      <c r="H148" s="71"/>
      <c r="I148" s="72"/>
    </row>
    <row r="149" spans="1:9" s="152" customFormat="1" ht="39.75" customHeight="1" thickBot="1" x14ac:dyDescent="0.3">
      <c r="A149" s="365" t="s">
        <v>194</v>
      </c>
      <c r="B149" s="366"/>
      <c r="C149" s="69"/>
      <c r="D149" s="73" t="s">
        <v>152</v>
      </c>
      <c r="E149" s="73" t="s">
        <v>152</v>
      </c>
      <c r="F149" s="73" t="s">
        <v>152</v>
      </c>
      <c r="G149" s="74" t="e">
        <f>SUM('130Tavush'!#REF!)</f>
        <v>#REF!</v>
      </c>
      <c r="H149" s="74" t="e">
        <f>SUM('130Tavush'!#REF!)</f>
        <v>#REF!</v>
      </c>
      <c r="I149" s="74" t="e">
        <f>SUM('130Tavush'!#REF!)</f>
        <v>#REF!</v>
      </c>
    </row>
    <row r="150" spans="1:9" s="152" customFormat="1" ht="17.25" thickBot="1" x14ac:dyDescent="0.3">
      <c r="A150" s="365" t="s">
        <v>195</v>
      </c>
      <c r="B150" s="367"/>
      <c r="C150" s="366"/>
      <c r="D150" s="75"/>
      <c r="E150" s="75"/>
      <c r="F150" s="73"/>
      <c r="G150" s="76"/>
      <c r="H150" s="76"/>
      <c r="I150" s="72"/>
    </row>
    <row r="151" spans="1:9" s="152" customFormat="1" x14ac:dyDescent="0.25">
      <c r="A151" s="342" t="s">
        <v>196</v>
      </c>
      <c r="B151" s="343"/>
      <c r="C151" s="343"/>
      <c r="D151" s="343"/>
      <c r="E151" s="343"/>
      <c r="F151" s="343"/>
      <c r="G151" s="343"/>
      <c r="H151" s="343"/>
      <c r="I151" s="344"/>
    </row>
    <row r="152" spans="1:9" s="152" customFormat="1" ht="17.25" thickBot="1" x14ac:dyDescent="0.3">
      <c r="A152" s="350" t="s">
        <v>197</v>
      </c>
      <c r="B152" s="351"/>
      <c r="C152" s="351"/>
      <c r="D152" s="351"/>
      <c r="E152" s="351"/>
      <c r="F152" s="351"/>
      <c r="G152" s="351"/>
      <c r="H152" s="351"/>
      <c r="I152" s="352"/>
    </row>
    <row r="153" spans="1:9" s="152" customFormat="1" x14ac:dyDescent="0.25">
      <c r="A153" s="353" t="s">
        <v>158</v>
      </c>
      <c r="B153" s="354"/>
      <c r="C153" s="354"/>
      <c r="D153" s="354"/>
      <c r="E153" s="354"/>
      <c r="F153" s="354"/>
      <c r="G153" s="355"/>
      <c r="H153" s="355"/>
      <c r="I153" s="356"/>
    </row>
    <row r="154" spans="1:9" s="152" customFormat="1" ht="17.25" thickBot="1" x14ac:dyDescent="0.3">
      <c r="A154" s="388" t="s">
        <v>198</v>
      </c>
      <c r="B154" s="389"/>
      <c r="C154" s="389"/>
      <c r="D154" s="389"/>
      <c r="E154" s="389"/>
      <c r="F154" s="389"/>
      <c r="G154" s="390"/>
      <c r="H154" s="390"/>
      <c r="I154" s="391"/>
    </row>
    <row r="155" spans="1:9" s="152" customFormat="1" x14ac:dyDescent="0.25">
      <c r="A155" s="353" t="s">
        <v>159</v>
      </c>
      <c r="B155" s="354"/>
      <c r="C155" s="354"/>
      <c r="D155" s="354"/>
      <c r="E155" s="354"/>
      <c r="F155" s="354"/>
      <c r="G155" s="355"/>
      <c r="H155" s="355"/>
      <c r="I155" s="356"/>
    </row>
    <row r="156" spans="1:9" s="152" customFormat="1" ht="57" customHeight="1" thickBot="1" x14ac:dyDescent="0.3">
      <c r="A156" s="388" t="s">
        <v>199</v>
      </c>
      <c r="B156" s="389"/>
      <c r="C156" s="389"/>
      <c r="D156" s="389"/>
      <c r="E156" s="389"/>
      <c r="F156" s="389"/>
      <c r="G156" s="390"/>
      <c r="H156" s="390"/>
      <c r="I156" s="391"/>
    </row>
    <row r="157" spans="1:9" s="152" customFormat="1" x14ac:dyDescent="0.25">
      <c r="A157" s="840" t="s">
        <v>146</v>
      </c>
      <c r="B157" s="841"/>
      <c r="C157" s="855" t="s">
        <v>116</v>
      </c>
      <c r="D157" s="856"/>
      <c r="E157" s="856"/>
      <c r="F157" s="856"/>
      <c r="G157" s="856"/>
      <c r="H157" s="856"/>
      <c r="I157" s="857"/>
    </row>
    <row r="158" spans="1:9" s="152" customFormat="1" x14ac:dyDescent="0.25">
      <c r="A158" s="842"/>
      <c r="B158" s="843"/>
      <c r="C158" s="867" t="s">
        <v>409</v>
      </c>
      <c r="D158" s="868"/>
      <c r="E158" s="868"/>
      <c r="F158" s="868"/>
      <c r="G158" s="868"/>
      <c r="H158" s="868"/>
      <c r="I158" s="869"/>
    </row>
    <row r="159" spans="1:9" s="152" customFormat="1" x14ac:dyDescent="0.25">
      <c r="A159" s="870" t="s">
        <v>280</v>
      </c>
      <c r="B159" s="871" t="s">
        <v>190</v>
      </c>
      <c r="C159" s="872" t="s">
        <v>150</v>
      </c>
      <c r="D159" s="873"/>
      <c r="E159" s="873"/>
      <c r="F159" s="873"/>
      <c r="G159" s="873"/>
      <c r="H159" s="873"/>
      <c r="I159" s="874"/>
    </row>
    <row r="160" spans="1:9" s="152" customFormat="1" ht="17.25" thickBot="1" x14ac:dyDescent="0.3">
      <c r="A160" s="870"/>
      <c r="B160" s="871"/>
      <c r="C160" s="861" t="s">
        <v>275</v>
      </c>
      <c r="D160" s="862"/>
      <c r="E160" s="862"/>
      <c r="F160" s="862"/>
      <c r="G160" s="862"/>
      <c r="H160" s="862"/>
      <c r="I160" s="863"/>
    </row>
    <row r="161" spans="1:9" s="152" customFormat="1" ht="48" customHeight="1" thickBot="1" x14ac:dyDescent="0.3">
      <c r="A161" s="864" t="s">
        <v>192</v>
      </c>
      <c r="B161" s="865"/>
      <c r="C161" s="69" t="s">
        <v>193</v>
      </c>
      <c r="D161" s="109">
        <v>1</v>
      </c>
      <c r="E161" s="109">
        <v>1</v>
      </c>
      <c r="F161" s="108">
        <v>1</v>
      </c>
      <c r="G161" s="94"/>
      <c r="H161" s="94"/>
      <c r="I161" s="95"/>
    </row>
    <row r="162" spans="1:9" s="152" customFormat="1" ht="39.75" customHeight="1" thickBot="1" x14ac:dyDescent="0.3">
      <c r="A162" s="864" t="s">
        <v>194</v>
      </c>
      <c r="B162" s="865"/>
      <c r="C162" s="96"/>
      <c r="D162" s="93" t="s">
        <v>152</v>
      </c>
      <c r="E162" s="93" t="s">
        <v>152</v>
      </c>
      <c r="F162" s="93" t="s">
        <v>152</v>
      </c>
      <c r="G162" s="96" t="e">
        <f>'130Tavush'!#REF!</f>
        <v>#REF!</v>
      </c>
      <c r="H162" s="96" t="e">
        <f>'130Tavush'!#REF!</f>
        <v>#REF!</v>
      </c>
      <c r="I162" s="96" t="e">
        <f>'130Tavush'!#REF!</f>
        <v>#REF!</v>
      </c>
    </row>
    <row r="163" spans="1:9" s="152" customFormat="1" ht="17.25" thickBot="1" x14ac:dyDescent="0.3">
      <c r="A163" s="864" t="s">
        <v>195</v>
      </c>
      <c r="B163" s="866"/>
      <c r="C163" s="865"/>
      <c r="D163" s="142"/>
      <c r="E163" s="142"/>
      <c r="F163" s="93"/>
      <c r="G163" s="94"/>
      <c r="H163" s="94"/>
      <c r="I163" s="95"/>
    </row>
    <row r="164" spans="1:9" s="152" customFormat="1" x14ac:dyDescent="0.25">
      <c r="A164" s="858" t="s">
        <v>196</v>
      </c>
      <c r="B164" s="859"/>
      <c r="C164" s="859"/>
      <c r="D164" s="859"/>
      <c r="E164" s="859"/>
      <c r="F164" s="859"/>
      <c r="G164" s="859"/>
      <c r="H164" s="859"/>
      <c r="I164" s="860"/>
    </row>
    <row r="165" spans="1:9" s="152" customFormat="1" ht="17.25" thickBot="1" x14ac:dyDescent="0.3">
      <c r="A165" s="844" t="s">
        <v>276</v>
      </c>
      <c r="B165" s="845"/>
      <c r="C165" s="845"/>
      <c r="D165" s="845"/>
      <c r="E165" s="845"/>
      <c r="F165" s="845"/>
      <c r="G165" s="845"/>
      <c r="H165" s="845"/>
      <c r="I165" s="846"/>
    </row>
    <row r="166" spans="1:9" s="152" customFormat="1" x14ac:dyDescent="0.25">
      <c r="A166" s="847" t="s">
        <v>158</v>
      </c>
      <c r="B166" s="848"/>
      <c r="C166" s="848"/>
      <c r="D166" s="848"/>
      <c r="E166" s="848"/>
      <c r="F166" s="848"/>
      <c r="G166" s="849"/>
      <c r="H166" s="849"/>
      <c r="I166" s="850"/>
    </row>
    <row r="167" spans="1:9" s="152" customFormat="1" ht="17.25" thickBot="1" x14ac:dyDescent="0.3">
      <c r="A167" s="851" t="s">
        <v>198</v>
      </c>
      <c r="B167" s="852"/>
      <c r="C167" s="852"/>
      <c r="D167" s="852"/>
      <c r="E167" s="852"/>
      <c r="F167" s="852"/>
      <c r="G167" s="853"/>
      <c r="H167" s="853"/>
      <c r="I167" s="854"/>
    </row>
    <row r="168" spans="1:9" s="152" customFormat="1" x14ac:dyDescent="0.25">
      <c r="A168" s="847" t="s">
        <v>159</v>
      </c>
      <c r="B168" s="848"/>
      <c r="C168" s="848"/>
      <c r="D168" s="848"/>
      <c r="E168" s="848"/>
      <c r="F168" s="848"/>
      <c r="G168" s="849"/>
      <c r="H168" s="849"/>
      <c r="I168" s="850"/>
    </row>
    <row r="169" spans="1:9" s="152" customFormat="1" ht="57" customHeight="1" thickBot="1" x14ac:dyDescent="0.3">
      <c r="A169" s="851" t="s">
        <v>199</v>
      </c>
      <c r="B169" s="852"/>
      <c r="C169" s="852"/>
      <c r="D169" s="852"/>
      <c r="E169" s="852"/>
      <c r="F169" s="852"/>
      <c r="G169" s="853"/>
      <c r="H169" s="853"/>
      <c r="I169" s="854"/>
    </row>
    <row r="170" spans="1:9" s="152" customFormat="1" x14ac:dyDescent="0.25">
      <c r="A170" s="840" t="s">
        <v>146</v>
      </c>
      <c r="B170" s="841"/>
      <c r="C170" s="855" t="s">
        <v>116</v>
      </c>
      <c r="D170" s="856"/>
      <c r="E170" s="856"/>
      <c r="F170" s="856"/>
      <c r="G170" s="856"/>
      <c r="H170" s="856"/>
      <c r="I170" s="857"/>
    </row>
    <row r="171" spans="1:9" s="152" customFormat="1" x14ac:dyDescent="0.25">
      <c r="A171" s="842"/>
      <c r="B171" s="843"/>
      <c r="C171" s="867" t="s">
        <v>410</v>
      </c>
      <c r="D171" s="868"/>
      <c r="E171" s="868"/>
      <c r="F171" s="868"/>
      <c r="G171" s="868"/>
      <c r="H171" s="868"/>
      <c r="I171" s="869"/>
    </row>
    <row r="172" spans="1:9" s="152" customFormat="1" x14ac:dyDescent="0.25">
      <c r="A172" s="870" t="s">
        <v>280</v>
      </c>
      <c r="B172" s="871" t="s">
        <v>190</v>
      </c>
      <c r="C172" s="872" t="s">
        <v>150</v>
      </c>
      <c r="D172" s="873"/>
      <c r="E172" s="873"/>
      <c r="F172" s="873"/>
      <c r="G172" s="873"/>
      <c r="H172" s="873"/>
      <c r="I172" s="874"/>
    </row>
    <row r="173" spans="1:9" s="152" customFormat="1" ht="17.25" customHeight="1" thickBot="1" x14ac:dyDescent="0.3">
      <c r="A173" s="870"/>
      <c r="B173" s="871"/>
      <c r="C173" s="163" t="s">
        <v>372</v>
      </c>
      <c r="D173" s="143"/>
      <c r="E173" s="143"/>
      <c r="F173" s="143"/>
      <c r="G173" s="143"/>
      <c r="H173" s="143"/>
      <c r="I173" s="144"/>
    </row>
    <row r="174" spans="1:9" s="152" customFormat="1" ht="48" customHeight="1" thickBot="1" x14ac:dyDescent="0.3">
      <c r="A174" s="864" t="s">
        <v>192</v>
      </c>
      <c r="B174" s="865"/>
      <c r="C174" s="69" t="s">
        <v>193</v>
      </c>
      <c r="D174" s="109">
        <v>1</v>
      </c>
      <c r="E174" s="109">
        <v>1</v>
      </c>
      <c r="F174" s="108">
        <v>1</v>
      </c>
      <c r="G174" s="94"/>
      <c r="H174" s="94"/>
      <c r="I174" s="95"/>
    </row>
    <row r="175" spans="1:9" s="152" customFormat="1" ht="39.75" customHeight="1" thickBot="1" x14ac:dyDescent="0.3">
      <c r="A175" s="864" t="s">
        <v>194</v>
      </c>
      <c r="B175" s="865"/>
      <c r="C175" s="96"/>
      <c r="D175" s="93" t="s">
        <v>152</v>
      </c>
      <c r="E175" s="93" t="s">
        <v>152</v>
      </c>
      <c r="F175" s="93" t="s">
        <v>152</v>
      </c>
      <c r="G175" s="96" t="e">
        <f>'130Tavush'!#REF!</f>
        <v>#REF!</v>
      </c>
      <c r="H175" s="96" t="e">
        <f>'130Tavush'!#REF!</f>
        <v>#REF!</v>
      </c>
      <c r="I175" s="96" t="e">
        <f>'130Tavush'!#REF!</f>
        <v>#REF!</v>
      </c>
    </row>
    <row r="176" spans="1:9" s="152" customFormat="1" ht="17.25" thickBot="1" x14ac:dyDescent="0.3">
      <c r="A176" s="864" t="s">
        <v>195</v>
      </c>
      <c r="B176" s="866"/>
      <c r="C176" s="865"/>
      <c r="D176" s="142"/>
      <c r="E176" s="142"/>
      <c r="F176" s="93"/>
      <c r="G176" s="94"/>
      <c r="H176" s="94"/>
      <c r="I176" s="95"/>
    </row>
    <row r="177" spans="1:9" s="152" customFormat="1" x14ac:dyDescent="0.25">
      <c r="A177" s="858" t="s">
        <v>196</v>
      </c>
      <c r="B177" s="859"/>
      <c r="C177" s="859"/>
      <c r="D177" s="859"/>
      <c r="E177" s="859"/>
      <c r="F177" s="859"/>
      <c r="G177" s="859"/>
      <c r="H177" s="859"/>
      <c r="I177" s="860"/>
    </row>
    <row r="178" spans="1:9" s="152" customFormat="1" ht="17.25" thickBot="1" x14ac:dyDescent="0.3">
      <c r="A178" s="844" t="s">
        <v>276</v>
      </c>
      <c r="B178" s="845"/>
      <c r="C178" s="845"/>
      <c r="D178" s="845"/>
      <c r="E178" s="845"/>
      <c r="F178" s="845"/>
      <c r="G178" s="845"/>
      <c r="H178" s="845"/>
      <c r="I178" s="846"/>
    </row>
    <row r="179" spans="1:9" s="152" customFormat="1" x14ac:dyDescent="0.25">
      <c r="A179" s="847" t="s">
        <v>158</v>
      </c>
      <c r="B179" s="848"/>
      <c r="C179" s="848"/>
      <c r="D179" s="848"/>
      <c r="E179" s="848"/>
      <c r="F179" s="848"/>
      <c r="G179" s="849"/>
      <c r="H179" s="849"/>
      <c r="I179" s="850"/>
    </row>
    <row r="180" spans="1:9" s="152" customFormat="1" ht="17.25" thickBot="1" x14ac:dyDescent="0.3">
      <c r="A180" s="851" t="s">
        <v>198</v>
      </c>
      <c r="B180" s="852"/>
      <c r="C180" s="852"/>
      <c r="D180" s="852"/>
      <c r="E180" s="852"/>
      <c r="F180" s="852"/>
      <c r="G180" s="853"/>
      <c r="H180" s="853"/>
      <c r="I180" s="854"/>
    </row>
    <row r="181" spans="1:9" s="152" customFormat="1" x14ac:dyDescent="0.25">
      <c r="A181" s="847" t="s">
        <v>159</v>
      </c>
      <c r="B181" s="848"/>
      <c r="C181" s="848"/>
      <c r="D181" s="848"/>
      <c r="E181" s="848"/>
      <c r="F181" s="848"/>
      <c r="G181" s="849"/>
      <c r="H181" s="849"/>
      <c r="I181" s="850"/>
    </row>
    <row r="182" spans="1:9" s="152" customFormat="1" ht="57.75" customHeight="1" thickBot="1" x14ac:dyDescent="0.3">
      <c r="A182" s="851" t="s">
        <v>199</v>
      </c>
      <c r="B182" s="852"/>
      <c r="C182" s="852"/>
      <c r="D182" s="852"/>
      <c r="E182" s="852"/>
      <c r="F182" s="852"/>
      <c r="G182" s="853"/>
      <c r="H182" s="853"/>
      <c r="I182" s="854"/>
    </row>
  </sheetData>
  <mergeCells count="207">
    <mergeCell ref="A179:I179"/>
    <mergeCell ref="A180:I180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69:I169"/>
    <mergeCell ref="A162:B162"/>
    <mergeCell ref="A157:B158"/>
    <mergeCell ref="C157:I157"/>
    <mergeCell ref="C158:I158"/>
    <mergeCell ref="A159:A160"/>
    <mergeCell ref="B159:B160"/>
    <mergeCell ref="C159:I159"/>
    <mergeCell ref="A143:I143"/>
    <mergeCell ref="A144:B145"/>
    <mergeCell ref="C144:I144"/>
    <mergeCell ref="A148:B148"/>
    <mergeCell ref="A146:A147"/>
    <mergeCell ref="B146:B147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33:A134"/>
    <mergeCell ref="B133:B134"/>
    <mergeCell ref="C133:I133"/>
    <mergeCell ref="C134:I134"/>
    <mergeCell ref="C160:I160"/>
    <mergeCell ref="A161:B161"/>
    <mergeCell ref="A154:I154"/>
    <mergeCell ref="A155:I155"/>
    <mergeCell ref="A156:I156"/>
    <mergeCell ref="C145:I145"/>
    <mergeCell ref="C146:I146"/>
    <mergeCell ref="C147:I147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9:B149"/>
    <mergeCell ref="A150:C150"/>
    <mergeCell ref="A151:I151"/>
    <mergeCell ref="A152:I152"/>
    <mergeCell ref="A123:B123"/>
    <mergeCell ref="A124:I124"/>
    <mergeCell ref="A131:B132"/>
    <mergeCell ref="C131:I131"/>
    <mergeCell ref="C132:I132"/>
    <mergeCell ref="A127:I127"/>
    <mergeCell ref="A128:C130"/>
    <mergeCell ref="D128:I128"/>
    <mergeCell ref="D129:F129"/>
    <mergeCell ref="A125:I125"/>
    <mergeCell ref="A126:I126"/>
    <mergeCell ref="G129:I129"/>
    <mergeCell ref="A119:B119"/>
    <mergeCell ref="A120:B120"/>
    <mergeCell ref="A121:C121"/>
    <mergeCell ref="A122:B122"/>
    <mergeCell ref="A117:A118"/>
    <mergeCell ref="B117:B118"/>
    <mergeCell ref="C117:I117"/>
    <mergeCell ref="C118:I118"/>
    <mergeCell ref="A112:I112"/>
    <mergeCell ref="A113:I113"/>
    <mergeCell ref="A114:I114"/>
    <mergeCell ref="A115:B116"/>
    <mergeCell ref="C115:I115"/>
    <mergeCell ref="C116:I116"/>
    <mergeCell ref="A111:I111"/>
    <mergeCell ref="A101:I101"/>
    <mergeCell ref="A102:B104"/>
    <mergeCell ref="C102:I102"/>
    <mergeCell ref="C103:I103"/>
    <mergeCell ref="C104:I104"/>
    <mergeCell ref="C105:I105"/>
    <mergeCell ref="A106:B106"/>
    <mergeCell ref="A107:B107"/>
    <mergeCell ref="A108:C108"/>
    <mergeCell ref="A110:B110"/>
    <mergeCell ref="A109:B109"/>
    <mergeCell ref="A86:I86"/>
    <mergeCell ref="A87:I87"/>
    <mergeCell ref="A88:I88"/>
    <mergeCell ref="A99:I99"/>
    <mergeCell ref="A100:I100"/>
    <mergeCell ref="A91:A92"/>
    <mergeCell ref="B91:B92"/>
    <mergeCell ref="C91:I91"/>
    <mergeCell ref="C92:I92"/>
    <mergeCell ref="A93:B93"/>
    <mergeCell ref="A89:B90"/>
    <mergeCell ref="C89:I89"/>
    <mergeCell ref="C90:I90"/>
    <mergeCell ref="A94:B94"/>
    <mergeCell ref="A95:C95"/>
    <mergeCell ref="A96:B96"/>
    <mergeCell ref="A97:B97"/>
    <mergeCell ref="A82:C82"/>
    <mergeCell ref="A83:B83"/>
    <mergeCell ref="A84:B84"/>
    <mergeCell ref="A85:I85"/>
    <mergeCell ref="A98:I98"/>
    <mergeCell ref="D59:I59"/>
    <mergeCell ref="D60:F60"/>
    <mergeCell ref="G60:I60"/>
    <mergeCell ref="A70:B70"/>
    <mergeCell ref="A71:B71"/>
    <mergeCell ref="C79:I79"/>
    <mergeCell ref="A80:B80"/>
    <mergeCell ref="A81:B81"/>
    <mergeCell ref="A74:I74"/>
    <mergeCell ref="A75:I75"/>
    <mergeCell ref="A76:B78"/>
    <mergeCell ref="C76:I76"/>
    <mergeCell ref="C77:I77"/>
    <mergeCell ref="C78:I78"/>
    <mergeCell ref="A36:B36"/>
    <mergeCell ref="A39:I39"/>
    <mergeCell ref="A37:I37"/>
    <mergeCell ref="A38:I38"/>
    <mergeCell ref="A41:B42"/>
    <mergeCell ref="C41:I41"/>
    <mergeCell ref="C42:I42"/>
    <mergeCell ref="A40:I40"/>
    <mergeCell ref="A73:I73"/>
    <mergeCell ref="A52:I52"/>
    <mergeCell ref="A53:I53"/>
    <mergeCell ref="A54:I54"/>
    <mergeCell ref="A56:I56"/>
    <mergeCell ref="A62:B64"/>
    <mergeCell ref="C62:I62"/>
    <mergeCell ref="C63:I63"/>
    <mergeCell ref="C64:I64"/>
    <mergeCell ref="A58:I58"/>
    <mergeCell ref="A59:C61"/>
    <mergeCell ref="A72:I72"/>
    <mergeCell ref="C65:I65"/>
    <mergeCell ref="A66:B67"/>
    <mergeCell ref="A68:B68"/>
    <mergeCell ref="A69:C69"/>
    <mergeCell ref="A47:I47"/>
    <mergeCell ref="A48:I48"/>
    <mergeCell ref="A49:B49"/>
    <mergeCell ref="C49:I49"/>
    <mergeCell ref="A50:B50"/>
    <mergeCell ref="A51:I51"/>
    <mergeCell ref="A43:A44"/>
    <mergeCell ref="B43:B44"/>
    <mergeCell ref="C43:I43"/>
    <mergeCell ref="C44:I44"/>
    <mergeCell ref="A45:B45"/>
    <mergeCell ref="A46:I46"/>
    <mergeCell ref="A35:B35"/>
    <mergeCell ref="C35:I35"/>
    <mergeCell ref="A31:B31"/>
    <mergeCell ref="A15:I15"/>
    <mergeCell ref="A16:I16"/>
    <mergeCell ref="A17:I17"/>
    <mergeCell ref="A18:I18"/>
    <mergeCell ref="A32:I32"/>
    <mergeCell ref="A33:I33"/>
    <mergeCell ref="A34:I34"/>
    <mergeCell ref="A12:B12"/>
    <mergeCell ref="A13:B13"/>
    <mergeCell ref="A14:C14"/>
    <mergeCell ref="A29:A30"/>
    <mergeCell ref="B29:B30"/>
    <mergeCell ref="C29:I29"/>
    <mergeCell ref="C30:I30"/>
    <mergeCell ref="A19:I19"/>
    <mergeCell ref="A20:I20"/>
    <mergeCell ref="A27:B28"/>
    <mergeCell ref="C27:I27"/>
    <mergeCell ref="C28:I28"/>
    <mergeCell ref="A22:I22"/>
    <mergeCell ref="A24:C26"/>
    <mergeCell ref="D24:I24"/>
    <mergeCell ref="D25:F25"/>
    <mergeCell ref="G25:I25"/>
    <mergeCell ref="A10:A11"/>
    <mergeCell ref="B10:B11"/>
    <mergeCell ref="C10:I10"/>
    <mergeCell ref="C11:I11"/>
    <mergeCell ref="A1:I1"/>
    <mergeCell ref="A3:I3"/>
    <mergeCell ref="A6:I6"/>
    <mergeCell ref="A8:B9"/>
    <mergeCell ref="C8:I8"/>
    <mergeCell ref="C9:I9"/>
  </mergeCells>
  <phoneticPr fontId="0" type="noConversion"/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E12" sqref="E12"/>
    </sheetView>
  </sheetViews>
  <sheetFormatPr defaultRowHeight="15.75" x14ac:dyDescent="0.25"/>
  <cols>
    <col min="1" max="1" width="44.140625" style="152" customWidth="1"/>
    <col min="2" max="2" width="16.140625" style="152" customWidth="1"/>
    <col min="3" max="3" width="24.140625" style="152" customWidth="1"/>
    <col min="4" max="4" width="21.7109375" style="152" customWidth="1"/>
    <col min="5" max="5" width="25.42578125" style="170" customWidth="1"/>
    <col min="6" max="6" width="9.85546875" style="152" bestFit="1" customWidth="1"/>
    <col min="7" max="16384" width="9.140625" style="152"/>
  </cols>
  <sheetData>
    <row r="1" spans="1:6" ht="16.5" x14ac:dyDescent="0.25">
      <c r="A1" s="933" t="s">
        <v>114</v>
      </c>
      <c r="B1" s="933"/>
      <c r="C1" s="933"/>
      <c r="D1" s="933"/>
      <c r="E1" s="933"/>
    </row>
    <row r="2" spans="1:6" ht="16.5" x14ac:dyDescent="0.25">
      <c r="A2" s="933" t="s">
        <v>96</v>
      </c>
      <c r="B2" s="933"/>
      <c r="C2" s="933"/>
      <c r="D2" s="933"/>
      <c r="E2" s="933"/>
    </row>
    <row r="3" spans="1:6" ht="16.5" x14ac:dyDescent="0.25">
      <c r="A3" s="933" t="s">
        <v>95</v>
      </c>
      <c r="B3" s="933"/>
      <c r="C3" s="933"/>
      <c r="D3" s="933"/>
      <c r="E3" s="933"/>
    </row>
    <row r="4" spans="1:6" ht="18" x14ac:dyDescent="0.25">
      <c r="A4" s="166"/>
      <c r="B4" s="166"/>
      <c r="C4" s="166"/>
      <c r="D4" s="166"/>
      <c r="E4" s="167"/>
    </row>
    <row r="5" spans="1:6" ht="39.75" customHeight="1" x14ac:dyDescent="0.25">
      <c r="A5" s="934" t="s">
        <v>115</v>
      </c>
      <c r="B5" s="934"/>
      <c r="C5" s="934"/>
      <c r="D5" s="934"/>
      <c r="E5" s="934"/>
    </row>
    <row r="6" spans="1:6" ht="18" x14ac:dyDescent="0.25">
      <c r="A6" s="166"/>
      <c r="B6" s="166"/>
      <c r="C6" s="166"/>
      <c r="D6" s="166"/>
      <c r="E6" s="167"/>
    </row>
    <row r="8" spans="1:6" ht="35.25" customHeight="1" x14ac:dyDescent="0.25">
      <c r="A8" s="935" t="s">
        <v>116</v>
      </c>
      <c r="B8" s="925" t="s">
        <v>117</v>
      </c>
      <c r="C8" s="925" t="s">
        <v>118</v>
      </c>
      <c r="D8" s="927" t="s">
        <v>119</v>
      </c>
      <c r="E8" s="928"/>
    </row>
    <row r="9" spans="1:6" ht="18" x14ac:dyDescent="0.25">
      <c r="A9" s="935"/>
      <c r="B9" s="926"/>
      <c r="C9" s="926"/>
      <c r="D9" s="164" t="s">
        <v>120</v>
      </c>
      <c r="E9" s="10" t="s">
        <v>121</v>
      </c>
    </row>
    <row r="10" spans="1:6" ht="17.25" x14ac:dyDescent="0.25">
      <c r="A10" s="929" t="s">
        <v>122</v>
      </c>
      <c r="B10" s="930"/>
      <c r="C10" s="930"/>
      <c r="D10" s="931"/>
      <c r="E10" s="134" t="e">
        <f>E11+E15+E21+E25+E29+E33+E37+E41+E45+E49</f>
        <v>#REF!</v>
      </c>
      <c r="F10" s="161"/>
    </row>
    <row r="11" spans="1:6" ht="17.25" x14ac:dyDescent="0.25">
      <c r="A11" s="932" t="s">
        <v>137</v>
      </c>
      <c r="B11" s="932"/>
      <c r="C11" s="932"/>
      <c r="D11" s="932"/>
      <c r="E11" s="11" t="e">
        <f>SUM(E12:E14)</f>
        <v>#REF!</v>
      </c>
    </row>
    <row r="12" spans="1:6" ht="33" x14ac:dyDescent="0.25">
      <c r="A12" s="165" t="s">
        <v>124</v>
      </c>
      <c r="B12" s="164" t="s">
        <v>125</v>
      </c>
      <c r="C12" s="164" t="s">
        <v>126</v>
      </c>
      <c r="D12" s="164">
        <v>1</v>
      </c>
      <c r="E12" s="12">
        <f>Aragatsotn!F10</f>
        <v>13000</v>
      </c>
    </row>
    <row r="13" spans="1:6" ht="33" x14ac:dyDescent="0.25">
      <c r="A13" s="165" t="s">
        <v>129</v>
      </c>
      <c r="B13" s="15" t="s">
        <v>125</v>
      </c>
      <c r="C13" s="15" t="s">
        <v>126</v>
      </c>
      <c r="D13" s="15">
        <v>1</v>
      </c>
      <c r="E13" s="12">
        <f>Aragatsotn!F13</f>
        <v>90000</v>
      </c>
    </row>
    <row r="14" spans="1:6" ht="51" customHeight="1" x14ac:dyDescent="0.25">
      <c r="A14" s="165" t="s">
        <v>134</v>
      </c>
      <c r="B14" s="164" t="s">
        <v>125</v>
      </c>
      <c r="C14" s="164" t="s">
        <v>126</v>
      </c>
      <c r="D14" s="15">
        <v>1</v>
      </c>
      <c r="E14" s="12" t="e">
        <f>Aragatsotn!#REF!</f>
        <v>#REF!</v>
      </c>
      <c r="F14" s="168"/>
    </row>
    <row r="15" spans="1:6" ht="17.25" x14ac:dyDescent="0.25">
      <c r="A15" s="932" t="s">
        <v>123</v>
      </c>
      <c r="B15" s="932"/>
      <c r="C15" s="932"/>
      <c r="D15" s="932"/>
      <c r="E15" s="11" t="e">
        <f>SUM(E16:E20)</f>
        <v>#REF!</v>
      </c>
    </row>
    <row r="16" spans="1:6" ht="33" x14ac:dyDescent="0.25">
      <c r="A16" s="165" t="s">
        <v>124</v>
      </c>
      <c r="B16" s="164" t="s">
        <v>125</v>
      </c>
      <c r="C16" s="164" t="s">
        <v>126</v>
      </c>
      <c r="D16" s="164">
        <v>1</v>
      </c>
      <c r="E16" s="12" t="e">
        <f>#REF!</f>
        <v>#REF!</v>
      </c>
    </row>
    <row r="17" spans="1:5" ht="33" x14ac:dyDescent="0.25">
      <c r="A17" s="165" t="s">
        <v>129</v>
      </c>
      <c r="B17" s="15" t="s">
        <v>125</v>
      </c>
      <c r="C17" s="15" t="s">
        <v>126</v>
      </c>
      <c r="D17" s="15">
        <v>1</v>
      </c>
      <c r="E17" s="12" t="e">
        <f>#REF!</f>
        <v>#REF!</v>
      </c>
    </row>
    <row r="18" spans="1:5" ht="49.5" x14ac:dyDescent="0.25">
      <c r="A18" s="165" t="s">
        <v>134</v>
      </c>
      <c r="B18" s="15" t="s">
        <v>125</v>
      </c>
      <c r="C18" s="15" t="s">
        <v>126</v>
      </c>
      <c r="D18" s="15">
        <v>1</v>
      </c>
      <c r="E18" s="12" t="e">
        <f>#REF!</f>
        <v>#REF!</v>
      </c>
    </row>
    <row r="19" spans="1:5" ht="18" x14ac:dyDescent="0.25">
      <c r="A19" s="165" t="s">
        <v>369</v>
      </c>
      <c r="B19" s="15" t="s">
        <v>125</v>
      </c>
      <c r="C19" s="15" t="s">
        <v>126</v>
      </c>
      <c r="D19" s="15">
        <v>10</v>
      </c>
      <c r="E19" s="12" t="e">
        <f>#REF!</f>
        <v>#REF!</v>
      </c>
    </row>
    <row r="20" spans="1:5" ht="18" x14ac:dyDescent="0.25">
      <c r="A20" s="165" t="s">
        <v>370</v>
      </c>
      <c r="B20" s="15" t="s">
        <v>125</v>
      </c>
      <c r="C20" s="15" t="s">
        <v>126</v>
      </c>
      <c r="D20" s="15">
        <v>35</v>
      </c>
      <c r="E20" s="12" t="e">
        <f>#REF!</f>
        <v>#REF!</v>
      </c>
    </row>
    <row r="21" spans="1:5" ht="17.25" x14ac:dyDescent="0.25">
      <c r="A21" s="932" t="s">
        <v>127</v>
      </c>
      <c r="B21" s="932"/>
      <c r="C21" s="932"/>
      <c r="D21" s="932"/>
      <c r="E21" s="11" t="e">
        <f>SUM(E22:E24)</f>
        <v>#REF!</v>
      </c>
    </row>
    <row r="22" spans="1:5" ht="33" x14ac:dyDescent="0.25">
      <c r="A22" s="165" t="s">
        <v>124</v>
      </c>
      <c r="B22" s="164" t="s">
        <v>125</v>
      </c>
      <c r="C22" s="164" t="s">
        <v>126</v>
      </c>
      <c r="D22" s="164">
        <v>1</v>
      </c>
      <c r="E22" s="12" t="e">
        <f>'130Armavir'!#REF!</f>
        <v>#REF!</v>
      </c>
    </row>
    <row r="23" spans="1:5" ht="33" x14ac:dyDescent="0.25">
      <c r="A23" s="165" t="s">
        <v>129</v>
      </c>
      <c r="B23" s="164" t="s">
        <v>125</v>
      </c>
      <c r="C23" s="164" t="s">
        <v>126</v>
      </c>
      <c r="D23" s="164">
        <v>1</v>
      </c>
      <c r="E23" s="12" t="e">
        <f>'130Armavir'!#REF!</f>
        <v>#REF!</v>
      </c>
    </row>
    <row r="24" spans="1:5" ht="49.5" x14ac:dyDescent="0.25">
      <c r="A24" s="165" t="s">
        <v>134</v>
      </c>
      <c r="B24" s="15" t="s">
        <v>125</v>
      </c>
      <c r="C24" s="15" t="s">
        <v>126</v>
      </c>
      <c r="D24" s="15">
        <v>1</v>
      </c>
      <c r="E24" s="12" t="e">
        <f>'130Armavir'!#REF!</f>
        <v>#REF!</v>
      </c>
    </row>
    <row r="25" spans="1:5" ht="17.25" x14ac:dyDescent="0.25">
      <c r="A25" s="932" t="s">
        <v>128</v>
      </c>
      <c r="B25" s="932"/>
      <c r="C25" s="932"/>
      <c r="D25" s="932"/>
      <c r="E25" s="13" t="e">
        <f>SUM(E26:E28)</f>
        <v>#REF!</v>
      </c>
    </row>
    <row r="26" spans="1:5" ht="33" x14ac:dyDescent="0.25">
      <c r="A26" s="165" t="s">
        <v>124</v>
      </c>
      <c r="B26" s="164" t="s">
        <v>125</v>
      </c>
      <c r="C26" s="164" t="s">
        <v>126</v>
      </c>
      <c r="D26" s="164">
        <v>1</v>
      </c>
      <c r="E26" s="14" t="e">
        <f>'130Gegharqunik'!#REF!</f>
        <v>#REF!</v>
      </c>
    </row>
    <row r="27" spans="1:5" ht="33" x14ac:dyDescent="0.25">
      <c r="A27" s="165" t="s">
        <v>129</v>
      </c>
      <c r="B27" s="164" t="s">
        <v>125</v>
      </c>
      <c r="C27" s="164" t="s">
        <v>126</v>
      </c>
      <c r="D27" s="164">
        <v>1</v>
      </c>
      <c r="E27" s="14" t="e">
        <f>'130Gegharqunik'!#REF!</f>
        <v>#REF!</v>
      </c>
    </row>
    <row r="28" spans="1:5" ht="49.5" x14ac:dyDescent="0.25">
      <c r="A28" s="165" t="s">
        <v>134</v>
      </c>
      <c r="B28" s="15" t="s">
        <v>125</v>
      </c>
      <c r="C28" s="15" t="s">
        <v>126</v>
      </c>
      <c r="D28" s="15">
        <v>1</v>
      </c>
      <c r="E28" s="12" t="e">
        <f>'130Gegharqunik'!#REF!</f>
        <v>#REF!</v>
      </c>
    </row>
    <row r="29" spans="1:5" ht="17.25" x14ac:dyDescent="0.25">
      <c r="A29" s="932" t="s">
        <v>130</v>
      </c>
      <c r="B29" s="932"/>
      <c r="C29" s="932"/>
      <c r="D29" s="932"/>
      <c r="E29" s="13" t="e">
        <f>SUM(E30:E32)</f>
        <v>#REF!</v>
      </c>
    </row>
    <row r="30" spans="1:5" ht="33" x14ac:dyDescent="0.25">
      <c r="A30" s="165" t="s">
        <v>124</v>
      </c>
      <c r="B30" s="15" t="s">
        <v>125</v>
      </c>
      <c r="C30" s="15" t="s">
        <v>126</v>
      </c>
      <c r="D30" s="15">
        <v>1</v>
      </c>
      <c r="E30" s="14" t="e">
        <f>'365Lori'!#REF!</f>
        <v>#REF!</v>
      </c>
    </row>
    <row r="31" spans="1:5" ht="33" x14ac:dyDescent="0.25">
      <c r="A31" s="165" t="s">
        <v>129</v>
      </c>
      <c r="B31" s="15" t="s">
        <v>125</v>
      </c>
      <c r="C31" s="15" t="s">
        <v>126</v>
      </c>
      <c r="D31" s="15">
        <v>1</v>
      </c>
      <c r="E31" s="16" t="e">
        <f>'365Lori'!#REF!</f>
        <v>#REF!</v>
      </c>
    </row>
    <row r="32" spans="1:5" ht="49.5" x14ac:dyDescent="0.25">
      <c r="A32" s="165" t="s">
        <v>134</v>
      </c>
      <c r="B32" s="15" t="s">
        <v>125</v>
      </c>
      <c r="C32" s="15" t="s">
        <v>126</v>
      </c>
      <c r="D32" s="15">
        <v>1</v>
      </c>
      <c r="E32" s="16" t="e">
        <f>'365Lori'!#REF!</f>
        <v>#REF!</v>
      </c>
    </row>
    <row r="33" spans="1:5" ht="17.25" x14ac:dyDescent="0.25">
      <c r="A33" s="932" t="s">
        <v>131</v>
      </c>
      <c r="B33" s="932"/>
      <c r="C33" s="932"/>
      <c r="D33" s="932"/>
      <c r="E33" s="13" t="e">
        <f>SUM(E34:E36)</f>
        <v>#REF!</v>
      </c>
    </row>
    <row r="34" spans="1:5" ht="33" x14ac:dyDescent="0.25">
      <c r="A34" s="169" t="s">
        <v>124</v>
      </c>
      <c r="B34" s="15" t="s">
        <v>125</v>
      </c>
      <c r="C34" s="15" t="s">
        <v>126</v>
      </c>
      <c r="D34" s="15">
        <v>1</v>
      </c>
      <c r="E34" s="16" t="e">
        <f>#REF!</f>
        <v>#REF!</v>
      </c>
    </row>
    <row r="35" spans="1:5" ht="33" x14ac:dyDescent="0.25">
      <c r="A35" s="165" t="s">
        <v>129</v>
      </c>
      <c r="B35" s="15" t="s">
        <v>125</v>
      </c>
      <c r="C35" s="15" t="s">
        <v>126</v>
      </c>
      <c r="D35" s="15">
        <v>1</v>
      </c>
      <c r="E35" s="16" t="e">
        <f>#REF!</f>
        <v>#REF!</v>
      </c>
    </row>
    <row r="36" spans="1:5" ht="49.5" x14ac:dyDescent="0.25">
      <c r="A36" s="165" t="s">
        <v>134</v>
      </c>
      <c r="B36" s="15" t="s">
        <v>125</v>
      </c>
      <c r="C36" s="15" t="s">
        <v>126</v>
      </c>
      <c r="D36" s="15">
        <v>1</v>
      </c>
      <c r="E36" s="16" t="e">
        <f>#REF!</f>
        <v>#REF!</v>
      </c>
    </row>
    <row r="37" spans="1:5" ht="17.25" x14ac:dyDescent="0.25">
      <c r="A37" s="932" t="s">
        <v>132</v>
      </c>
      <c r="B37" s="932"/>
      <c r="C37" s="932"/>
      <c r="D37" s="932"/>
      <c r="E37" s="2" t="e">
        <f>SUM(E38:E40)</f>
        <v>#REF!</v>
      </c>
    </row>
    <row r="38" spans="1:5" ht="43.5" customHeight="1" x14ac:dyDescent="0.25">
      <c r="A38" s="169" t="s">
        <v>124</v>
      </c>
      <c r="B38" s="164" t="s">
        <v>125</v>
      </c>
      <c r="C38" s="164" t="s">
        <v>126</v>
      </c>
      <c r="D38" s="164">
        <v>1</v>
      </c>
      <c r="E38" s="16" t="e">
        <f>'130Shirak'!#REF!</f>
        <v>#REF!</v>
      </c>
    </row>
    <row r="39" spans="1:5" ht="36" customHeight="1" x14ac:dyDescent="0.25">
      <c r="A39" s="165" t="s">
        <v>129</v>
      </c>
      <c r="B39" s="15" t="s">
        <v>125</v>
      </c>
      <c r="C39" s="15" t="s">
        <v>126</v>
      </c>
      <c r="D39" s="15">
        <v>1</v>
      </c>
      <c r="E39" s="16" t="e">
        <f>'130Shirak'!#REF!</f>
        <v>#REF!</v>
      </c>
    </row>
    <row r="40" spans="1:5" ht="55.5" customHeight="1" x14ac:dyDescent="0.25">
      <c r="A40" s="165" t="s">
        <v>134</v>
      </c>
      <c r="B40" s="15" t="s">
        <v>125</v>
      </c>
      <c r="C40" s="15" t="s">
        <v>126</v>
      </c>
      <c r="D40" s="15">
        <v>1</v>
      </c>
      <c r="E40" s="16" t="e">
        <f>'130Shirak'!#REF!</f>
        <v>#REF!</v>
      </c>
    </row>
    <row r="41" spans="1:5" ht="17.25" x14ac:dyDescent="0.25">
      <c r="A41" s="936" t="s">
        <v>133</v>
      </c>
      <c r="B41" s="937"/>
      <c r="C41" s="937"/>
      <c r="D41" s="938"/>
      <c r="E41" s="134" t="e">
        <f>SUM(E42:E44)</f>
        <v>#REF!</v>
      </c>
    </row>
    <row r="42" spans="1:5" ht="33" x14ac:dyDescent="0.25">
      <c r="A42" s="165" t="s">
        <v>124</v>
      </c>
      <c r="B42" s="164" t="s">
        <v>125</v>
      </c>
      <c r="C42" s="164" t="s">
        <v>126</v>
      </c>
      <c r="D42" s="164">
        <v>1</v>
      </c>
      <c r="E42" s="16" t="e">
        <f>#REF!</f>
        <v>#REF!</v>
      </c>
    </row>
    <row r="43" spans="1:5" ht="33" x14ac:dyDescent="0.25">
      <c r="A43" s="165" t="s">
        <v>129</v>
      </c>
      <c r="B43" s="15" t="s">
        <v>125</v>
      </c>
      <c r="C43" s="15" t="s">
        <v>126</v>
      </c>
      <c r="D43" s="15">
        <v>1</v>
      </c>
      <c r="E43" s="16" t="e">
        <f>#REF!</f>
        <v>#REF!</v>
      </c>
    </row>
    <row r="44" spans="1:5" ht="49.5" x14ac:dyDescent="0.25">
      <c r="A44" s="169" t="s">
        <v>134</v>
      </c>
      <c r="B44" s="15" t="s">
        <v>125</v>
      </c>
      <c r="C44" s="15" t="s">
        <v>126</v>
      </c>
      <c r="D44" s="15">
        <v>1</v>
      </c>
      <c r="E44" s="17" t="e">
        <f>#REF!</f>
        <v>#REF!</v>
      </c>
    </row>
    <row r="45" spans="1:5" ht="17.25" x14ac:dyDescent="0.25">
      <c r="A45" s="932" t="s">
        <v>135</v>
      </c>
      <c r="B45" s="932"/>
      <c r="C45" s="932"/>
      <c r="D45" s="932"/>
      <c r="E45" s="13" t="e">
        <f>SUM(E46:E48)</f>
        <v>#REF!</v>
      </c>
    </row>
    <row r="46" spans="1:5" ht="33" x14ac:dyDescent="0.25">
      <c r="A46" s="169" t="s">
        <v>124</v>
      </c>
      <c r="B46" s="15" t="s">
        <v>125</v>
      </c>
      <c r="C46" s="15" t="s">
        <v>126</v>
      </c>
      <c r="D46" s="15">
        <v>1</v>
      </c>
      <c r="E46" s="16" t="e">
        <f>#REF!</f>
        <v>#REF!</v>
      </c>
    </row>
    <row r="47" spans="1:5" ht="33" x14ac:dyDescent="0.25">
      <c r="A47" s="165" t="s">
        <v>129</v>
      </c>
      <c r="B47" s="15" t="s">
        <v>125</v>
      </c>
      <c r="C47" s="15" t="s">
        <v>126</v>
      </c>
      <c r="D47" s="15">
        <v>1</v>
      </c>
      <c r="E47" s="16" t="e">
        <f>#REF!</f>
        <v>#REF!</v>
      </c>
    </row>
    <row r="48" spans="1:5" ht="49.5" x14ac:dyDescent="0.25">
      <c r="A48" s="165" t="s">
        <v>134</v>
      </c>
      <c r="B48" s="15" t="s">
        <v>125</v>
      </c>
      <c r="C48" s="15" t="s">
        <v>126</v>
      </c>
      <c r="D48" s="15">
        <v>1</v>
      </c>
      <c r="E48" s="17" t="e">
        <f>#REF!</f>
        <v>#REF!</v>
      </c>
    </row>
    <row r="49" spans="1:5" ht="17.25" x14ac:dyDescent="0.25">
      <c r="A49" s="932" t="s">
        <v>136</v>
      </c>
      <c r="B49" s="932"/>
      <c r="C49" s="932"/>
      <c r="D49" s="932"/>
      <c r="E49" s="2" t="e">
        <f>SUM(E50:E52)</f>
        <v>#REF!</v>
      </c>
    </row>
    <row r="50" spans="1:5" ht="33" x14ac:dyDescent="0.25">
      <c r="A50" s="169" t="s">
        <v>124</v>
      </c>
      <c r="B50" s="15" t="s">
        <v>125</v>
      </c>
      <c r="C50" s="15" t="s">
        <v>126</v>
      </c>
      <c r="D50" s="15">
        <v>1</v>
      </c>
      <c r="E50" s="16" t="e">
        <f>'130Tavush'!#REF!</f>
        <v>#REF!</v>
      </c>
    </row>
    <row r="51" spans="1:5" ht="33" x14ac:dyDescent="0.25">
      <c r="A51" s="165" t="s">
        <v>129</v>
      </c>
      <c r="B51" s="15" t="s">
        <v>125</v>
      </c>
      <c r="C51" s="15" t="s">
        <v>126</v>
      </c>
      <c r="D51" s="15">
        <v>1</v>
      </c>
      <c r="E51" s="16" t="e">
        <f>'130Tavush'!#REF!</f>
        <v>#REF!</v>
      </c>
    </row>
    <row r="52" spans="1:5" ht="49.5" x14ac:dyDescent="0.25">
      <c r="A52" s="165" t="s">
        <v>134</v>
      </c>
      <c r="B52" s="15" t="s">
        <v>125</v>
      </c>
      <c r="C52" s="15" t="s">
        <v>126</v>
      </c>
      <c r="D52" s="15">
        <v>1</v>
      </c>
      <c r="E52" s="17" t="e">
        <f>'130Tavush'!#REF!</f>
        <v>#REF!</v>
      </c>
    </row>
  </sheetData>
  <mergeCells count="19">
    <mergeCell ref="A49:D49"/>
    <mergeCell ref="A15:D15"/>
    <mergeCell ref="A33:D33"/>
    <mergeCell ref="A29:D29"/>
    <mergeCell ref="A37:D37"/>
    <mergeCell ref="A41:D41"/>
    <mergeCell ref="A45:D45"/>
    <mergeCell ref="A25:D25"/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21:D21"/>
  </mergeCells>
  <phoneticPr fontId="0" type="noConversion"/>
  <pageMargins left="0.25" right="0.25" top="0.75" bottom="0.75" header="0.3" footer="0.3"/>
  <pageSetup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15" sqref="H15"/>
    </sheetView>
  </sheetViews>
  <sheetFormatPr defaultRowHeight="15" x14ac:dyDescent="0.25"/>
  <cols>
    <col min="1" max="1" width="8.28515625" style="229" customWidth="1"/>
    <col min="2" max="2" width="56" style="229" customWidth="1"/>
    <col min="3" max="3" width="25" style="229" customWidth="1"/>
    <col min="4" max="4" width="23.28515625" style="229" customWidth="1"/>
    <col min="5" max="16384" width="9.140625" style="229"/>
  </cols>
  <sheetData>
    <row r="1" spans="1:4" ht="17.25" x14ac:dyDescent="0.25">
      <c r="A1" s="787" t="s">
        <v>57</v>
      </c>
      <c r="B1" s="787"/>
      <c r="C1" s="787"/>
      <c r="D1" s="787"/>
    </row>
    <row r="2" spans="1:4" ht="33.75" customHeight="1" x14ac:dyDescent="0.25">
      <c r="A2" s="787" t="s">
        <v>460</v>
      </c>
      <c r="B2" s="787"/>
      <c r="C2" s="787"/>
      <c r="D2" s="787"/>
    </row>
    <row r="3" spans="1:4" ht="17.25" x14ac:dyDescent="0.25">
      <c r="A3" s="230"/>
      <c r="B3" s="230"/>
      <c r="C3" s="230"/>
    </row>
    <row r="4" spans="1:4" ht="47.25" customHeight="1" x14ac:dyDescent="0.25">
      <c r="A4" s="788" t="s">
        <v>34</v>
      </c>
      <c r="B4" s="788"/>
      <c r="C4" s="788"/>
      <c r="D4" s="788"/>
    </row>
    <row r="5" spans="1:4" ht="17.25" x14ac:dyDescent="0.25">
      <c r="A5" s="231"/>
      <c r="B5" s="231"/>
      <c r="C5" s="231"/>
    </row>
    <row r="6" spans="1:4" ht="18" customHeight="1" x14ac:dyDescent="0.25">
      <c r="A6" s="789" t="s">
        <v>98</v>
      </c>
      <c r="B6" s="789"/>
      <c r="C6" s="789"/>
      <c r="D6" s="789"/>
    </row>
    <row r="7" spans="1:4" ht="90.75" customHeight="1" x14ac:dyDescent="0.25">
      <c r="A7" s="791" t="s">
        <v>94</v>
      </c>
      <c r="B7" s="793" t="s">
        <v>99</v>
      </c>
      <c r="C7" s="785" t="s">
        <v>575</v>
      </c>
      <c r="D7" s="786"/>
    </row>
    <row r="8" spans="1:4" ht="42.75" customHeight="1" x14ac:dyDescent="0.25">
      <c r="A8" s="792"/>
      <c r="B8" s="793"/>
      <c r="C8" s="65" t="s">
        <v>109</v>
      </c>
      <c r="D8" s="64" t="s">
        <v>100</v>
      </c>
    </row>
    <row r="9" spans="1:4" ht="17.25" x14ac:dyDescent="0.25">
      <c r="A9" s="233"/>
      <c r="B9" s="232" t="s">
        <v>93</v>
      </c>
      <c r="C9" s="232">
        <f>C11</f>
        <v>-15900</v>
      </c>
      <c r="D9" s="232">
        <f>D11</f>
        <v>-15900</v>
      </c>
    </row>
    <row r="10" spans="1:4" ht="17.25" x14ac:dyDescent="0.25">
      <c r="A10" s="233"/>
      <c r="B10" s="233" t="s">
        <v>101</v>
      </c>
      <c r="C10" s="234"/>
      <c r="D10" s="235"/>
    </row>
    <row r="11" spans="1:4" ht="34.5" x14ac:dyDescent="0.25">
      <c r="A11" s="236">
        <v>1</v>
      </c>
      <c r="B11" s="64" t="s">
        <v>103</v>
      </c>
      <c r="C11" s="232">
        <f>SUM(C13:C15)</f>
        <v>-15900</v>
      </c>
      <c r="D11" s="232">
        <f>SUM(D13:D15)</f>
        <v>-15900</v>
      </c>
    </row>
    <row r="12" spans="1:4" ht="17.25" x14ac:dyDescent="0.25">
      <c r="A12" s="237"/>
      <c r="B12" s="232" t="s">
        <v>102</v>
      </c>
      <c r="C12" s="238"/>
      <c r="D12" s="235"/>
    </row>
    <row r="13" spans="1:4" s="317" customFormat="1" ht="36" x14ac:dyDescent="0.25">
      <c r="A13" s="203" t="s">
        <v>334</v>
      </c>
      <c r="B13" s="201" t="s">
        <v>35</v>
      </c>
      <c r="C13" s="299">
        <v>9300</v>
      </c>
      <c r="D13" s="299">
        <v>9300</v>
      </c>
    </row>
    <row r="14" spans="1:4" s="317" customFormat="1" ht="36" x14ac:dyDescent="0.25">
      <c r="A14" s="203" t="s">
        <v>366</v>
      </c>
      <c r="B14" s="201" t="s">
        <v>466</v>
      </c>
      <c r="C14" s="299">
        <v>-13900</v>
      </c>
      <c r="D14" s="299">
        <v>-13900</v>
      </c>
    </row>
    <row r="15" spans="1:4" s="317" customFormat="1" ht="36" x14ac:dyDescent="0.25">
      <c r="A15" s="203" t="s">
        <v>367</v>
      </c>
      <c r="B15" s="201" t="s">
        <v>36</v>
      </c>
      <c r="C15" s="299">
        <v>-11300</v>
      </c>
      <c r="D15" s="299">
        <v>-11300</v>
      </c>
    </row>
  </sheetData>
  <mergeCells count="7">
    <mergeCell ref="A7:A8"/>
    <mergeCell ref="B7:B8"/>
    <mergeCell ref="C7:D7"/>
    <mergeCell ref="A1:D1"/>
    <mergeCell ref="A2:D2"/>
    <mergeCell ref="A4:D4"/>
    <mergeCell ref="A6:D6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I8" sqref="I8"/>
    </sheetView>
  </sheetViews>
  <sheetFormatPr defaultRowHeight="15" x14ac:dyDescent="0.25"/>
  <cols>
    <col min="1" max="1" width="23" style="87" customWidth="1"/>
    <col min="2" max="2" width="20" style="87" customWidth="1"/>
    <col min="3" max="3" width="20.28515625" style="87" customWidth="1"/>
    <col min="4" max="4" width="15.28515625" style="87" customWidth="1"/>
    <col min="5" max="5" width="9.140625" style="87"/>
    <col min="6" max="6" width="15.85546875" style="87" customWidth="1"/>
    <col min="7" max="7" width="13.140625" style="87" customWidth="1"/>
    <col min="8" max="16384" width="9.140625" style="87"/>
  </cols>
  <sheetData>
    <row r="1" spans="1:7" ht="16.5" x14ac:dyDescent="0.25">
      <c r="A1" s="579" t="s">
        <v>587</v>
      </c>
      <c r="B1" s="579"/>
      <c r="C1" s="579"/>
      <c r="D1" s="579"/>
      <c r="E1" s="579"/>
      <c r="F1" s="579"/>
      <c r="G1" s="579"/>
    </row>
    <row r="2" spans="1:7" ht="20.25" customHeight="1" x14ac:dyDescent="0.3">
      <c r="A2" s="580" t="s">
        <v>493</v>
      </c>
      <c r="B2" s="580"/>
      <c r="C2" s="580"/>
      <c r="D2" s="580"/>
      <c r="E2" s="580"/>
      <c r="F2" s="580"/>
      <c r="G2" s="580"/>
    </row>
    <row r="3" spans="1:7" ht="16.5" x14ac:dyDescent="0.3">
      <c r="A3" s="580" t="s">
        <v>95</v>
      </c>
      <c r="B3" s="580"/>
      <c r="C3" s="580"/>
      <c r="D3" s="580"/>
      <c r="E3" s="580"/>
      <c r="F3" s="580"/>
      <c r="G3" s="580"/>
    </row>
    <row r="4" spans="1:7" ht="16.5" x14ac:dyDescent="0.25">
      <c r="A4" s="581" t="s">
        <v>139</v>
      </c>
      <c r="B4" s="581"/>
      <c r="C4" s="581"/>
      <c r="D4" s="581"/>
      <c r="E4" s="581"/>
      <c r="F4" s="581"/>
      <c r="G4" s="581"/>
    </row>
    <row r="5" spans="1:7" ht="16.5" x14ac:dyDescent="0.25">
      <c r="A5" s="150"/>
      <c r="B5" s="150"/>
      <c r="C5" s="150"/>
      <c r="D5" s="150"/>
      <c r="E5" s="150"/>
      <c r="F5" s="150"/>
      <c r="G5" s="150"/>
    </row>
    <row r="6" spans="1:7" ht="51" customHeight="1" x14ac:dyDescent="0.25">
      <c r="A6" s="582" t="s">
        <v>52</v>
      </c>
      <c r="B6" s="582"/>
      <c r="C6" s="582"/>
      <c r="D6" s="582"/>
      <c r="E6" s="582"/>
      <c r="F6" s="582"/>
      <c r="G6" s="582"/>
    </row>
    <row r="8" spans="1:7" ht="47.25" customHeight="1" x14ac:dyDescent="0.25">
      <c r="A8" s="578" t="s">
        <v>141</v>
      </c>
      <c r="B8" s="578"/>
      <c r="C8" s="578"/>
      <c r="D8" s="578"/>
      <c r="E8" s="578"/>
      <c r="F8" s="578"/>
      <c r="G8" s="578"/>
    </row>
    <row r="9" spans="1:7" ht="16.5" x14ac:dyDescent="0.25">
      <c r="A9" s="258"/>
      <c r="B9" s="258"/>
      <c r="C9" s="258"/>
      <c r="D9" s="258"/>
      <c r="E9" s="258"/>
      <c r="F9" s="258"/>
      <c r="G9" s="258"/>
    </row>
    <row r="10" spans="1:7" ht="16.5" x14ac:dyDescent="0.25">
      <c r="A10" s="578" t="s">
        <v>188</v>
      </c>
      <c r="B10" s="578"/>
      <c r="C10" s="578"/>
      <c r="D10" s="578"/>
      <c r="E10" s="578"/>
      <c r="F10" s="578"/>
      <c r="G10" s="578"/>
    </row>
    <row r="11" spans="1:7" ht="17.25" thickBot="1" x14ac:dyDescent="0.3">
      <c r="A11" s="120"/>
      <c r="B11" s="120"/>
      <c r="C11" s="120"/>
      <c r="D11" s="120"/>
      <c r="E11" s="120"/>
      <c r="F11" s="120"/>
      <c r="G11" s="120"/>
    </row>
    <row r="12" spans="1:7" ht="64.5" customHeight="1" x14ac:dyDescent="0.25">
      <c r="A12" s="583" t="s">
        <v>143</v>
      </c>
      <c r="B12" s="584"/>
      <c r="C12" s="584"/>
      <c r="D12" s="536" t="s">
        <v>575</v>
      </c>
      <c r="E12" s="536"/>
      <c r="F12" s="536"/>
      <c r="G12" s="536"/>
    </row>
    <row r="13" spans="1:7" ht="33.75" customHeight="1" x14ac:dyDescent="0.25">
      <c r="A13" s="585"/>
      <c r="B13" s="568"/>
      <c r="C13" s="568"/>
      <c r="D13" s="588" t="s">
        <v>144</v>
      </c>
      <c r="E13" s="460"/>
      <c r="F13" s="588" t="s">
        <v>145</v>
      </c>
      <c r="G13" s="460"/>
    </row>
    <row r="14" spans="1:7" ht="27" customHeight="1" thickBot="1" x14ac:dyDescent="0.3">
      <c r="A14" s="586"/>
      <c r="B14" s="587"/>
      <c r="C14" s="587"/>
      <c r="D14" s="21" t="s">
        <v>109</v>
      </c>
      <c r="E14" s="256" t="s">
        <v>100</v>
      </c>
      <c r="F14" s="21" t="s">
        <v>109</v>
      </c>
      <c r="G14" s="246" t="s">
        <v>100</v>
      </c>
    </row>
    <row r="15" spans="1:7" ht="16.5" x14ac:dyDescent="0.25">
      <c r="A15" s="497" t="s">
        <v>146</v>
      </c>
      <c r="B15" s="498"/>
      <c r="C15" s="501" t="s">
        <v>116</v>
      </c>
      <c r="D15" s="502"/>
      <c r="E15" s="502"/>
      <c r="F15" s="502"/>
      <c r="G15" s="503"/>
    </row>
    <row r="16" spans="1:7" ht="16.5" x14ac:dyDescent="0.25">
      <c r="A16" s="499"/>
      <c r="B16" s="500"/>
      <c r="C16" s="564" t="s">
        <v>570</v>
      </c>
      <c r="D16" s="565"/>
      <c r="E16" s="565"/>
      <c r="F16" s="565"/>
      <c r="G16" s="566"/>
    </row>
    <row r="17" spans="1:7" ht="22.5" customHeight="1" x14ac:dyDescent="0.25">
      <c r="A17" s="567">
        <v>1134</v>
      </c>
      <c r="B17" s="568" t="s">
        <v>50</v>
      </c>
      <c r="C17" s="453" t="s">
        <v>150</v>
      </c>
      <c r="D17" s="454"/>
      <c r="E17" s="454"/>
      <c r="F17" s="454"/>
      <c r="G17" s="455"/>
    </row>
    <row r="18" spans="1:7" ht="65.25" customHeight="1" thickBot="1" x14ac:dyDescent="0.3">
      <c r="A18" s="567"/>
      <c r="B18" s="568"/>
      <c r="C18" s="575" t="s">
        <v>571</v>
      </c>
      <c r="D18" s="576"/>
      <c r="E18" s="576"/>
      <c r="F18" s="576"/>
      <c r="G18" s="577"/>
    </row>
    <row r="19" spans="1:7" ht="58.5" customHeight="1" thickBot="1" x14ac:dyDescent="0.3">
      <c r="A19" s="426" t="s">
        <v>192</v>
      </c>
      <c r="B19" s="572"/>
      <c r="C19" s="252" t="s">
        <v>569</v>
      </c>
      <c r="D19" s="247"/>
      <c r="E19" s="247"/>
      <c r="F19" s="248"/>
      <c r="G19" s="249"/>
    </row>
    <row r="20" spans="1:7" ht="48.75" customHeight="1" thickBot="1" x14ac:dyDescent="0.3">
      <c r="A20" s="573" t="s">
        <v>194</v>
      </c>
      <c r="B20" s="574"/>
      <c r="C20" s="252"/>
      <c r="D20" s="250" t="s">
        <v>152</v>
      </c>
      <c r="E20" s="250" t="s">
        <v>152</v>
      </c>
      <c r="F20" s="91">
        <f>'130Aragatsotn'!C13</f>
        <v>-5000</v>
      </c>
      <c r="G20" s="91">
        <f>'130Aragatsotn'!D13</f>
        <v>-5000</v>
      </c>
    </row>
    <row r="21" spans="1:7" ht="33.75" customHeight="1" thickBot="1" x14ac:dyDescent="0.3">
      <c r="A21" s="573" t="s">
        <v>195</v>
      </c>
      <c r="B21" s="480"/>
      <c r="C21" s="574"/>
      <c r="D21" s="254"/>
      <c r="E21" s="250"/>
      <c r="F21" s="251"/>
      <c r="G21" s="249"/>
    </row>
    <row r="22" spans="1:7" ht="33.75" customHeight="1" x14ac:dyDescent="0.25">
      <c r="A22" s="569" t="s">
        <v>196</v>
      </c>
      <c r="B22" s="570"/>
      <c r="C22" s="570"/>
      <c r="D22" s="570"/>
      <c r="E22" s="570"/>
      <c r="F22" s="570"/>
      <c r="G22" s="571"/>
    </row>
    <row r="23" spans="1:7" ht="35.25" customHeight="1" thickBot="1" x14ac:dyDescent="0.3">
      <c r="A23" s="426" t="s">
        <v>371</v>
      </c>
      <c r="B23" s="427"/>
      <c r="C23" s="427"/>
      <c r="D23" s="427"/>
      <c r="E23" s="427"/>
      <c r="F23" s="427"/>
      <c r="G23" s="428"/>
    </row>
    <row r="24" spans="1:7" ht="38.25" customHeight="1" x14ac:dyDescent="0.25">
      <c r="A24" s="444" t="s">
        <v>158</v>
      </c>
      <c r="B24" s="445"/>
      <c r="C24" s="445"/>
      <c r="D24" s="445"/>
      <c r="E24" s="445"/>
      <c r="F24" s="446"/>
      <c r="G24" s="447"/>
    </row>
    <row r="25" spans="1:7" ht="32.25" customHeight="1" thickBot="1" x14ac:dyDescent="0.3">
      <c r="A25" s="440" t="s">
        <v>556</v>
      </c>
      <c r="B25" s="441"/>
      <c r="C25" s="441"/>
      <c r="D25" s="441"/>
      <c r="E25" s="441"/>
      <c r="F25" s="442"/>
      <c r="G25" s="443"/>
    </row>
    <row r="26" spans="1:7" ht="33" customHeight="1" x14ac:dyDescent="0.25">
      <c r="A26" s="444" t="s">
        <v>159</v>
      </c>
      <c r="B26" s="445"/>
      <c r="C26" s="445"/>
      <c r="D26" s="445"/>
      <c r="E26" s="445"/>
      <c r="F26" s="446"/>
      <c r="G26" s="447"/>
    </row>
    <row r="27" spans="1:7" ht="31.5" customHeight="1" thickBot="1" x14ac:dyDescent="0.3">
      <c r="A27" s="440" t="s">
        <v>557</v>
      </c>
      <c r="B27" s="441"/>
      <c r="C27" s="441"/>
      <c r="D27" s="441"/>
      <c r="E27" s="441"/>
      <c r="F27" s="442"/>
      <c r="G27" s="443"/>
    </row>
    <row r="28" spans="1:7" ht="16.5" x14ac:dyDescent="0.25">
      <c r="A28" s="497" t="s">
        <v>146</v>
      </c>
      <c r="B28" s="498"/>
      <c r="C28" s="501" t="s">
        <v>116</v>
      </c>
      <c r="D28" s="502"/>
      <c r="E28" s="502"/>
      <c r="F28" s="502"/>
      <c r="G28" s="503"/>
    </row>
    <row r="29" spans="1:7" ht="16.5" x14ac:dyDescent="0.25">
      <c r="A29" s="499"/>
      <c r="B29" s="500"/>
      <c r="C29" s="564" t="s">
        <v>377</v>
      </c>
      <c r="D29" s="565"/>
      <c r="E29" s="565"/>
      <c r="F29" s="565"/>
      <c r="G29" s="566"/>
    </row>
    <row r="30" spans="1:7" ht="16.5" x14ac:dyDescent="0.25">
      <c r="A30" s="567">
        <v>1134</v>
      </c>
      <c r="B30" s="568" t="s">
        <v>51</v>
      </c>
      <c r="C30" s="453" t="s">
        <v>150</v>
      </c>
      <c r="D30" s="454"/>
      <c r="E30" s="454"/>
      <c r="F30" s="454"/>
      <c r="G30" s="455"/>
    </row>
    <row r="31" spans="1:7" ht="76.5" customHeight="1" thickBot="1" x14ac:dyDescent="0.3">
      <c r="A31" s="567"/>
      <c r="B31" s="568"/>
      <c r="C31" s="575" t="s">
        <v>77</v>
      </c>
      <c r="D31" s="576"/>
      <c r="E31" s="576"/>
      <c r="F31" s="576"/>
      <c r="G31" s="577"/>
    </row>
    <row r="32" spans="1:7" ht="68.25" customHeight="1" thickBot="1" x14ac:dyDescent="0.3">
      <c r="A32" s="426" t="s">
        <v>192</v>
      </c>
      <c r="B32" s="572"/>
      <c r="C32" s="252" t="s">
        <v>193</v>
      </c>
      <c r="D32" s="247">
        <v>2</v>
      </c>
      <c r="E32" s="247">
        <v>2</v>
      </c>
      <c r="F32" s="248"/>
      <c r="G32" s="249"/>
    </row>
    <row r="33" spans="1:7" ht="25.5" customHeight="1" thickBot="1" x14ac:dyDescent="0.3">
      <c r="A33" s="573" t="s">
        <v>194</v>
      </c>
      <c r="B33" s="574"/>
      <c r="C33" s="252"/>
      <c r="D33" s="250" t="s">
        <v>152</v>
      </c>
      <c r="E33" s="250" t="s">
        <v>152</v>
      </c>
      <c r="F33" s="91">
        <f>'130Aragatsotn'!C16</f>
        <v>5000</v>
      </c>
      <c r="G33" s="91">
        <f>'130Aragatsotn'!D16</f>
        <v>5000</v>
      </c>
    </row>
    <row r="34" spans="1:7" ht="30" customHeight="1" thickBot="1" x14ac:dyDescent="0.3">
      <c r="A34" s="573" t="s">
        <v>195</v>
      </c>
      <c r="B34" s="480"/>
      <c r="C34" s="574"/>
      <c r="D34" s="254"/>
      <c r="E34" s="250"/>
      <c r="F34" s="251"/>
      <c r="G34" s="249"/>
    </row>
    <row r="35" spans="1:7" ht="16.5" x14ac:dyDescent="0.25">
      <c r="A35" s="569" t="s">
        <v>196</v>
      </c>
      <c r="B35" s="570"/>
      <c r="C35" s="570"/>
      <c r="D35" s="570"/>
      <c r="E35" s="570"/>
      <c r="F35" s="570"/>
      <c r="G35" s="571"/>
    </row>
    <row r="36" spans="1:7" ht="27.75" customHeight="1" thickBot="1" x14ac:dyDescent="0.3">
      <c r="A36" s="426" t="s">
        <v>371</v>
      </c>
      <c r="B36" s="427"/>
      <c r="C36" s="427"/>
      <c r="D36" s="427"/>
      <c r="E36" s="427"/>
      <c r="F36" s="427"/>
      <c r="G36" s="428"/>
    </row>
    <row r="37" spans="1:7" ht="28.5" customHeight="1" x14ac:dyDescent="0.25">
      <c r="A37" s="444" t="s">
        <v>158</v>
      </c>
      <c r="B37" s="445"/>
      <c r="C37" s="445"/>
      <c r="D37" s="445"/>
      <c r="E37" s="445"/>
      <c r="F37" s="446"/>
      <c r="G37" s="447"/>
    </row>
    <row r="38" spans="1:7" ht="36" customHeight="1" thickBot="1" x14ac:dyDescent="0.3">
      <c r="A38" s="440" t="s">
        <v>556</v>
      </c>
      <c r="B38" s="441"/>
      <c r="C38" s="441"/>
      <c r="D38" s="441"/>
      <c r="E38" s="441"/>
      <c r="F38" s="442"/>
      <c r="G38" s="443"/>
    </row>
    <row r="39" spans="1:7" ht="23.25" customHeight="1" x14ac:dyDescent="0.25">
      <c r="A39" s="444" t="s">
        <v>159</v>
      </c>
      <c r="B39" s="445"/>
      <c r="C39" s="445"/>
      <c r="D39" s="445"/>
      <c r="E39" s="445"/>
      <c r="F39" s="446"/>
      <c r="G39" s="447"/>
    </row>
    <row r="40" spans="1:7" ht="24" customHeight="1" thickBot="1" x14ac:dyDescent="0.3">
      <c r="A40" s="440" t="s">
        <v>557</v>
      </c>
      <c r="B40" s="441"/>
      <c r="C40" s="441"/>
      <c r="D40" s="441"/>
      <c r="E40" s="441"/>
      <c r="F40" s="442"/>
      <c r="G40" s="443"/>
    </row>
  </sheetData>
  <mergeCells count="43">
    <mergeCell ref="C18:G18"/>
    <mergeCell ref="A23:G23"/>
    <mergeCell ref="A24:G24"/>
    <mergeCell ref="A10:G10"/>
    <mergeCell ref="A12:C14"/>
    <mergeCell ref="D12:G12"/>
    <mergeCell ref="D13:E13"/>
    <mergeCell ref="F13:G13"/>
    <mergeCell ref="A20:B20"/>
    <mergeCell ref="A21:C21"/>
    <mergeCell ref="A8:G8"/>
    <mergeCell ref="A1:G1"/>
    <mergeCell ref="A2:G2"/>
    <mergeCell ref="A3:G3"/>
    <mergeCell ref="A4:G4"/>
    <mergeCell ref="A6:G6"/>
    <mergeCell ref="A40:G40"/>
    <mergeCell ref="A39:G39"/>
    <mergeCell ref="A30:A31"/>
    <mergeCell ref="A35:G35"/>
    <mergeCell ref="A36:G36"/>
    <mergeCell ref="A34:C34"/>
    <mergeCell ref="C31:G31"/>
    <mergeCell ref="A32:B32"/>
    <mergeCell ref="A33:B33"/>
    <mergeCell ref="C30:G30"/>
    <mergeCell ref="B30:B31"/>
    <mergeCell ref="A37:G37"/>
    <mergeCell ref="A38:G38"/>
    <mergeCell ref="A15:B16"/>
    <mergeCell ref="C15:G15"/>
    <mergeCell ref="C16:G16"/>
    <mergeCell ref="A17:A18"/>
    <mergeCell ref="B17:B18"/>
    <mergeCell ref="C17:G17"/>
    <mergeCell ref="A22:G22"/>
    <mergeCell ref="A25:G25"/>
    <mergeCell ref="A26:G26"/>
    <mergeCell ref="A27:G27"/>
    <mergeCell ref="A19:B19"/>
    <mergeCell ref="A28:B29"/>
    <mergeCell ref="C28:G28"/>
    <mergeCell ref="C29:G29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2" workbookViewId="0">
      <selection activeCell="A3" sqref="A3:G3"/>
    </sheetView>
  </sheetViews>
  <sheetFormatPr defaultRowHeight="16.5" x14ac:dyDescent="0.25"/>
  <cols>
    <col min="1" max="1" width="13.140625" style="120" customWidth="1"/>
    <col min="2" max="2" width="16.140625" style="120" customWidth="1"/>
    <col min="3" max="3" width="26.85546875" style="120" customWidth="1"/>
    <col min="4" max="4" width="20.85546875" style="120" customWidth="1"/>
    <col min="5" max="5" width="14.7109375" style="120" customWidth="1"/>
    <col min="6" max="6" width="15.7109375" style="120" customWidth="1"/>
    <col min="7" max="7" width="15.85546875" style="120" customWidth="1"/>
    <col min="8" max="246" width="9.140625" style="120"/>
    <col min="247" max="247" width="13.140625" style="120" customWidth="1"/>
    <col min="248" max="248" width="16.140625" style="120" customWidth="1"/>
    <col min="249" max="249" width="26.85546875" style="120" customWidth="1"/>
    <col min="250" max="250" width="17.42578125" style="120" customWidth="1"/>
    <col min="251" max="251" width="15.140625" style="120" customWidth="1"/>
    <col min="252" max="252" width="19.140625" style="120" customWidth="1"/>
    <col min="253" max="253" width="17.5703125" style="120" customWidth="1"/>
    <col min="254" max="254" width="15.7109375" style="120" customWidth="1"/>
    <col min="255" max="255" width="17.140625" style="120" customWidth="1"/>
    <col min="256" max="16384" width="9.140625" style="120"/>
  </cols>
  <sheetData>
    <row r="1" spans="1:7" ht="21.75" customHeight="1" x14ac:dyDescent="0.25">
      <c r="A1" s="589" t="s">
        <v>233</v>
      </c>
      <c r="B1" s="589"/>
      <c r="C1" s="589"/>
      <c r="D1" s="589"/>
      <c r="E1" s="589"/>
      <c r="F1" s="589"/>
      <c r="G1" s="589"/>
    </row>
    <row r="2" spans="1:7" x14ac:dyDescent="0.25">
      <c r="A2" s="257"/>
      <c r="B2" s="257"/>
      <c r="C2" s="257"/>
      <c r="D2" s="257"/>
      <c r="E2" s="257"/>
      <c r="F2" s="257"/>
    </row>
    <row r="3" spans="1:7" ht="45" customHeight="1" x14ac:dyDescent="0.25">
      <c r="A3" s="582" t="s">
        <v>29</v>
      </c>
      <c r="B3" s="582"/>
      <c r="C3" s="582"/>
      <c r="D3" s="582"/>
      <c r="E3" s="582"/>
      <c r="F3" s="582"/>
      <c r="G3" s="582"/>
    </row>
    <row r="6" spans="1:7" s="258" customFormat="1" ht="39.75" customHeight="1" x14ac:dyDescent="0.25">
      <c r="A6" s="578" t="s">
        <v>141</v>
      </c>
      <c r="B6" s="578"/>
      <c r="C6" s="578"/>
      <c r="D6" s="578"/>
      <c r="E6" s="578"/>
      <c r="F6" s="578"/>
    </row>
    <row r="8" spans="1:7" x14ac:dyDescent="0.25">
      <c r="A8" s="636" t="s">
        <v>142</v>
      </c>
      <c r="B8" s="636"/>
      <c r="C8" s="636"/>
      <c r="D8" s="636"/>
      <c r="E8" s="636"/>
      <c r="F8" s="636"/>
      <c r="G8" s="636"/>
    </row>
    <row r="9" spans="1:7" ht="17.25" thickBot="1" x14ac:dyDescent="0.3">
      <c r="A9" s="305"/>
      <c r="B9" s="305"/>
      <c r="C9" s="305"/>
      <c r="D9" s="305"/>
      <c r="E9" s="305"/>
      <c r="F9" s="305"/>
      <c r="G9" s="305"/>
    </row>
    <row r="10" spans="1:7" ht="39.75" customHeight="1" x14ac:dyDescent="0.25">
      <c r="A10" s="591" t="s">
        <v>143</v>
      </c>
      <c r="B10" s="592"/>
      <c r="C10" s="593"/>
      <c r="D10" s="536" t="s">
        <v>575</v>
      </c>
      <c r="E10" s="536"/>
      <c r="F10" s="536"/>
      <c r="G10" s="536"/>
    </row>
    <row r="11" spans="1:7" ht="45" customHeight="1" x14ac:dyDescent="0.25">
      <c r="A11" s="594"/>
      <c r="B11" s="595"/>
      <c r="C11" s="596"/>
      <c r="D11" s="618" t="s">
        <v>144</v>
      </c>
      <c r="E11" s="619"/>
      <c r="F11" s="620" t="s">
        <v>145</v>
      </c>
      <c r="G11" s="620"/>
    </row>
    <row r="12" spans="1:7" ht="17.25" thickBot="1" x14ac:dyDescent="0.3">
      <c r="A12" s="597"/>
      <c r="B12" s="598"/>
      <c r="C12" s="599"/>
      <c r="D12" s="21" t="s">
        <v>109</v>
      </c>
      <c r="E12" s="261" t="s">
        <v>100</v>
      </c>
      <c r="F12" s="21" t="s">
        <v>109</v>
      </c>
      <c r="G12" s="262" t="s">
        <v>100</v>
      </c>
    </row>
    <row r="13" spans="1:7" x14ac:dyDescent="0.25">
      <c r="A13" s="497" t="s">
        <v>146</v>
      </c>
      <c r="B13" s="498"/>
      <c r="C13" s="501" t="s">
        <v>116</v>
      </c>
      <c r="D13" s="502"/>
      <c r="E13" s="502"/>
      <c r="F13" s="502"/>
      <c r="G13" s="503"/>
    </row>
    <row r="14" spans="1:7" ht="26.25" customHeight="1" x14ac:dyDescent="0.25">
      <c r="A14" s="499"/>
      <c r="B14" s="500"/>
      <c r="C14" s="564" t="s">
        <v>160</v>
      </c>
      <c r="D14" s="565"/>
      <c r="E14" s="565"/>
      <c r="F14" s="565"/>
      <c r="G14" s="566"/>
    </row>
    <row r="15" spans="1:7" ht="25.5" customHeight="1" x14ac:dyDescent="0.25">
      <c r="A15" s="590">
        <v>1168</v>
      </c>
      <c r="B15" s="568" t="s">
        <v>583</v>
      </c>
      <c r="C15" s="453" t="s">
        <v>150</v>
      </c>
      <c r="D15" s="454"/>
      <c r="E15" s="454"/>
      <c r="F15" s="454"/>
      <c r="G15" s="455"/>
    </row>
    <row r="16" spans="1:7" ht="33.75" customHeight="1" x14ac:dyDescent="0.25">
      <c r="A16" s="590"/>
      <c r="B16" s="568"/>
      <c r="C16" s="456" t="s">
        <v>584</v>
      </c>
      <c r="D16" s="457"/>
      <c r="E16" s="457"/>
      <c r="F16" s="457"/>
      <c r="G16" s="458"/>
    </row>
    <row r="17" spans="1:7" ht="24.75" customHeight="1" thickBot="1" x14ac:dyDescent="0.3">
      <c r="A17" s="474" t="s">
        <v>151</v>
      </c>
      <c r="B17" s="475"/>
      <c r="C17" s="33"/>
      <c r="D17" s="34" t="s">
        <v>152</v>
      </c>
      <c r="E17" s="34" t="s">
        <v>152</v>
      </c>
      <c r="F17" s="35">
        <f>'130Armavir'!C12</f>
        <v>-7030</v>
      </c>
      <c r="G17" s="35">
        <f>'130Armavir'!D12</f>
        <v>-7030</v>
      </c>
    </row>
    <row r="18" spans="1:7" ht="24.75" customHeight="1" x14ac:dyDescent="0.25">
      <c r="A18" s="476" t="s">
        <v>153</v>
      </c>
      <c r="B18" s="477"/>
      <c r="C18" s="477"/>
      <c r="D18" s="477"/>
      <c r="E18" s="477"/>
      <c r="F18" s="477"/>
      <c r="G18" s="478"/>
    </row>
    <row r="19" spans="1:7" ht="28.5" customHeight="1" thickBot="1" x14ac:dyDescent="0.3">
      <c r="A19" s="426" t="s">
        <v>585</v>
      </c>
      <c r="B19" s="427"/>
      <c r="C19" s="427"/>
      <c r="D19" s="427"/>
      <c r="E19" s="427"/>
      <c r="F19" s="427"/>
      <c r="G19" s="428"/>
    </row>
    <row r="20" spans="1:7" ht="40.5" customHeight="1" thickBot="1" x14ac:dyDescent="0.3">
      <c r="A20" s="437" t="s">
        <v>154</v>
      </c>
      <c r="B20" s="438"/>
      <c r="C20" s="438"/>
      <c r="D20" s="438"/>
      <c r="E20" s="438"/>
      <c r="F20" s="438"/>
      <c r="G20" s="439"/>
    </row>
    <row r="21" spans="1:7" ht="81.75" customHeight="1" thickBot="1" x14ac:dyDescent="0.3">
      <c r="A21" s="424" t="s">
        <v>155</v>
      </c>
      <c r="B21" s="425"/>
      <c r="C21" s="479" t="s">
        <v>163</v>
      </c>
      <c r="D21" s="480"/>
      <c r="E21" s="480"/>
      <c r="F21" s="480"/>
      <c r="G21" s="481"/>
    </row>
    <row r="22" spans="1:7" ht="71.25" customHeight="1" thickBot="1" x14ac:dyDescent="0.3">
      <c r="A22" s="448" t="s">
        <v>157</v>
      </c>
      <c r="B22" s="449"/>
      <c r="C22" s="36"/>
      <c r="D22" s="36"/>
      <c r="E22" s="36"/>
      <c r="F22" s="36"/>
      <c r="G22" s="37"/>
    </row>
    <row r="23" spans="1:7" ht="47.25" customHeight="1" x14ac:dyDescent="0.25">
      <c r="A23" s="444" t="s">
        <v>158</v>
      </c>
      <c r="B23" s="445"/>
      <c r="C23" s="445"/>
      <c r="D23" s="445"/>
      <c r="E23" s="445"/>
      <c r="F23" s="446"/>
      <c r="G23" s="447"/>
    </row>
    <row r="24" spans="1:7" ht="35.25" customHeight="1" thickBot="1" x14ac:dyDescent="0.3">
      <c r="A24" s="440" t="s">
        <v>560</v>
      </c>
      <c r="B24" s="441"/>
      <c r="C24" s="441"/>
      <c r="D24" s="441"/>
      <c r="E24" s="441"/>
      <c r="F24" s="442"/>
      <c r="G24" s="443"/>
    </row>
    <row r="25" spans="1:7" ht="30" customHeight="1" x14ac:dyDescent="0.25">
      <c r="A25" s="634" t="s">
        <v>159</v>
      </c>
      <c r="B25" s="634"/>
      <c r="C25" s="634"/>
      <c r="D25" s="634"/>
      <c r="E25" s="634"/>
      <c r="F25" s="635"/>
      <c r="G25" s="634"/>
    </row>
    <row r="26" spans="1:7" ht="37.5" customHeight="1" thickBot="1" x14ac:dyDescent="0.3">
      <c r="A26" s="440" t="s">
        <v>561</v>
      </c>
      <c r="B26" s="441"/>
      <c r="C26" s="441"/>
      <c r="D26" s="441"/>
      <c r="E26" s="441"/>
      <c r="F26" s="442"/>
      <c r="G26" s="443"/>
    </row>
    <row r="29" spans="1:7" x14ac:dyDescent="0.3">
      <c r="A29" s="629" t="s">
        <v>208</v>
      </c>
      <c r="B29" s="629"/>
      <c r="C29" s="629"/>
      <c r="D29" s="629"/>
      <c r="E29" s="629"/>
      <c r="F29" s="629"/>
      <c r="G29" s="629"/>
    </row>
    <row r="30" spans="1:7" x14ac:dyDescent="0.3">
      <c r="A30" s="629" t="s">
        <v>209</v>
      </c>
      <c r="B30" s="629"/>
      <c r="C30" s="629"/>
      <c r="D30" s="629"/>
      <c r="E30" s="629"/>
      <c r="F30" s="629"/>
      <c r="G30" s="629"/>
    </row>
    <row r="31" spans="1:7" ht="33.75" customHeight="1" x14ac:dyDescent="0.25">
      <c r="A31" s="600" t="s">
        <v>143</v>
      </c>
      <c r="B31" s="601"/>
      <c r="C31" s="601"/>
      <c r="D31" s="536" t="s">
        <v>575</v>
      </c>
      <c r="E31" s="536"/>
      <c r="F31" s="536"/>
      <c r="G31" s="536"/>
    </row>
    <row r="32" spans="1:7" ht="29.25" customHeight="1" x14ac:dyDescent="0.25">
      <c r="A32" s="602"/>
      <c r="B32" s="603"/>
      <c r="C32" s="603"/>
      <c r="D32" s="618" t="s">
        <v>144</v>
      </c>
      <c r="E32" s="619"/>
      <c r="F32" s="620" t="s">
        <v>145</v>
      </c>
      <c r="G32" s="620"/>
    </row>
    <row r="33" spans="1:7" ht="21.75" customHeight="1" thickBot="1" x14ac:dyDescent="0.3">
      <c r="A33" s="604"/>
      <c r="B33" s="605"/>
      <c r="C33" s="606"/>
      <c r="D33" s="306" t="s">
        <v>109</v>
      </c>
      <c r="E33" s="307" t="s">
        <v>100</v>
      </c>
      <c r="F33" s="306" t="s">
        <v>109</v>
      </c>
      <c r="G33" s="308" t="s">
        <v>100</v>
      </c>
    </row>
    <row r="34" spans="1:7" x14ac:dyDescent="0.3">
      <c r="A34" s="621" t="s">
        <v>146</v>
      </c>
      <c r="B34" s="622"/>
      <c r="C34" s="625" t="s">
        <v>116</v>
      </c>
      <c r="D34" s="626"/>
      <c r="E34" s="626"/>
      <c r="F34" s="626"/>
      <c r="G34" s="627"/>
    </row>
    <row r="35" spans="1:7" x14ac:dyDescent="0.3">
      <c r="A35" s="621"/>
      <c r="B35" s="622"/>
      <c r="C35" s="628" t="s">
        <v>166</v>
      </c>
      <c r="D35" s="629"/>
      <c r="E35" s="629"/>
      <c r="F35" s="629"/>
      <c r="G35" s="630"/>
    </row>
    <row r="36" spans="1:7" ht="23.25" customHeight="1" thickBot="1" x14ac:dyDescent="0.35">
      <c r="A36" s="623"/>
      <c r="B36" s="624"/>
      <c r="C36" s="631" t="s">
        <v>167</v>
      </c>
      <c r="D36" s="632"/>
      <c r="E36" s="632"/>
      <c r="F36" s="632"/>
      <c r="G36" s="633"/>
    </row>
    <row r="37" spans="1:7" ht="29.25" customHeight="1" thickBot="1" x14ac:dyDescent="0.35">
      <c r="A37" s="263">
        <v>1098</v>
      </c>
      <c r="B37" s="208" t="s">
        <v>539</v>
      </c>
      <c r="C37" s="613" t="s">
        <v>586</v>
      </c>
      <c r="D37" s="614"/>
      <c r="E37" s="614"/>
      <c r="F37" s="614"/>
      <c r="G37" s="615"/>
    </row>
    <row r="38" spans="1:7" ht="33.75" thickBot="1" x14ac:dyDescent="0.35">
      <c r="A38" s="616" t="s">
        <v>170</v>
      </c>
      <c r="B38" s="617"/>
      <c r="C38" s="264" t="s">
        <v>27</v>
      </c>
      <c r="D38" s="265">
        <v>1</v>
      </c>
      <c r="E38" s="265">
        <v>1</v>
      </c>
      <c r="F38" s="265"/>
      <c r="G38" s="265"/>
    </row>
    <row r="39" spans="1:7" ht="50.25" thickBot="1" x14ac:dyDescent="0.35">
      <c r="A39" s="613"/>
      <c r="B39" s="615"/>
      <c r="C39" s="264" t="s">
        <v>172</v>
      </c>
      <c r="D39" s="265"/>
      <c r="E39" s="265"/>
      <c r="F39" s="151">
        <f>'130Armavir'!C13</f>
        <v>7030</v>
      </c>
      <c r="G39" s="151">
        <f>'130Armavir'!D13</f>
        <v>7030</v>
      </c>
    </row>
    <row r="40" spans="1:7" ht="29.25" customHeight="1" thickBot="1" x14ac:dyDescent="0.35">
      <c r="A40" s="607" t="s">
        <v>173</v>
      </c>
      <c r="B40" s="608"/>
      <c r="C40" s="264"/>
      <c r="D40" s="264"/>
      <c r="E40" s="264"/>
      <c r="F40" s="264"/>
      <c r="G40" s="208"/>
    </row>
    <row r="41" spans="1:7" ht="65.25" customHeight="1" thickBot="1" x14ac:dyDescent="0.35">
      <c r="A41" s="607" t="s">
        <v>174</v>
      </c>
      <c r="B41" s="612"/>
      <c r="C41" s="608"/>
      <c r="D41" s="264"/>
      <c r="E41" s="264"/>
      <c r="F41" s="264"/>
      <c r="G41" s="208"/>
    </row>
    <row r="42" spans="1:7" ht="36" customHeight="1" thickBot="1" x14ac:dyDescent="0.35">
      <c r="A42" s="607" t="s">
        <v>175</v>
      </c>
      <c r="B42" s="608"/>
      <c r="C42" s="45">
        <f>'Armavir cra'!G39</f>
        <v>7030</v>
      </c>
      <c r="D42" s="266"/>
      <c r="E42" s="266"/>
      <c r="F42" s="266"/>
      <c r="G42" s="208"/>
    </row>
    <row r="43" spans="1:7" ht="102" customHeight="1" thickBot="1" x14ac:dyDescent="0.35">
      <c r="A43" s="607" t="s">
        <v>176</v>
      </c>
      <c r="B43" s="608"/>
      <c r="C43" s="264"/>
      <c r="D43" s="264"/>
      <c r="E43" s="264"/>
      <c r="F43" s="264"/>
      <c r="G43" s="208"/>
    </row>
    <row r="44" spans="1:7" ht="33.75" customHeight="1" thickBot="1" x14ac:dyDescent="0.35">
      <c r="A44" s="609" t="s">
        <v>158</v>
      </c>
      <c r="B44" s="610"/>
      <c r="C44" s="610"/>
      <c r="D44" s="610"/>
      <c r="E44" s="610"/>
      <c r="F44" s="610"/>
      <c r="G44" s="611"/>
    </row>
    <row r="45" spans="1:7" ht="35.25" customHeight="1" thickBot="1" x14ac:dyDescent="0.35">
      <c r="A45" s="607" t="s">
        <v>564</v>
      </c>
      <c r="B45" s="612"/>
      <c r="C45" s="612"/>
      <c r="D45" s="612"/>
      <c r="E45" s="612"/>
      <c r="F45" s="612"/>
      <c r="G45" s="608"/>
    </row>
    <row r="46" spans="1:7" ht="34.5" customHeight="1" thickBot="1" x14ac:dyDescent="0.35">
      <c r="A46" s="609" t="s">
        <v>159</v>
      </c>
      <c r="B46" s="610"/>
      <c r="C46" s="610"/>
      <c r="D46" s="610"/>
      <c r="E46" s="610"/>
      <c r="F46" s="610"/>
      <c r="G46" s="611"/>
    </row>
    <row r="47" spans="1:7" ht="33" customHeight="1" thickBot="1" x14ac:dyDescent="0.35">
      <c r="A47" s="607" t="s">
        <v>565</v>
      </c>
      <c r="B47" s="612"/>
      <c r="C47" s="612"/>
      <c r="D47" s="612"/>
      <c r="E47" s="612"/>
      <c r="F47" s="612"/>
      <c r="G47" s="608"/>
    </row>
  </sheetData>
  <mergeCells count="46">
    <mergeCell ref="D10:G10"/>
    <mergeCell ref="D11:E11"/>
    <mergeCell ref="A26:G26"/>
    <mergeCell ref="A29:G29"/>
    <mergeCell ref="A30:G30"/>
    <mergeCell ref="A13:B14"/>
    <mergeCell ref="C13:G13"/>
    <mergeCell ref="C14:G14"/>
    <mergeCell ref="C36:G36"/>
    <mergeCell ref="D31:G31"/>
    <mergeCell ref="A22:B22"/>
    <mergeCell ref="A23:G23"/>
    <mergeCell ref="A24:G24"/>
    <mergeCell ref="A25:G25"/>
    <mergeCell ref="A31:C33"/>
    <mergeCell ref="A43:B43"/>
    <mergeCell ref="A42:B42"/>
    <mergeCell ref="A44:G44"/>
    <mergeCell ref="A47:G47"/>
    <mergeCell ref="A46:G46"/>
    <mergeCell ref="A45:G45"/>
    <mergeCell ref="A41:C41"/>
    <mergeCell ref="C37:G37"/>
    <mergeCell ref="A38:B39"/>
    <mergeCell ref="A40:B40"/>
    <mergeCell ref="D32:E32"/>
    <mergeCell ref="F32:G32"/>
    <mergeCell ref="A34:B36"/>
    <mergeCell ref="C34:G34"/>
    <mergeCell ref="C35:G35"/>
    <mergeCell ref="A3:G3"/>
    <mergeCell ref="A1:G1"/>
    <mergeCell ref="A21:B21"/>
    <mergeCell ref="C21:G21"/>
    <mergeCell ref="A15:A16"/>
    <mergeCell ref="B15:B16"/>
    <mergeCell ref="C15:G15"/>
    <mergeCell ref="C16:G16"/>
    <mergeCell ref="A6:F6"/>
    <mergeCell ref="A10:C12"/>
    <mergeCell ref="F11:G11"/>
    <mergeCell ref="A18:G18"/>
    <mergeCell ref="A19:G19"/>
    <mergeCell ref="A20:G20"/>
    <mergeCell ref="A17:B17"/>
    <mergeCell ref="A8:G8"/>
  </mergeCells>
  <phoneticPr fontId="0" type="noConversion"/>
  <pageMargins left="0.2" right="0.19" top="0.17" bottom="0.17" header="0.31496062992126" footer="0.31496062992126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79" workbookViewId="0">
      <selection activeCell="D95" sqref="D95"/>
    </sheetView>
  </sheetViews>
  <sheetFormatPr defaultColWidth="15.140625" defaultRowHeight="16.5" x14ac:dyDescent="0.25"/>
  <cols>
    <col min="1" max="1" width="11.42578125" style="120" customWidth="1"/>
    <col min="2" max="2" width="18.28515625" style="120" customWidth="1"/>
    <col min="3" max="3" width="27.7109375" style="120" customWidth="1"/>
    <col min="4" max="4" width="16" style="120" customWidth="1"/>
    <col min="5" max="5" width="17" style="120" customWidth="1"/>
    <col min="6" max="6" width="16.5703125" style="120" customWidth="1"/>
    <col min="7" max="7" width="19.42578125" style="120" customWidth="1"/>
    <col min="8" max="8" width="9.140625" style="120" customWidth="1"/>
    <col min="9" max="9" width="9.7109375" style="120" bestFit="1" customWidth="1"/>
    <col min="10" max="254" width="9.140625" style="120" customWidth="1"/>
    <col min="255" max="255" width="11.42578125" style="120" customWidth="1"/>
    <col min="256" max="16384" width="15.140625" style="120"/>
  </cols>
  <sheetData>
    <row r="1" spans="1:9" ht="34.5" customHeight="1" x14ac:dyDescent="0.25">
      <c r="A1" s="581" t="s">
        <v>234</v>
      </c>
      <c r="B1" s="581"/>
      <c r="C1" s="581"/>
      <c r="D1" s="581"/>
      <c r="E1" s="581"/>
      <c r="F1" s="581"/>
      <c r="G1" s="581"/>
    </row>
    <row r="2" spans="1:9" x14ac:dyDescent="0.25">
      <c r="A2" s="150"/>
      <c r="B2" s="150"/>
      <c r="C2" s="150"/>
      <c r="D2" s="150"/>
      <c r="E2" s="150"/>
      <c r="F2" s="150"/>
      <c r="G2" s="150"/>
    </row>
    <row r="3" spans="1:9" ht="51" customHeight="1" x14ac:dyDescent="0.25">
      <c r="A3" s="582" t="s">
        <v>53</v>
      </c>
      <c r="B3" s="582"/>
      <c r="C3" s="582"/>
      <c r="D3" s="582"/>
      <c r="E3" s="582"/>
      <c r="F3" s="582"/>
      <c r="G3" s="582"/>
      <c r="H3" s="258"/>
      <c r="I3" s="258"/>
    </row>
    <row r="6" spans="1:9" ht="38.25" customHeight="1" x14ac:dyDescent="0.25">
      <c r="A6" s="578" t="s">
        <v>141</v>
      </c>
      <c r="B6" s="578"/>
      <c r="C6" s="578"/>
      <c r="D6" s="578"/>
      <c r="E6" s="578"/>
      <c r="F6" s="578"/>
      <c r="G6" s="578"/>
    </row>
    <row r="7" spans="1:9" s="258" customFormat="1" x14ac:dyDescent="0.25">
      <c r="A7" s="120"/>
      <c r="B7" s="120"/>
      <c r="C7" s="120"/>
      <c r="D7" s="120"/>
      <c r="E7" s="120"/>
      <c r="F7" s="120"/>
      <c r="G7" s="120"/>
    </row>
    <row r="8" spans="1:9" ht="16.5" customHeight="1" x14ac:dyDescent="0.25">
      <c r="A8" s="578" t="s">
        <v>188</v>
      </c>
      <c r="B8" s="578"/>
      <c r="C8" s="578"/>
      <c r="D8" s="578"/>
      <c r="E8" s="578"/>
      <c r="F8" s="578"/>
      <c r="G8" s="578"/>
    </row>
    <row r="9" spans="1:9" s="258" customFormat="1" ht="17.25" thickBot="1" x14ac:dyDescent="0.3">
      <c r="A9" s="120"/>
      <c r="B9" s="120"/>
      <c r="C9" s="120"/>
      <c r="D9" s="120"/>
      <c r="E9" s="120"/>
      <c r="F9" s="120"/>
      <c r="G9" s="120"/>
    </row>
    <row r="10" spans="1:9" ht="37.5" customHeight="1" x14ac:dyDescent="0.25">
      <c r="A10" s="583" t="s">
        <v>143</v>
      </c>
      <c r="B10" s="584"/>
      <c r="C10" s="584"/>
      <c r="D10" s="536" t="s">
        <v>575</v>
      </c>
      <c r="E10" s="536"/>
      <c r="F10" s="536"/>
      <c r="G10" s="536"/>
    </row>
    <row r="11" spans="1:9" ht="31.5" customHeight="1" x14ac:dyDescent="0.25">
      <c r="A11" s="585"/>
      <c r="B11" s="568"/>
      <c r="C11" s="568"/>
      <c r="D11" s="588" t="s">
        <v>144</v>
      </c>
      <c r="E11" s="460"/>
      <c r="F11" s="588" t="s">
        <v>145</v>
      </c>
      <c r="G11" s="460"/>
    </row>
    <row r="12" spans="1:9" ht="48.75" customHeight="1" thickBot="1" x14ac:dyDescent="0.3">
      <c r="A12" s="586"/>
      <c r="B12" s="587"/>
      <c r="C12" s="587"/>
      <c r="D12" s="21" t="s">
        <v>109</v>
      </c>
      <c r="E12" s="256" t="s">
        <v>100</v>
      </c>
      <c r="F12" s="21" t="s">
        <v>109</v>
      </c>
      <c r="G12" s="246" t="s">
        <v>100</v>
      </c>
    </row>
    <row r="13" spans="1:9" ht="35.25" customHeight="1" x14ac:dyDescent="0.25">
      <c r="A13" s="497" t="s">
        <v>146</v>
      </c>
      <c r="B13" s="498"/>
      <c r="C13" s="501" t="s">
        <v>116</v>
      </c>
      <c r="D13" s="502"/>
      <c r="E13" s="502"/>
      <c r="F13" s="502"/>
      <c r="G13" s="503"/>
    </row>
    <row r="14" spans="1:9" ht="28.5" customHeight="1" x14ac:dyDescent="0.25">
      <c r="A14" s="499"/>
      <c r="B14" s="500"/>
      <c r="C14" s="564" t="s">
        <v>518</v>
      </c>
      <c r="D14" s="565"/>
      <c r="E14" s="565"/>
      <c r="F14" s="565"/>
      <c r="G14" s="566"/>
    </row>
    <row r="15" spans="1:9" ht="32.25" customHeight="1" x14ac:dyDescent="0.25">
      <c r="A15" s="646">
        <v>1047</v>
      </c>
      <c r="B15" s="460" t="s">
        <v>44</v>
      </c>
      <c r="C15" s="453" t="s">
        <v>150</v>
      </c>
      <c r="D15" s="454"/>
      <c r="E15" s="454"/>
      <c r="F15" s="454"/>
      <c r="G15" s="455"/>
    </row>
    <row r="16" spans="1:9" ht="39" customHeight="1" thickBot="1" x14ac:dyDescent="0.3">
      <c r="A16" s="646"/>
      <c r="B16" s="460"/>
      <c r="C16" s="575" t="s">
        <v>45</v>
      </c>
      <c r="D16" s="576"/>
      <c r="E16" s="576"/>
      <c r="F16" s="576"/>
      <c r="G16" s="577"/>
    </row>
    <row r="17" spans="1:7" ht="70.5" customHeight="1" thickBot="1" x14ac:dyDescent="0.3">
      <c r="A17" s="573" t="s">
        <v>192</v>
      </c>
      <c r="B17" s="574"/>
      <c r="C17" s="252" t="s">
        <v>193</v>
      </c>
      <c r="D17" s="247">
        <v>2</v>
      </c>
      <c r="E17" s="247">
        <v>2</v>
      </c>
      <c r="F17" s="248"/>
      <c r="G17" s="249"/>
    </row>
    <row r="18" spans="1:7" ht="41.25" customHeight="1" thickBot="1" x14ac:dyDescent="0.3">
      <c r="A18" s="573" t="s">
        <v>194</v>
      </c>
      <c r="B18" s="574"/>
      <c r="C18" s="252"/>
      <c r="D18" s="250" t="s">
        <v>152</v>
      </c>
      <c r="E18" s="250" t="s">
        <v>152</v>
      </c>
      <c r="F18" s="91">
        <f>SUM('130Gegharqunik'!C22:C23)</f>
        <v>11185</v>
      </c>
      <c r="G18" s="91">
        <f>SUM('130Gegharqunik'!D22:D23)</f>
        <v>11185</v>
      </c>
    </row>
    <row r="19" spans="1:7" ht="41.25" customHeight="1" thickBot="1" x14ac:dyDescent="0.3">
      <c r="A19" s="573" t="s">
        <v>195</v>
      </c>
      <c r="B19" s="480"/>
      <c r="C19" s="574"/>
      <c r="D19" s="254"/>
      <c r="E19" s="250"/>
      <c r="F19" s="251"/>
      <c r="G19" s="249"/>
    </row>
    <row r="20" spans="1:7" ht="26.25" customHeight="1" x14ac:dyDescent="0.25">
      <c r="A20" s="569" t="s">
        <v>196</v>
      </c>
      <c r="B20" s="570"/>
      <c r="C20" s="570"/>
      <c r="D20" s="570"/>
      <c r="E20" s="570"/>
      <c r="F20" s="570"/>
      <c r="G20" s="571"/>
    </row>
    <row r="21" spans="1:7" ht="33" customHeight="1" thickBot="1" x14ac:dyDescent="0.3">
      <c r="A21" s="426" t="s">
        <v>371</v>
      </c>
      <c r="B21" s="427"/>
      <c r="C21" s="427"/>
      <c r="D21" s="427"/>
      <c r="E21" s="427"/>
      <c r="F21" s="427"/>
      <c r="G21" s="428"/>
    </row>
    <row r="22" spans="1:7" ht="25.5" customHeight="1" x14ac:dyDescent="0.25">
      <c r="A22" s="444" t="s">
        <v>158</v>
      </c>
      <c r="B22" s="445"/>
      <c r="C22" s="445"/>
      <c r="D22" s="445"/>
      <c r="E22" s="445"/>
      <c r="F22" s="446"/>
      <c r="G22" s="447"/>
    </row>
    <row r="23" spans="1:7" ht="45" customHeight="1" thickBot="1" x14ac:dyDescent="0.35">
      <c r="A23" s="613" t="s">
        <v>562</v>
      </c>
      <c r="B23" s="614"/>
      <c r="C23" s="614"/>
      <c r="D23" s="614"/>
      <c r="E23" s="614"/>
      <c r="F23" s="614"/>
      <c r="G23" s="615"/>
    </row>
    <row r="24" spans="1:7" ht="26.25" customHeight="1" x14ac:dyDescent="0.25">
      <c r="A24" s="444" t="s">
        <v>159</v>
      </c>
      <c r="B24" s="445"/>
      <c r="C24" s="445"/>
      <c r="D24" s="445"/>
      <c r="E24" s="445"/>
      <c r="F24" s="446"/>
      <c r="G24" s="447"/>
    </row>
    <row r="25" spans="1:7" ht="24.75" customHeight="1" thickBot="1" x14ac:dyDescent="0.35">
      <c r="A25" s="613" t="s">
        <v>563</v>
      </c>
      <c r="B25" s="614"/>
      <c r="C25" s="614"/>
      <c r="D25" s="614"/>
      <c r="E25" s="614"/>
      <c r="F25" s="614"/>
      <c r="G25" s="615"/>
    </row>
    <row r="26" spans="1:7" ht="21" customHeight="1" x14ac:dyDescent="0.3">
      <c r="A26" s="309"/>
      <c r="B26" s="309"/>
      <c r="C26" s="309"/>
      <c r="D26" s="309"/>
      <c r="E26" s="309"/>
      <c r="F26" s="309"/>
      <c r="G26" s="309"/>
    </row>
    <row r="27" spans="1:7" ht="21" customHeight="1" x14ac:dyDescent="0.25">
      <c r="A27" s="578" t="s">
        <v>142</v>
      </c>
      <c r="B27" s="578"/>
      <c r="C27" s="578"/>
      <c r="D27" s="578"/>
      <c r="E27" s="578"/>
      <c r="F27" s="578"/>
      <c r="G27" s="578"/>
    </row>
    <row r="28" spans="1:7" ht="21" customHeight="1" thickBot="1" x14ac:dyDescent="0.3">
      <c r="A28" s="258"/>
      <c r="B28" s="258"/>
      <c r="C28" s="258"/>
      <c r="D28" s="258"/>
      <c r="E28" s="258"/>
      <c r="F28" s="258"/>
      <c r="G28" s="258"/>
    </row>
    <row r="29" spans="1:7" ht="42.75" customHeight="1" x14ac:dyDescent="0.25">
      <c r="A29" s="583" t="s">
        <v>143</v>
      </c>
      <c r="B29" s="584"/>
      <c r="C29" s="584"/>
      <c r="D29" s="488" t="s">
        <v>575</v>
      </c>
      <c r="E29" s="489"/>
      <c r="F29" s="489"/>
      <c r="G29" s="490"/>
    </row>
    <row r="30" spans="1:7" ht="30.75" customHeight="1" x14ac:dyDescent="0.25">
      <c r="A30" s="585"/>
      <c r="B30" s="568"/>
      <c r="C30" s="568"/>
      <c r="D30" s="588" t="s">
        <v>144</v>
      </c>
      <c r="E30" s="460"/>
      <c r="F30" s="588" t="s">
        <v>145</v>
      </c>
      <c r="G30" s="460"/>
    </row>
    <row r="31" spans="1:7" ht="33" customHeight="1" thickBot="1" x14ac:dyDescent="0.3">
      <c r="A31" s="586"/>
      <c r="B31" s="587"/>
      <c r="C31" s="587"/>
      <c r="D31" s="21" t="s">
        <v>109</v>
      </c>
      <c r="E31" s="256" t="s">
        <v>100</v>
      </c>
      <c r="F31" s="21" t="s">
        <v>109</v>
      </c>
      <c r="G31" s="246" t="s">
        <v>100</v>
      </c>
    </row>
    <row r="32" spans="1:7" ht="21" customHeight="1" x14ac:dyDescent="0.25">
      <c r="A32" s="497" t="s">
        <v>146</v>
      </c>
      <c r="B32" s="498"/>
      <c r="C32" s="501" t="s">
        <v>116</v>
      </c>
      <c r="D32" s="502"/>
      <c r="E32" s="502"/>
      <c r="F32" s="502"/>
      <c r="G32" s="503"/>
    </row>
    <row r="33" spans="1:7" ht="21" customHeight="1" x14ac:dyDescent="0.25">
      <c r="A33" s="499"/>
      <c r="B33" s="500"/>
      <c r="C33" s="564" t="s">
        <v>80</v>
      </c>
      <c r="D33" s="565"/>
      <c r="E33" s="565"/>
      <c r="F33" s="565"/>
      <c r="G33" s="566"/>
    </row>
    <row r="34" spans="1:7" ht="21" customHeight="1" x14ac:dyDescent="0.25">
      <c r="A34" s="590">
        <v>1146</v>
      </c>
      <c r="B34" s="460" t="s">
        <v>26</v>
      </c>
      <c r="C34" s="453" t="s">
        <v>150</v>
      </c>
      <c r="D34" s="454"/>
      <c r="E34" s="454"/>
      <c r="F34" s="454"/>
      <c r="G34" s="455"/>
    </row>
    <row r="35" spans="1:7" ht="33" customHeight="1" x14ac:dyDescent="0.25">
      <c r="A35" s="590"/>
      <c r="B35" s="460"/>
      <c r="C35" s="456" t="s">
        <v>81</v>
      </c>
      <c r="D35" s="457"/>
      <c r="E35" s="457"/>
      <c r="F35" s="457"/>
      <c r="G35" s="458"/>
    </row>
    <row r="36" spans="1:7" ht="36.75" customHeight="1" x14ac:dyDescent="0.25">
      <c r="A36" s="568" t="s">
        <v>151</v>
      </c>
      <c r="B36" s="568"/>
      <c r="C36" s="285"/>
      <c r="D36" s="255" t="s">
        <v>152</v>
      </c>
      <c r="E36" s="255" t="s">
        <v>152</v>
      </c>
      <c r="F36" s="286">
        <f>'130Gegharqunik'!C19</f>
        <v>5300</v>
      </c>
      <c r="G36" s="286">
        <f>'130Gegharqunik'!D19</f>
        <v>5300</v>
      </c>
    </row>
    <row r="37" spans="1:7" ht="36" customHeight="1" thickBot="1" x14ac:dyDescent="0.3">
      <c r="A37" s="426" t="s">
        <v>83</v>
      </c>
      <c r="B37" s="427"/>
      <c r="C37" s="427"/>
      <c r="D37" s="427"/>
      <c r="E37" s="427"/>
      <c r="F37" s="427"/>
      <c r="G37" s="428"/>
    </row>
    <row r="38" spans="1:7" ht="42.75" customHeight="1" thickBot="1" x14ac:dyDescent="0.3">
      <c r="A38" s="437" t="s">
        <v>154</v>
      </c>
      <c r="B38" s="438"/>
      <c r="C38" s="438"/>
      <c r="D38" s="438"/>
      <c r="E38" s="438"/>
      <c r="F38" s="438"/>
      <c r="G38" s="439"/>
    </row>
    <row r="39" spans="1:7" ht="98.25" customHeight="1" thickBot="1" x14ac:dyDescent="0.3">
      <c r="A39" s="424" t="s">
        <v>155</v>
      </c>
      <c r="B39" s="425"/>
      <c r="C39" s="479" t="s">
        <v>163</v>
      </c>
      <c r="D39" s="480"/>
      <c r="E39" s="480"/>
      <c r="F39" s="480"/>
      <c r="G39" s="481"/>
    </row>
    <row r="40" spans="1:7" ht="65.25" customHeight="1" thickBot="1" x14ac:dyDescent="0.3">
      <c r="A40" s="448" t="s">
        <v>157</v>
      </c>
      <c r="B40" s="449"/>
      <c r="C40" s="36"/>
      <c r="D40" s="36"/>
      <c r="E40" s="36"/>
      <c r="F40" s="36"/>
      <c r="G40" s="37"/>
    </row>
    <row r="41" spans="1:7" ht="21" customHeight="1" x14ac:dyDescent="0.25">
      <c r="A41" s="444" t="s">
        <v>158</v>
      </c>
      <c r="B41" s="445"/>
      <c r="C41" s="445"/>
      <c r="D41" s="445"/>
      <c r="E41" s="445"/>
      <c r="F41" s="446"/>
      <c r="G41" s="447"/>
    </row>
    <row r="42" spans="1:7" ht="21" customHeight="1" thickBot="1" x14ac:dyDescent="0.3">
      <c r="A42" s="440" t="s">
        <v>84</v>
      </c>
      <c r="B42" s="441"/>
      <c r="C42" s="441"/>
      <c r="D42" s="441"/>
      <c r="E42" s="441"/>
      <c r="F42" s="442"/>
      <c r="G42" s="443"/>
    </row>
    <row r="43" spans="1:7" ht="21" customHeight="1" x14ac:dyDescent="0.25">
      <c r="A43" s="444" t="s">
        <v>159</v>
      </c>
      <c r="B43" s="445"/>
      <c r="C43" s="445"/>
      <c r="D43" s="445"/>
      <c r="E43" s="445"/>
      <c r="F43" s="446"/>
      <c r="G43" s="447"/>
    </row>
    <row r="44" spans="1:7" ht="36" customHeight="1" thickBot="1" x14ac:dyDescent="0.3">
      <c r="A44" s="440" t="s">
        <v>559</v>
      </c>
      <c r="B44" s="441"/>
      <c r="C44" s="441"/>
      <c r="D44" s="441"/>
      <c r="E44" s="441"/>
      <c r="F44" s="442"/>
      <c r="G44" s="443"/>
    </row>
    <row r="45" spans="1:7" ht="21" customHeight="1" x14ac:dyDescent="0.3">
      <c r="A45" s="309"/>
      <c r="B45" s="309"/>
      <c r="C45" s="309"/>
      <c r="D45" s="309"/>
      <c r="E45" s="309"/>
      <c r="F45" s="309"/>
      <c r="G45" s="309"/>
    </row>
    <row r="46" spans="1:7" ht="33" customHeight="1" x14ac:dyDescent="0.25">
      <c r="A46" s="578" t="s">
        <v>164</v>
      </c>
      <c r="B46" s="578"/>
      <c r="C46" s="578"/>
      <c r="D46" s="578"/>
      <c r="E46" s="578"/>
      <c r="F46" s="578"/>
      <c r="G46" s="578"/>
    </row>
    <row r="47" spans="1:7" ht="32.25" customHeight="1" x14ac:dyDescent="0.25">
      <c r="A47" s="578" t="s">
        <v>165</v>
      </c>
      <c r="B47" s="578"/>
      <c r="C47" s="578"/>
      <c r="D47" s="578"/>
      <c r="E47" s="578"/>
      <c r="F47" s="578"/>
      <c r="G47" s="578"/>
    </row>
    <row r="48" spans="1:7" ht="28.5" customHeight="1" thickBot="1" x14ac:dyDescent="0.3"/>
    <row r="49" spans="1:7" ht="32.25" customHeight="1" x14ac:dyDescent="0.25">
      <c r="A49" s="583" t="s">
        <v>143</v>
      </c>
      <c r="B49" s="584"/>
      <c r="C49" s="584"/>
      <c r="D49" s="536" t="s">
        <v>575</v>
      </c>
      <c r="E49" s="536"/>
      <c r="F49" s="536"/>
      <c r="G49" s="536"/>
    </row>
    <row r="50" spans="1:7" ht="32.25" customHeight="1" x14ac:dyDescent="0.25">
      <c r="A50" s="585"/>
      <c r="B50" s="568"/>
      <c r="C50" s="568"/>
      <c r="D50" s="588" t="s">
        <v>144</v>
      </c>
      <c r="E50" s="460"/>
      <c r="F50" s="588" t="s">
        <v>145</v>
      </c>
      <c r="G50" s="460"/>
    </row>
    <row r="51" spans="1:7" ht="35.25" customHeight="1" thickBot="1" x14ac:dyDescent="0.3">
      <c r="A51" s="586"/>
      <c r="B51" s="587"/>
      <c r="C51" s="587"/>
      <c r="D51" s="21" t="s">
        <v>109</v>
      </c>
      <c r="E51" s="256" t="s">
        <v>100</v>
      </c>
      <c r="F51" s="21" t="s">
        <v>109</v>
      </c>
      <c r="G51" s="246" t="s">
        <v>100</v>
      </c>
    </row>
    <row r="52" spans="1:7" ht="24.75" customHeight="1" x14ac:dyDescent="0.25">
      <c r="A52" s="497" t="s">
        <v>146</v>
      </c>
      <c r="B52" s="498"/>
      <c r="C52" s="501" t="s">
        <v>116</v>
      </c>
      <c r="D52" s="502"/>
      <c r="E52" s="502"/>
      <c r="F52" s="502"/>
      <c r="G52" s="503"/>
    </row>
    <row r="53" spans="1:7" ht="27" customHeight="1" x14ac:dyDescent="0.25">
      <c r="A53" s="499"/>
      <c r="B53" s="500"/>
      <c r="C53" s="564" t="s">
        <v>217</v>
      </c>
      <c r="D53" s="565"/>
      <c r="E53" s="565"/>
      <c r="F53" s="565"/>
      <c r="G53" s="566"/>
    </row>
    <row r="54" spans="1:7" ht="25.5" customHeight="1" x14ac:dyDescent="0.25">
      <c r="A54" s="647">
        <v>1047</v>
      </c>
      <c r="B54" s="460" t="s">
        <v>547</v>
      </c>
      <c r="C54" s="453" t="s">
        <v>150</v>
      </c>
      <c r="D54" s="454"/>
      <c r="E54" s="454"/>
      <c r="F54" s="454"/>
      <c r="G54" s="455"/>
    </row>
    <row r="55" spans="1:7" ht="41.25" customHeight="1" thickBot="1" x14ac:dyDescent="0.3">
      <c r="A55" s="648"/>
      <c r="B55" s="649"/>
      <c r="C55" s="575" t="s">
        <v>218</v>
      </c>
      <c r="D55" s="576"/>
      <c r="E55" s="576"/>
      <c r="F55" s="576"/>
      <c r="G55" s="577"/>
    </row>
    <row r="56" spans="1:7" ht="33" x14ac:dyDescent="0.25">
      <c r="A56" s="650" t="s">
        <v>170</v>
      </c>
      <c r="B56" s="651"/>
      <c r="C56" s="287" t="s">
        <v>219</v>
      </c>
      <c r="D56" s="301">
        <v>-1</v>
      </c>
      <c r="E56" s="301">
        <v>-1</v>
      </c>
      <c r="F56" s="289"/>
      <c r="G56" s="290"/>
    </row>
    <row r="57" spans="1:7" ht="27.75" customHeight="1" thickBot="1" x14ac:dyDescent="0.3">
      <c r="A57" s="652" t="s">
        <v>173</v>
      </c>
      <c r="B57" s="653"/>
      <c r="C57" s="291"/>
      <c r="D57" s="291"/>
      <c r="E57" s="256"/>
      <c r="F57" s="292"/>
      <c r="G57" s="246"/>
    </row>
    <row r="58" spans="1:7" ht="53.25" customHeight="1" thickBot="1" x14ac:dyDescent="0.3">
      <c r="A58" s="654" t="s">
        <v>185</v>
      </c>
      <c r="B58" s="655"/>
      <c r="C58" s="655"/>
      <c r="D58" s="293"/>
      <c r="E58" s="250"/>
      <c r="F58" s="91">
        <f>'130Gegharqunik'!C17</f>
        <v>-3000</v>
      </c>
      <c r="G58" s="91">
        <f>'130Gegharqunik'!D17</f>
        <v>-3000</v>
      </c>
    </row>
    <row r="59" spans="1:7" ht="44.25" customHeight="1" thickBot="1" x14ac:dyDescent="0.3">
      <c r="A59" s="573" t="s">
        <v>186</v>
      </c>
      <c r="B59" s="574"/>
      <c r="C59" s="302">
        <f>G58</f>
        <v>-3000</v>
      </c>
      <c r="D59" s="294"/>
      <c r="E59" s="250"/>
      <c r="F59" s="251"/>
      <c r="G59" s="249"/>
    </row>
    <row r="60" spans="1:7" ht="87" customHeight="1" thickBot="1" x14ac:dyDescent="0.3">
      <c r="A60" s="573" t="s">
        <v>187</v>
      </c>
      <c r="B60" s="574"/>
      <c r="C60" s="253"/>
      <c r="D60" s="253"/>
      <c r="E60" s="250"/>
      <c r="F60" s="251"/>
      <c r="G60" s="249"/>
    </row>
    <row r="61" spans="1:7" ht="28.5" customHeight="1" x14ac:dyDescent="0.25">
      <c r="A61" s="444" t="s">
        <v>158</v>
      </c>
      <c r="B61" s="445"/>
      <c r="C61" s="445"/>
      <c r="D61" s="445"/>
      <c r="E61" s="445"/>
      <c r="F61" s="446"/>
      <c r="G61" s="447"/>
    </row>
    <row r="62" spans="1:7" ht="45.75" customHeight="1" thickBot="1" x14ac:dyDescent="0.35">
      <c r="A62" s="613" t="s">
        <v>562</v>
      </c>
      <c r="B62" s="614"/>
      <c r="C62" s="614"/>
      <c r="D62" s="614"/>
      <c r="E62" s="614"/>
      <c r="F62" s="614"/>
      <c r="G62" s="615"/>
    </row>
    <row r="63" spans="1:7" ht="33.75" customHeight="1" x14ac:dyDescent="0.25">
      <c r="A63" s="444" t="s">
        <v>159</v>
      </c>
      <c r="B63" s="445"/>
      <c r="C63" s="445"/>
      <c r="D63" s="445"/>
      <c r="E63" s="445"/>
      <c r="F63" s="446"/>
      <c r="G63" s="447"/>
    </row>
    <row r="64" spans="1:7" ht="36.75" customHeight="1" thickBot="1" x14ac:dyDescent="0.35">
      <c r="A64" s="613" t="s">
        <v>563</v>
      </c>
      <c r="B64" s="614"/>
      <c r="C64" s="614"/>
      <c r="D64" s="614"/>
      <c r="E64" s="614"/>
      <c r="F64" s="614"/>
      <c r="G64" s="615"/>
    </row>
    <row r="65" spans="1:7" x14ac:dyDescent="0.3">
      <c r="A65" s="642" t="s">
        <v>146</v>
      </c>
      <c r="B65" s="643"/>
      <c r="C65" s="625" t="s">
        <v>116</v>
      </c>
      <c r="D65" s="626"/>
      <c r="E65" s="626"/>
      <c r="F65" s="626"/>
      <c r="G65" s="627"/>
    </row>
    <row r="66" spans="1:7" x14ac:dyDescent="0.3">
      <c r="A66" s="621"/>
      <c r="B66" s="622"/>
      <c r="C66" s="628" t="s">
        <v>166</v>
      </c>
      <c r="D66" s="629"/>
      <c r="E66" s="644"/>
      <c r="F66" s="644"/>
      <c r="G66" s="630"/>
    </row>
    <row r="67" spans="1:7" ht="26.25" customHeight="1" thickBot="1" x14ac:dyDescent="0.35">
      <c r="A67" s="623"/>
      <c r="B67" s="624"/>
      <c r="C67" s="631" t="s">
        <v>167</v>
      </c>
      <c r="D67" s="632"/>
      <c r="E67" s="645"/>
      <c r="F67" s="645"/>
      <c r="G67" s="633"/>
    </row>
    <row r="68" spans="1:7" ht="34.5" customHeight="1" thickBot="1" x14ac:dyDescent="0.35">
      <c r="A68" s="263">
        <v>1047</v>
      </c>
      <c r="B68" s="208" t="s">
        <v>549</v>
      </c>
      <c r="C68" s="613" t="s">
        <v>484</v>
      </c>
      <c r="D68" s="614"/>
      <c r="E68" s="614"/>
      <c r="F68" s="614"/>
      <c r="G68" s="615"/>
    </row>
    <row r="69" spans="1:7" ht="69" customHeight="1" thickBot="1" x14ac:dyDescent="0.35">
      <c r="A69" s="616" t="s">
        <v>170</v>
      </c>
      <c r="B69" s="617"/>
      <c r="C69" s="264" t="s">
        <v>171</v>
      </c>
      <c r="D69" s="265"/>
      <c r="E69" s="265"/>
      <c r="F69" s="208"/>
      <c r="G69" s="208"/>
    </row>
    <row r="70" spans="1:7" ht="50.25" thickBot="1" x14ac:dyDescent="0.35">
      <c r="A70" s="613"/>
      <c r="B70" s="615"/>
      <c r="C70" s="264" t="s">
        <v>172</v>
      </c>
      <c r="D70" s="264"/>
      <c r="E70" s="208"/>
      <c r="F70" s="208"/>
      <c r="G70" s="208"/>
    </row>
    <row r="71" spans="1:7" ht="28.5" customHeight="1" thickBot="1" x14ac:dyDescent="0.35">
      <c r="A71" s="607" t="s">
        <v>173</v>
      </c>
      <c r="B71" s="608"/>
      <c r="C71" s="264"/>
      <c r="D71" s="264"/>
      <c r="E71" s="208"/>
      <c r="F71" s="208"/>
      <c r="G71" s="208"/>
    </row>
    <row r="72" spans="1:7" ht="59.25" customHeight="1" thickBot="1" x14ac:dyDescent="0.35">
      <c r="A72" s="607" t="s">
        <v>174</v>
      </c>
      <c r="B72" s="612"/>
      <c r="C72" s="608"/>
      <c r="D72" s="264"/>
      <c r="E72" s="208"/>
      <c r="F72" s="80">
        <f>SUM('498Gegharqunik'!C14:C15,'130Gegharqunik'!C15,'130Gegharqunik'!C26)</f>
        <v>-34994</v>
      </c>
      <c r="G72" s="80">
        <f>SUM('498Gegharqunik'!D14:D15,'130Gegharqunik'!D15,'130Gegharqunik'!D26)</f>
        <v>-34994</v>
      </c>
    </row>
    <row r="73" spans="1:7" ht="50.25" customHeight="1" thickBot="1" x14ac:dyDescent="0.35">
      <c r="A73" s="607" t="s">
        <v>175</v>
      </c>
      <c r="B73" s="608"/>
      <c r="C73" s="80">
        <f>G72</f>
        <v>-34994</v>
      </c>
      <c r="D73" s="266"/>
      <c r="E73" s="208"/>
      <c r="F73" s="208"/>
      <c r="G73" s="208"/>
    </row>
    <row r="74" spans="1:7" ht="92.25" customHeight="1" thickBot="1" x14ac:dyDescent="0.35">
      <c r="A74" s="607" t="s">
        <v>176</v>
      </c>
      <c r="B74" s="608"/>
      <c r="C74" s="264"/>
      <c r="D74" s="264"/>
      <c r="E74" s="208"/>
      <c r="F74" s="208"/>
      <c r="G74" s="208"/>
    </row>
    <row r="75" spans="1:7" ht="35.25" customHeight="1" thickBot="1" x14ac:dyDescent="0.35">
      <c r="A75" s="609" t="s">
        <v>158</v>
      </c>
      <c r="B75" s="610"/>
      <c r="C75" s="610"/>
      <c r="D75" s="610"/>
      <c r="E75" s="610"/>
      <c r="F75" s="610"/>
      <c r="G75" s="611"/>
    </row>
    <row r="76" spans="1:7" ht="36" customHeight="1" thickBot="1" x14ac:dyDescent="0.35">
      <c r="A76" s="613" t="s">
        <v>562</v>
      </c>
      <c r="B76" s="614"/>
      <c r="C76" s="614"/>
      <c r="D76" s="614"/>
      <c r="E76" s="614"/>
      <c r="F76" s="614"/>
      <c r="G76" s="615"/>
    </row>
    <row r="77" spans="1:7" ht="21" customHeight="1" thickBot="1" x14ac:dyDescent="0.35">
      <c r="A77" s="609" t="s">
        <v>159</v>
      </c>
      <c r="B77" s="610"/>
      <c r="C77" s="610"/>
      <c r="D77" s="610"/>
      <c r="E77" s="610"/>
      <c r="F77" s="610"/>
      <c r="G77" s="611"/>
    </row>
    <row r="78" spans="1:7" ht="27.75" customHeight="1" thickBot="1" x14ac:dyDescent="0.35">
      <c r="A78" s="613" t="s">
        <v>563</v>
      </c>
      <c r="B78" s="614"/>
      <c r="C78" s="614"/>
      <c r="D78" s="614"/>
      <c r="E78" s="614"/>
      <c r="F78" s="614"/>
      <c r="G78" s="615"/>
    </row>
    <row r="79" spans="1:7" x14ac:dyDescent="0.3">
      <c r="A79" s="642" t="s">
        <v>146</v>
      </c>
      <c r="B79" s="643"/>
      <c r="C79" s="625" t="s">
        <v>116</v>
      </c>
      <c r="D79" s="626"/>
      <c r="E79" s="626"/>
      <c r="F79" s="626"/>
      <c r="G79" s="627"/>
    </row>
    <row r="80" spans="1:7" ht="25.5" customHeight="1" x14ac:dyDescent="0.3">
      <c r="A80" s="621"/>
      <c r="B80" s="622"/>
      <c r="C80" s="628" t="s">
        <v>212</v>
      </c>
      <c r="D80" s="629"/>
      <c r="E80" s="644"/>
      <c r="F80" s="644"/>
      <c r="G80" s="630"/>
    </row>
    <row r="81" spans="1:7" ht="33" customHeight="1" thickBot="1" x14ac:dyDescent="0.35">
      <c r="A81" s="623"/>
      <c r="B81" s="624"/>
      <c r="C81" s="631" t="s">
        <v>167</v>
      </c>
      <c r="D81" s="632"/>
      <c r="E81" s="645"/>
      <c r="F81" s="645"/>
      <c r="G81" s="633"/>
    </row>
    <row r="82" spans="1:7" ht="46.5" customHeight="1" thickBot="1" x14ac:dyDescent="0.35">
      <c r="A82" s="263">
        <v>1047</v>
      </c>
      <c r="B82" s="208" t="s">
        <v>551</v>
      </c>
      <c r="C82" s="613" t="s">
        <v>213</v>
      </c>
      <c r="D82" s="614"/>
      <c r="E82" s="614"/>
      <c r="F82" s="614"/>
      <c r="G82" s="615"/>
    </row>
    <row r="83" spans="1:7" s="295" customFormat="1" ht="50.25" thickBot="1" x14ac:dyDescent="0.3">
      <c r="A83" s="637" t="s">
        <v>170</v>
      </c>
      <c r="B83" s="638"/>
      <c r="C83" s="265" t="s">
        <v>214</v>
      </c>
      <c r="D83" s="265"/>
      <c r="E83" s="265"/>
      <c r="F83" s="265"/>
      <c r="G83" s="265"/>
    </row>
    <row r="84" spans="1:7" ht="27.75" customHeight="1" thickBot="1" x14ac:dyDescent="0.35">
      <c r="A84" s="607" t="s">
        <v>173</v>
      </c>
      <c r="B84" s="608"/>
      <c r="C84" s="264"/>
      <c r="D84" s="264"/>
      <c r="E84" s="208"/>
      <c r="F84" s="208"/>
      <c r="G84" s="208"/>
    </row>
    <row r="85" spans="1:7" ht="66.75" customHeight="1" thickBot="1" x14ac:dyDescent="0.35">
      <c r="A85" s="607" t="s">
        <v>174</v>
      </c>
      <c r="B85" s="612"/>
      <c r="C85" s="608"/>
      <c r="D85" s="264"/>
      <c r="E85" s="208"/>
      <c r="F85" s="80">
        <f>SUM('498Gegharqunik'!C13,'130Gegharqunik'!C12,'130Gegharqunik'!C16,'130Gegharqunik'!C18)</f>
        <v>21509</v>
      </c>
      <c r="G85" s="80">
        <f>SUM('498Gegharqunik'!D13,'130Gegharqunik'!D12,'130Gegharqunik'!D16,'130Gegharqunik'!D18)</f>
        <v>21509</v>
      </c>
    </row>
    <row r="86" spans="1:7" ht="43.5" customHeight="1" thickBot="1" x14ac:dyDescent="0.35">
      <c r="A86" s="607" t="s">
        <v>175</v>
      </c>
      <c r="B86" s="608"/>
      <c r="C86" s="80">
        <f>G85</f>
        <v>21509</v>
      </c>
      <c r="D86" s="80"/>
      <c r="E86" s="208"/>
      <c r="F86" s="208"/>
      <c r="G86" s="208"/>
    </row>
    <row r="87" spans="1:7" ht="96" customHeight="1" thickBot="1" x14ac:dyDescent="0.35">
      <c r="A87" s="607" t="s">
        <v>176</v>
      </c>
      <c r="B87" s="608"/>
      <c r="C87" s="264"/>
      <c r="D87" s="264"/>
      <c r="E87" s="208"/>
      <c r="F87" s="208"/>
      <c r="G87" s="208"/>
    </row>
    <row r="88" spans="1:7" x14ac:dyDescent="0.3">
      <c r="A88" s="639" t="s">
        <v>158</v>
      </c>
      <c r="B88" s="640"/>
      <c r="C88" s="640"/>
      <c r="D88" s="640"/>
      <c r="E88" s="640"/>
      <c r="F88" s="640"/>
      <c r="G88" s="641"/>
    </row>
    <row r="89" spans="1:7" ht="17.25" thickBot="1" x14ac:dyDescent="0.35">
      <c r="A89" s="613" t="s">
        <v>562</v>
      </c>
      <c r="B89" s="614"/>
      <c r="C89" s="614"/>
      <c r="D89" s="614"/>
      <c r="E89" s="614"/>
      <c r="F89" s="614"/>
      <c r="G89" s="615"/>
    </row>
    <row r="90" spans="1:7" x14ac:dyDescent="0.3">
      <c r="A90" s="639" t="s">
        <v>159</v>
      </c>
      <c r="B90" s="640"/>
      <c r="C90" s="640"/>
      <c r="D90" s="640"/>
      <c r="E90" s="640"/>
      <c r="F90" s="640"/>
      <c r="G90" s="641"/>
    </row>
    <row r="91" spans="1:7" ht="17.25" thickBot="1" x14ac:dyDescent="0.35">
      <c r="A91" s="613" t="s">
        <v>563</v>
      </c>
      <c r="B91" s="614"/>
      <c r="C91" s="614"/>
      <c r="D91" s="614"/>
      <c r="E91" s="614"/>
      <c r="F91" s="614"/>
      <c r="G91" s="615"/>
    </row>
  </sheetData>
  <mergeCells count="96">
    <mergeCell ref="A60:B60"/>
    <mergeCell ref="A63:G63"/>
    <mergeCell ref="A10:C12"/>
    <mergeCell ref="D10:G10"/>
    <mergeCell ref="A24:G24"/>
    <mergeCell ref="A25:G25"/>
    <mergeCell ref="C54:G54"/>
    <mergeCell ref="C55:G55"/>
    <mergeCell ref="A61:G61"/>
    <mergeCell ref="A62:G62"/>
    <mergeCell ref="A59:B59"/>
    <mergeCell ref="B54:B55"/>
    <mergeCell ref="A56:B56"/>
    <mergeCell ref="A57:B57"/>
    <mergeCell ref="A58:C58"/>
    <mergeCell ref="A54:A55"/>
    <mergeCell ref="A17:B17"/>
    <mergeCell ref="A18:B18"/>
    <mergeCell ref="A19:C19"/>
    <mergeCell ref="A20:G20"/>
    <mergeCell ref="C53:G53"/>
    <mergeCell ref="A1:G1"/>
    <mergeCell ref="A3:G3"/>
    <mergeCell ref="A6:G6"/>
    <mergeCell ref="A8:G8"/>
    <mergeCell ref="A52:B53"/>
    <mergeCell ref="D11:E11"/>
    <mergeCell ref="F11:G11"/>
    <mergeCell ref="A13:B14"/>
    <mergeCell ref="C13:G13"/>
    <mergeCell ref="C14:G14"/>
    <mergeCell ref="A15:A16"/>
    <mergeCell ref="B15:B16"/>
    <mergeCell ref="C15:G15"/>
    <mergeCell ref="C16:G16"/>
    <mergeCell ref="A29:C31"/>
    <mergeCell ref="D29:G29"/>
    <mergeCell ref="D30:E30"/>
    <mergeCell ref="F30:G30"/>
    <mergeCell ref="A44:G44"/>
    <mergeCell ref="A40:B40"/>
    <mergeCell ref="A42:G42"/>
    <mergeCell ref="A43:G43"/>
    <mergeCell ref="A37:G37"/>
    <mergeCell ref="C34:G34"/>
    <mergeCell ref="C35:G35"/>
    <mergeCell ref="A39:B39"/>
    <mergeCell ref="A38:G38"/>
    <mergeCell ref="C52:G52"/>
    <mergeCell ref="D50:E50"/>
    <mergeCell ref="F50:G50"/>
    <mergeCell ref="A21:G21"/>
    <mergeCell ref="A64:G64"/>
    <mergeCell ref="A46:G46"/>
    <mergeCell ref="A47:G47"/>
    <mergeCell ref="A49:C51"/>
    <mergeCell ref="D49:G49"/>
    <mergeCell ref="A32:B33"/>
    <mergeCell ref="C32:G32"/>
    <mergeCell ref="C33:G33"/>
    <mergeCell ref="A41:G41"/>
    <mergeCell ref="A36:B36"/>
    <mergeCell ref="A27:G27"/>
    <mergeCell ref="A22:G22"/>
    <mergeCell ref="A23:G23"/>
    <mergeCell ref="A34:A35"/>
    <mergeCell ref="B34:B35"/>
    <mergeCell ref="A77:G77"/>
    <mergeCell ref="A65:B67"/>
    <mergeCell ref="C65:G65"/>
    <mergeCell ref="C66:G66"/>
    <mergeCell ref="C67:G67"/>
    <mergeCell ref="C68:G68"/>
    <mergeCell ref="A69:B70"/>
    <mergeCell ref="A71:B71"/>
    <mergeCell ref="A72:C72"/>
    <mergeCell ref="A73:B73"/>
    <mergeCell ref="A76:G76"/>
    <mergeCell ref="A74:B74"/>
    <mergeCell ref="A75:G75"/>
    <mergeCell ref="C39:G39"/>
    <mergeCell ref="A78:G78"/>
    <mergeCell ref="A91:G91"/>
    <mergeCell ref="C82:G82"/>
    <mergeCell ref="A83:B83"/>
    <mergeCell ref="A84:B84"/>
    <mergeCell ref="A85:C85"/>
    <mergeCell ref="A90:G90"/>
    <mergeCell ref="A86:B86"/>
    <mergeCell ref="A87:B87"/>
    <mergeCell ref="A88:G88"/>
    <mergeCell ref="A89:G89"/>
    <mergeCell ref="A79:B81"/>
    <mergeCell ref="C79:G79"/>
    <mergeCell ref="C80:G80"/>
    <mergeCell ref="C81:G81"/>
  </mergeCells>
  <phoneticPr fontId="0" type="noConversion"/>
  <pageMargins left="0.2" right="0.21" top="0.17" bottom="0.16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opLeftCell="A47" zoomScale="115" zoomScaleNormal="115" workbookViewId="0">
      <selection activeCell="I15" sqref="I15"/>
    </sheetView>
  </sheetViews>
  <sheetFormatPr defaultColWidth="11.7109375" defaultRowHeight="15" x14ac:dyDescent="0.25"/>
  <cols>
    <col min="1" max="1" width="14.7109375" style="168" customWidth="1"/>
    <col min="2" max="2" width="15.85546875" style="168" customWidth="1"/>
    <col min="3" max="3" width="25.42578125" style="168" customWidth="1"/>
    <col min="4" max="4" width="17.5703125" style="168" customWidth="1"/>
    <col min="5" max="5" width="13.7109375" style="168" customWidth="1"/>
    <col min="6" max="6" width="15.5703125" style="168" customWidth="1"/>
    <col min="7" max="7" width="12.42578125" style="168" customWidth="1"/>
    <col min="8" max="8" width="9.140625" style="168" customWidth="1"/>
    <col min="9" max="9" width="10" style="168" bestFit="1" customWidth="1"/>
    <col min="10" max="254" width="9.140625" style="168" customWidth="1"/>
    <col min="255" max="255" width="11" style="168" customWidth="1"/>
    <col min="256" max="16384" width="11.7109375" style="168"/>
  </cols>
  <sheetData>
    <row r="1" spans="1:11" ht="16.5" x14ac:dyDescent="0.25">
      <c r="A1" s="511" t="s">
        <v>241</v>
      </c>
      <c r="B1" s="511"/>
      <c r="C1" s="511"/>
      <c r="D1" s="511"/>
      <c r="E1" s="511"/>
      <c r="F1" s="511"/>
      <c r="G1" s="511"/>
    </row>
    <row r="2" spans="1:11" ht="16.5" x14ac:dyDescent="0.25">
      <c r="A2" s="18"/>
      <c r="B2" s="18"/>
      <c r="C2" s="18"/>
      <c r="D2" s="18"/>
      <c r="E2" s="18"/>
      <c r="F2" s="18"/>
      <c r="G2" s="18"/>
    </row>
    <row r="3" spans="1:11" ht="44.25" customHeight="1" x14ac:dyDescent="0.25">
      <c r="A3" s="513" t="s">
        <v>54</v>
      </c>
      <c r="B3" s="513"/>
      <c r="C3" s="513"/>
      <c r="D3" s="513"/>
      <c r="E3" s="513"/>
      <c r="F3" s="513"/>
      <c r="G3" s="513"/>
      <c r="H3" s="19"/>
      <c r="I3" s="19"/>
      <c r="J3" s="19"/>
      <c r="K3" s="19"/>
    </row>
    <row r="4" spans="1:11" x14ac:dyDescent="0.25">
      <c r="A4" s="195"/>
      <c r="B4" s="195"/>
      <c r="C4" s="195"/>
      <c r="D4" s="195"/>
      <c r="E4" s="195"/>
      <c r="F4" s="195"/>
      <c r="G4" s="195"/>
    </row>
    <row r="5" spans="1:11" ht="43.5" customHeight="1" x14ac:dyDescent="0.25">
      <c r="A5" s="682" t="s">
        <v>141</v>
      </c>
      <c r="B5" s="682"/>
      <c r="C5" s="682"/>
      <c r="D5" s="682"/>
      <c r="E5" s="682"/>
      <c r="F5" s="682"/>
      <c r="G5" s="682"/>
    </row>
    <row r="6" spans="1:11" ht="23.25" customHeight="1" x14ac:dyDescent="0.25">
      <c r="A6" s="149"/>
      <c r="B6" s="149"/>
      <c r="C6" s="149"/>
      <c r="D6" s="149"/>
      <c r="E6" s="149"/>
      <c r="F6" s="149"/>
      <c r="G6" s="149"/>
    </row>
    <row r="7" spans="1:11" ht="23.25" customHeight="1" x14ac:dyDescent="0.25">
      <c r="A7" s="578" t="s">
        <v>188</v>
      </c>
      <c r="B7" s="578"/>
      <c r="C7" s="578"/>
      <c r="D7" s="578"/>
      <c r="E7" s="578"/>
      <c r="F7" s="578"/>
      <c r="G7" s="578"/>
    </row>
    <row r="8" spans="1:11" ht="23.25" customHeight="1" thickBot="1" x14ac:dyDescent="0.3">
      <c r="A8" s="120"/>
      <c r="B8" s="120"/>
      <c r="C8" s="120"/>
      <c r="D8" s="120"/>
      <c r="E8" s="120"/>
      <c r="F8" s="120"/>
      <c r="G8" s="120"/>
    </row>
    <row r="9" spans="1:11" ht="46.5" customHeight="1" x14ac:dyDescent="0.25">
      <c r="A9" s="583" t="s">
        <v>143</v>
      </c>
      <c r="B9" s="584"/>
      <c r="C9" s="584"/>
      <c r="D9" s="488" t="s">
        <v>575</v>
      </c>
      <c r="E9" s="489"/>
      <c r="F9" s="489"/>
      <c r="G9" s="490"/>
    </row>
    <row r="10" spans="1:11" ht="45" customHeight="1" x14ac:dyDescent="0.25">
      <c r="A10" s="585"/>
      <c r="B10" s="568"/>
      <c r="C10" s="568"/>
      <c r="D10" s="588" t="s">
        <v>144</v>
      </c>
      <c r="E10" s="460"/>
      <c r="F10" s="588" t="s">
        <v>145</v>
      </c>
      <c r="G10" s="460"/>
    </row>
    <row r="11" spans="1:11" ht="23.25" customHeight="1" thickBot="1" x14ac:dyDescent="0.3">
      <c r="A11" s="586"/>
      <c r="B11" s="587"/>
      <c r="C11" s="587"/>
      <c r="D11" s="21" t="s">
        <v>109</v>
      </c>
      <c r="E11" s="256" t="s">
        <v>100</v>
      </c>
      <c r="F11" s="21" t="s">
        <v>109</v>
      </c>
      <c r="G11" s="246" t="s">
        <v>100</v>
      </c>
    </row>
    <row r="12" spans="1:11" ht="23.25" customHeight="1" x14ac:dyDescent="0.25">
      <c r="A12" s="497" t="s">
        <v>146</v>
      </c>
      <c r="B12" s="498"/>
      <c r="C12" s="501" t="s">
        <v>116</v>
      </c>
      <c r="D12" s="502"/>
      <c r="E12" s="502"/>
      <c r="F12" s="502"/>
      <c r="G12" s="503"/>
    </row>
    <row r="13" spans="1:11" ht="36" customHeight="1" x14ac:dyDescent="0.25">
      <c r="A13" s="499"/>
      <c r="B13" s="500"/>
      <c r="C13" s="564" t="s">
        <v>570</v>
      </c>
      <c r="D13" s="565"/>
      <c r="E13" s="565"/>
      <c r="F13" s="565"/>
      <c r="G13" s="566"/>
    </row>
    <row r="14" spans="1:11" ht="23.25" customHeight="1" x14ac:dyDescent="0.25">
      <c r="A14" s="567">
        <v>1134</v>
      </c>
      <c r="B14" s="460" t="s">
        <v>538</v>
      </c>
      <c r="C14" s="453" t="s">
        <v>150</v>
      </c>
      <c r="D14" s="454"/>
      <c r="E14" s="454"/>
      <c r="F14" s="454"/>
      <c r="G14" s="455"/>
    </row>
    <row r="15" spans="1:11" ht="56.25" customHeight="1" thickBot="1" x14ac:dyDescent="0.3">
      <c r="A15" s="567"/>
      <c r="B15" s="460"/>
      <c r="C15" s="575" t="s">
        <v>571</v>
      </c>
      <c r="D15" s="576"/>
      <c r="E15" s="576"/>
      <c r="F15" s="576"/>
      <c r="G15" s="577"/>
    </row>
    <row r="16" spans="1:11" ht="38.25" customHeight="1" thickBot="1" x14ac:dyDescent="0.3">
      <c r="A16" s="426" t="s">
        <v>192</v>
      </c>
      <c r="B16" s="574"/>
      <c r="C16" s="252" t="s">
        <v>569</v>
      </c>
      <c r="D16" s="247"/>
      <c r="E16" s="247"/>
      <c r="F16" s="248"/>
      <c r="G16" s="249"/>
    </row>
    <row r="17" spans="1:7" ht="23.25" customHeight="1" thickBot="1" x14ac:dyDescent="0.3">
      <c r="A17" s="573" t="s">
        <v>194</v>
      </c>
      <c r="B17" s="574"/>
      <c r="C17" s="252"/>
      <c r="D17" s="250" t="s">
        <v>152</v>
      </c>
      <c r="E17" s="250" t="s">
        <v>152</v>
      </c>
      <c r="F17" s="91">
        <f>'130Lori'!C16</f>
        <v>-5655.4</v>
      </c>
      <c r="G17" s="91">
        <f>'130Lori'!D16</f>
        <v>-5655.4</v>
      </c>
    </row>
    <row r="18" spans="1:7" ht="23.25" customHeight="1" thickBot="1" x14ac:dyDescent="0.3">
      <c r="A18" s="573" t="s">
        <v>195</v>
      </c>
      <c r="B18" s="480"/>
      <c r="C18" s="574"/>
      <c r="D18" s="254"/>
      <c r="E18" s="250"/>
      <c r="F18" s="251"/>
      <c r="G18" s="249"/>
    </row>
    <row r="19" spans="1:7" ht="23.25" customHeight="1" x14ac:dyDescent="0.25">
      <c r="A19" s="569" t="s">
        <v>196</v>
      </c>
      <c r="B19" s="570"/>
      <c r="C19" s="570"/>
      <c r="D19" s="570"/>
      <c r="E19" s="570"/>
      <c r="F19" s="570"/>
      <c r="G19" s="571"/>
    </row>
    <row r="20" spans="1:7" ht="23.25" customHeight="1" thickBot="1" x14ac:dyDescent="0.3">
      <c r="A20" s="426" t="s">
        <v>371</v>
      </c>
      <c r="B20" s="427"/>
      <c r="C20" s="427"/>
      <c r="D20" s="427"/>
      <c r="E20" s="427"/>
      <c r="F20" s="427"/>
      <c r="G20" s="428"/>
    </row>
    <row r="21" spans="1:7" ht="23.25" customHeight="1" x14ac:dyDescent="0.25">
      <c r="A21" s="444" t="s">
        <v>158</v>
      </c>
      <c r="B21" s="445"/>
      <c r="C21" s="445"/>
      <c r="D21" s="445"/>
      <c r="E21" s="445"/>
      <c r="F21" s="446"/>
      <c r="G21" s="447"/>
    </row>
    <row r="22" spans="1:7" ht="23.25" customHeight="1" thickBot="1" x14ac:dyDescent="0.3">
      <c r="A22" s="440" t="s">
        <v>556</v>
      </c>
      <c r="B22" s="441"/>
      <c r="C22" s="441"/>
      <c r="D22" s="441"/>
      <c r="E22" s="441"/>
      <c r="F22" s="442"/>
      <c r="G22" s="443"/>
    </row>
    <row r="23" spans="1:7" ht="23.25" customHeight="1" x14ac:dyDescent="0.25">
      <c r="A23" s="444" t="s">
        <v>159</v>
      </c>
      <c r="B23" s="445"/>
      <c r="C23" s="445"/>
      <c r="D23" s="445"/>
      <c r="E23" s="445"/>
      <c r="F23" s="446"/>
      <c r="G23" s="447"/>
    </row>
    <row r="24" spans="1:7" ht="23.25" customHeight="1" thickBot="1" x14ac:dyDescent="0.3">
      <c r="A24" s="440" t="s">
        <v>557</v>
      </c>
      <c r="B24" s="441"/>
      <c r="C24" s="441"/>
      <c r="D24" s="441"/>
      <c r="E24" s="441"/>
      <c r="F24" s="442"/>
      <c r="G24" s="443"/>
    </row>
    <row r="25" spans="1:7" ht="23.25" customHeight="1" x14ac:dyDescent="0.25">
      <c r="A25" s="149"/>
      <c r="B25" s="149"/>
      <c r="C25" s="149"/>
      <c r="D25" s="149"/>
      <c r="E25" s="149"/>
      <c r="F25" s="149"/>
      <c r="G25" s="149"/>
    </row>
    <row r="26" spans="1:7" ht="23.25" customHeight="1" x14ac:dyDescent="0.25">
      <c r="A26" s="578" t="s">
        <v>142</v>
      </c>
      <c r="B26" s="578"/>
      <c r="C26" s="578"/>
      <c r="D26" s="578"/>
      <c r="E26" s="578"/>
      <c r="F26" s="578"/>
      <c r="G26" s="578"/>
    </row>
    <row r="27" spans="1:7" ht="23.25" customHeight="1" thickBot="1" x14ac:dyDescent="0.3">
      <c r="A27" s="258"/>
      <c r="B27" s="258"/>
      <c r="C27" s="258"/>
      <c r="D27" s="258"/>
      <c r="E27" s="258"/>
      <c r="F27" s="258"/>
      <c r="G27" s="258"/>
    </row>
    <row r="28" spans="1:7" ht="42.75" customHeight="1" x14ac:dyDescent="0.25">
      <c r="A28" s="583" t="s">
        <v>143</v>
      </c>
      <c r="B28" s="584"/>
      <c r="C28" s="584"/>
      <c r="D28" s="488" t="s">
        <v>575</v>
      </c>
      <c r="E28" s="489"/>
      <c r="F28" s="489"/>
      <c r="G28" s="490"/>
    </row>
    <row r="29" spans="1:7" ht="34.5" customHeight="1" x14ac:dyDescent="0.25">
      <c r="A29" s="585"/>
      <c r="B29" s="568"/>
      <c r="C29" s="568"/>
      <c r="D29" s="588" t="s">
        <v>144</v>
      </c>
      <c r="E29" s="460"/>
      <c r="F29" s="588" t="s">
        <v>145</v>
      </c>
      <c r="G29" s="460"/>
    </row>
    <row r="30" spans="1:7" ht="45" customHeight="1" thickBot="1" x14ac:dyDescent="0.3">
      <c r="A30" s="586"/>
      <c r="B30" s="587"/>
      <c r="C30" s="587"/>
      <c r="D30" s="21" t="s">
        <v>109</v>
      </c>
      <c r="E30" s="256" t="s">
        <v>100</v>
      </c>
      <c r="F30" s="21" t="s">
        <v>109</v>
      </c>
      <c r="G30" s="246" t="s">
        <v>100</v>
      </c>
    </row>
    <row r="31" spans="1:7" ht="23.25" customHeight="1" x14ac:dyDescent="0.25">
      <c r="A31" s="497" t="s">
        <v>146</v>
      </c>
      <c r="B31" s="498"/>
      <c r="C31" s="501" t="s">
        <v>116</v>
      </c>
      <c r="D31" s="502"/>
      <c r="E31" s="502"/>
      <c r="F31" s="502"/>
      <c r="G31" s="503"/>
    </row>
    <row r="32" spans="1:7" ht="23.25" customHeight="1" x14ac:dyDescent="0.25">
      <c r="A32" s="499"/>
      <c r="B32" s="500"/>
      <c r="C32" s="564" t="s">
        <v>160</v>
      </c>
      <c r="D32" s="565"/>
      <c r="E32" s="565"/>
      <c r="F32" s="565"/>
      <c r="G32" s="566"/>
    </row>
    <row r="33" spans="1:7" ht="33.75" customHeight="1" x14ac:dyDescent="0.25">
      <c r="A33" s="590">
        <v>1168</v>
      </c>
      <c r="B33" s="460" t="s">
        <v>26</v>
      </c>
      <c r="C33" s="453" t="s">
        <v>150</v>
      </c>
      <c r="D33" s="454"/>
      <c r="E33" s="454"/>
      <c r="F33" s="454"/>
      <c r="G33" s="455"/>
    </row>
    <row r="34" spans="1:7" ht="39" customHeight="1" x14ac:dyDescent="0.25">
      <c r="A34" s="590"/>
      <c r="B34" s="460"/>
      <c r="C34" s="456" t="s">
        <v>430</v>
      </c>
      <c r="D34" s="457"/>
      <c r="E34" s="457"/>
      <c r="F34" s="457"/>
      <c r="G34" s="458"/>
    </row>
    <row r="35" spans="1:7" ht="30.75" customHeight="1" x14ac:dyDescent="0.25">
      <c r="A35" s="568" t="s">
        <v>151</v>
      </c>
      <c r="B35" s="568"/>
      <c r="C35" s="285"/>
      <c r="D35" s="255" t="s">
        <v>152</v>
      </c>
      <c r="E35" s="255" t="s">
        <v>152</v>
      </c>
      <c r="F35" s="286">
        <f>SUM('130Lori'!C13:C13)</f>
        <v>5655.4</v>
      </c>
      <c r="G35" s="286">
        <f>SUM('130Lori'!D13:D13)</f>
        <v>5655.4</v>
      </c>
    </row>
    <row r="36" spans="1:7" ht="33.75" customHeight="1" thickBot="1" x14ac:dyDescent="0.3">
      <c r="A36" s="426" t="s">
        <v>82</v>
      </c>
      <c r="B36" s="427"/>
      <c r="C36" s="427"/>
      <c r="D36" s="427"/>
      <c r="E36" s="427"/>
      <c r="F36" s="427"/>
      <c r="G36" s="428"/>
    </row>
    <row r="37" spans="1:7" ht="23.25" customHeight="1" thickBot="1" x14ac:dyDescent="0.3">
      <c r="A37" s="437" t="s">
        <v>154</v>
      </c>
      <c r="B37" s="438"/>
      <c r="C37" s="438"/>
      <c r="D37" s="438"/>
      <c r="E37" s="438"/>
      <c r="F37" s="438"/>
      <c r="G37" s="439"/>
    </row>
    <row r="38" spans="1:7" ht="81.75" customHeight="1" thickBot="1" x14ac:dyDescent="0.3">
      <c r="A38" s="424" t="s">
        <v>155</v>
      </c>
      <c r="B38" s="425"/>
      <c r="C38" s="479" t="s">
        <v>163</v>
      </c>
      <c r="D38" s="480"/>
      <c r="E38" s="480"/>
      <c r="F38" s="480"/>
      <c r="G38" s="481"/>
    </row>
    <row r="39" spans="1:7" ht="75" customHeight="1" thickBot="1" x14ac:dyDescent="0.3">
      <c r="A39" s="448" t="s">
        <v>157</v>
      </c>
      <c r="B39" s="449"/>
      <c r="C39" s="36"/>
      <c r="D39" s="36"/>
      <c r="E39" s="36"/>
      <c r="F39" s="36"/>
      <c r="G39" s="37"/>
    </row>
    <row r="40" spans="1:7" ht="23.25" customHeight="1" x14ac:dyDescent="0.25">
      <c r="A40" s="444" t="s">
        <v>158</v>
      </c>
      <c r="B40" s="445"/>
      <c r="C40" s="445"/>
      <c r="D40" s="445"/>
      <c r="E40" s="445"/>
      <c r="F40" s="446"/>
      <c r="G40" s="447"/>
    </row>
    <row r="41" spans="1:7" ht="23.25" customHeight="1" thickBot="1" x14ac:dyDescent="0.3">
      <c r="A41" s="440" t="s">
        <v>560</v>
      </c>
      <c r="B41" s="441"/>
      <c r="C41" s="441"/>
      <c r="D41" s="441"/>
      <c r="E41" s="441"/>
      <c r="F41" s="442"/>
      <c r="G41" s="443"/>
    </row>
    <row r="42" spans="1:7" ht="23.25" customHeight="1" x14ac:dyDescent="0.25">
      <c r="A42" s="444" t="s">
        <v>159</v>
      </c>
      <c r="B42" s="445"/>
      <c r="C42" s="445"/>
      <c r="D42" s="445"/>
      <c r="E42" s="445"/>
      <c r="F42" s="446"/>
      <c r="G42" s="447"/>
    </row>
    <row r="43" spans="1:7" ht="23.25" customHeight="1" thickBot="1" x14ac:dyDescent="0.3">
      <c r="A43" s="440" t="s">
        <v>561</v>
      </c>
      <c r="B43" s="441"/>
      <c r="C43" s="441"/>
      <c r="D43" s="441"/>
      <c r="E43" s="441"/>
      <c r="F43" s="442"/>
      <c r="G43" s="443"/>
    </row>
    <row r="44" spans="1:7" ht="23.25" customHeight="1" x14ac:dyDescent="0.25">
      <c r="A44" s="149"/>
      <c r="B44" s="149"/>
      <c r="C44" s="149"/>
      <c r="D44" s="149"/>
      <c r="E44" s="149"/>
      <c r="F44" s="149"/>
      <c r="G44" s="149"/>
    </row>
    <row r="46" spans="1:7" ht="16.5" x14ac:dyDescent="0.25">
      <c r="A46" s="665" t="s">
        <v>208</v>
      </c>
      <c r="B46" s="666"/>
      <c r="C46" s="666"/>
      <c r="D46" s="666"/>
      <c r="E46" s="666"/>
      <c r="F46" s="666"/>
      <c r="G46" s="668"/>
    </row>
    <row r="47" spans="1:7" ht="17.25" thickBot="1" x14ac:dyDescent="0.3">
      <c r="A47" s="665" t="s">
        <v>209</v>
      </c>
      <c r="B47" s="666"/>
      <c r="C47" s="666"/>
      <c r="D47" s="666"/>
      <c r="E47" s="666"/>
      <c r="F47" s="666"/>
      <c r="G47" s="668"/>
    </row>
    <row r="48" spans="1:7" ht="48" customHeight="1" x14ac:dyDescent="0.25">
      <c r="A48" s="683" t="s">
        <v>143</v>
      </c>
      <c r="B48" s="683"/>
      <c r="C48" s="683"/>
      <c r="D48" s="488" t="s">
        <v>575</v>
      </c>
      <c r="E48" s="489"/>
      <c r="F48" s="489"/>
      <c r="G48" s="490"/>
    </row>
    <row r="49" spans="1:7" ht="39" customHeight="1" x14ac:dyDescent="0.25">
      <c r="A49" s="683"/>
      <c r="B49" s="683"/>
      <c r="C49" s="683"/>
      <c r="D49" s="588" t="s">
        <v>144</v>
      </c>
      <c r="E49" s="460"/>
      <c r="F49" s="588" t="s">
        <v>145</v>
      </c>
      <c r="G49" s="460"/>
    </row>
    <row r="50" spans="1:7" ht="31.5" customHeight="1" thickBot="1" x14ac:dyDescent="0.3">
      <c r="A50" s="683"/>
      <c r="B50" s="683"/>
      <c r="C50" s="683"/>
      <c r="D50" s="21" t="s">
        <v>109</v>
      </c>
      <c r="E50" s="256" t="s">
        <v>100</v>
      </c>
      <c r="F50" s="21" t="s">
        <v>109</v>
      </c>
      <c r="G50" s="246" t="s">
        <v>100</v>
      </c>
    </row>
    <row r="51" spans="1:7" ht="16.5" x14ac:dyDescent="0.25">
      <c r="A51" s="676" t="s">
        <v>146</v>
      </c>
      <c r="B51" s="677"/>
      <c r="C51" s="669" t="s">
        <v>116</v>
      </c>
      <c r="D51" s="680"/>
      <c r="E51" s="680"/>
      <c r="F51" s="680"/>
      <c r="G51" s="681"/>
    </row>
    <row r="52" spans="1:7" ht="32.25" customHeight="1" x14ac:dyDescent="0.25">
      <c r="A52" s="676"/>
      <c r="B52" s="677"/>
      <c r="C52" s="665" t="s">
        <v>212</v>
      </c>
      <c r="D52" s="666"/>
      <c r="E52" s="667"/>
      <c r="F52" s="667"/>
      <c r="G52" s="668"/>
    </row>
    <row r="53" spans="1:7" ht="34.5" customHeight="1" thickBot="1" x14ac:dyDescent="0.3">
      <c r="A53" s="678"/>
      <c r="B53" s="679"/>
      <c r="C53" s="669" t="s">
        <v>167</v>
      </c>
      <c r="D53" s="670"/>
      <c r="E53" s="671"/>
      <c r="F53" s="671"/>
      <c r="G53" s="672"/>
    </row>
    <row r="54" spans="1:7" ht="31.5" customHeight="1" thickBot="1" x14ac:dyDescent="0.3">
      <c r="A54" s="113">
        <v>1047</v>
      </c>
      <c r="B54" s="48" t="s">
        <v>5</v>
      </c>
      <c r="C54" s="673" t="s">
        <v>213</v>
      </c>
      <c r="D54" s="674"/>
      <c r="E54" s="674"/>
      <c r="F54" s="674"/>
      <c r="G54" s="675"/>
    </row>
    <row r="55" spans="1:7" ht="50.25" thickBot="1" x14ac:dyDescent="0.3">
      <c r="A55" s="656" t="s">
        <v>170</v>
      </c>
      <c r="B55" s="657"/>
      <c r="C55" s="297" t="s">
        <v>214</v>
      </c>
      <c r="D55" s="313"/>
      <c r="E55" s="313"/>
      <c r="F55" s="48"/>
      <c r="G55" s="48"/>
    </row>
    <row r="56" spans="1:7" ht="32.25" customHeight="1" thickBot="1" x14ac:dyDescent="0.3">
      <c r="A56" s="656" t="s">
        <v>173</v>
      </c>
      <c r="B56" s="657"/>
      <c r="C56" s="148"/>
      <c r="D56" s="148"/>
      <c r="E56" s="48"/>
      <c r="F56" s="48"/>
      <c r="G56" s="48"/>
    </row>
    <row r="57" spans="1:7" ht="54.75" customHeight="1" thickBot="1" x14ac:dyDescent="0.3">
      <c r="A57" s="656" t="s">
        <v>174</v>
      </c>
      <c r="B57" s="661"/>
      <c r="C57" s="657"/>
      <c r="D57" s="148"/>
      <c r="E57" s="48"/>
      <c r="F57" s="314">
        <f>SUM('365Lori'!C13:C16)</f>
        <v>3000</v>
      </c>
      <c r="G57" s="314">
        <f>SUM('365Lori'!D13:D16)</f>
        <v>3000</v>
      </c>
    </row>
    <row r="58" spans="1:7" ht="72.75" customHeight="1" thickBot="1" x14ac:dyDescent="0.3">
      <c r="A58" s="656" t="s">
        <v>175</v>
      </c>
      <c r="B58" s="657"/>
      <c r="C58" s="157">
        <f>G57</f>
        <v>3000</v>
      </c>
      <c r="D58" s="157"/>
      <c r="E58" s="48"/>
      <c r="F58" s="48"/>
      <c r="G58" s="48"/>
    </row>
    <row r="59" spans="1:7" ht="98.25" customHeight="1" thickBot="1" x14ac:dyDescent="0.3">
      <c r="A59" s="656" t="s">
        <v>176</v>
      </c>
      <c r="B59" s="657"/>
      <c r="C59" s="148"/>
      <c r="D59" s="148"/>
      <c r="E59" s="48"/>
      <c r="F59" s="48"/>
      <c r="G59" s="48"/>
    </row>
    <row r="60" spans="1:7" ht="21" customHeight="1" x14ac:dyDescent="0.25">
      <c r="A60" s="662" t="s">
        <v>158</v>
      </c>
      <c r="B60" s="663"/>
      <c r="C60" s="663"/>
      <c r="D60" s="663"/>
      <c r="E60" s="663"/>
      <c r="F60" s="663"/>
      <c r="G60" s="664"/>
    </row>
    <row r="61" spans="1:7" ht="49.5" customHeight="1" thickBot="1" x14ac:dyDescent="0.35">
      <c r="A61" s="411" t="s">
        <v>562</v>
      </c>
      <c r="B61" s="412"/>
      <c r="C61" s="412"/>
      <c r="D61" s="412"/>
      <c r="E61" s="412"/>
      <c r="F61" s="412"/>
      <c r="G61" s="413"/>
    </row>
    <row r="62" spans="1:7" ht="21.75" customHeight="1" x14ac:dyDescent="0.25">
      <c r="A62" s="662" t="s">
        <v>159</v>
      </c>
      <c r="B62" s="663"/>
      <c r="C62" s="663"/>
      <c r="D62" s="663"/>
      <c r="E62" s="663"/>
      <c r="F62" s="663"/>
      <c r="G62" s="664"/>
    </row>
    <row r="63" spans="1:7" ht="26.25" customHeight="1" thickBot="1" x14ac:dyDescent="0.35">
      <c r="A63" s="411" t="s">
        <v>563</v>
      </c>
      <c r="B63" s="412"/>
      <c r="C63" s="412"/>
      <c r="D63" s="412"/>
      <c r="E63" s="412"/>
      <c r="F63" s="412"/>
      <c r="G63" s="413"/>
    </row>
    <row r="64" spans="1:7" ht="16.5" x14ac:dyDescent="0.25">
      <c r="A64" s="414" t="s">
        <v>146</v>
      </c>
      <c r="B64" s="415"/>
      <c r="C64" s="418" t="s">
        <v>116</v>
      </c>
      <c r="D64" s="419"/>
      <c r="E64" s="419"/>
      <c r="F64" s="419"/>
      <c r="G64" s="420"/>
    </row>
    <row r="65" spans="1:7" ht="16.5" x14ac:dyDescent="0.25">
      <c r="A65" s="416"/>
      <c r="B65" s="417"/>
      <c r="C65" s="421" t="s">
        <v>180</v>
      </c>
      <c r="D65" s="422"/>
      <c r="E65" s="422"/>
      <c r="F65" s="422"/>
      <c r="G65" s="423"/>
    </row>
    <row r="66" spans="1:7" ht="16.5" x14ac:dyDescent="0.25">
      <c r="A66" s="658">
        <v>1047</v>
      </c>
      <c r="B66" s="485" t="s">
        <v>553</v>
      </c>
      <c r="C66" s="431" t="s">
        <v>150</v>
      </c>
      <c r="D66" s="432"/>
      <c r="E66" s="432"/>
      <c r="F66" s="432"/>
      <c r="G66" s="433"/>
    </row>
    <row r="67" spans="1:7" ht="43.5" customHeight="1" thickBot="1" x14ac:dyDescent="0.3">
      <c r="A67" s="659"/>
      <c r="B67" s="485"/>
      <c r="C67" s="434" t="s">
        <v>182</v>
      </c>
      <c r="D67" s="435"/>
      <c r="E67" s="435"/>
      <c r="F67" s="435"/>
      <c r="G67" s="436"/>
    </row>
    <row r="68" spans="1:7" ht="66" x14ac:dyDescent="0.25">
      <c r="A68" s="345" t="s">
        <v>170</v>
      </c>
      <c r="B68" s="660"/>
      <c r="C68" s="49" t="s">
        <v>183</v>
      </c>
      <c r="D68" s="82">
        <v>1</v>
      </c>
      <c r="E68" s="82">
        <v>1</v>
      </c>
      <c r="F68" s="51"/>
      <c r="G68" s="52"/>
    </row>
    <row r="69" spans="1:7" ht="102" customHeight="1" thickBot="1" x14ac:dyDescent="0.3">
      <c r="A69" s="386" t="s">
        <v>173</v>
      </c>
      <c r="B69" s="387"/>
      <c r="C69" s="53" t="s">
        <v>184</v>
      </c>
      <c r="D69" s="53"/>
      <c r="E69" s="54"/>
      <c r="F69" s="55"/>
      <c r="G69" s="56"/>
    </row>
    <row r="70" spans="1:7" ht="51.75" customHeight="1" thickBot="1" x14ac:dyDescent="0.3">
      <c r="A70" s="378" t="s">
        <v>185</v>
      </c>
      <c r="B70" s="379"/>
      <c r="C70" s="379"/>
      <c r="D70" s="57"/>
      <c r="E70" s="58"/>
      <c r="F70" s="59">
        <f>'365Lori'!C17</f>
        <v>-3000</v>
      </c>
      <c r="G70" s="59">
        <f>'365Lori'!D17</f>
        <v>-3000</v>
      </c>
    </row>
    <row r="71" spans="1:7" ht="45" customHeight="1" thickBot="1" x14ac:dyDescent="0.3">
      <c r="A71" s="380" t="s">
        <v>186</v>
      </c>
      <c r="B71" s="381"/>
      <c r="C71" s="59">
        <f>G70</f>
        <v>-3000</v>
      </c>
      <c r="D71" s="60"/>
      <c r="E71" s="58"/>
      <c r="F71" s="61"/>
      <c r="G71" s="62"/>
    </row>
    <row r="72" spans="1:7" ht="99" customHeight="1" thickBot="1" x14ac:dyDescent="0.3">
      <c r="A72" s="380" t="s">
        <v>187</v>
      </c>
      <c r="B72" s="381"/>
      <c r="C72" s="63"/>
      <c r="D72" s="63"/>
      <c r="E72" s="58"/>
      <c r="F72" s="61"/>
      <c r="G72" s="62"/>
    </row>
    <row r="73" spans="1:7" ht="32.25" customHeight="1" x14ac:dyDescent="0.25">
      <c r="A73" s="382" t="s">
        <v>158</v>
      </c>
      <c r="B73" s="383"/>
      <c r="C73" s="383"/>
      <c r="D73" s="383"/>
      <c r="E73" s="383"/>
      <c r="F73" s="384"/>
      <c r="G73" s="385"/>
    </row>
    <row r="74" spans="1:7" ht="42" customHeight="1" thickBot="1" x14ac:dyDescent="0.35">
      <c r="A74" s="411" t="s">
        <v>562</v>
      </c>
      <c r="B74" s="412"/>
      <c r="C74" s="412"/>
      <c r="D74" s="412"/>
      <c r="E74" s="412"/>
      <c r="F74" s="412"/>
      <c r="G74" s="413"/>
    </row>
    <row r="75" spans="1:7" ht="22.5" customHeight="1" x14ac:dyDescent="0.25">
      <c r="A75" s="382" t="s">
        <v>159</v>
      </c>
      <c r="B75" s="383"/>
      <c r="C75" s="383"/>
      <c r="D75" s="383"/>
      <c r="E75" s="383"/>
      <c r="F75" s="384"/>
      <c r="G75" s="385"/>
    </row>
    <row r="76" spans="1:7" ht="26.25" customHeight="1" thickBot="1" x14ac:dyDescent="0.35">
      <c r="A76" s="411" t="s">
        <v>563</v>
      </c>
      <c r="B76" s="412"/>
      <c r="C76" s="412"/>
      <c r="D76" s="412"/>
      <c r="E76" s="412"/>
      <c r="F76" s="412"/>
      <c r="G76" s="413"/>
    </row>
  </sheetData>
  <mergeCells count="82">
    <mergeCell ref="A1:G1"/>
    <mergeCell ref="A5:G5"/>
    <mergeCell ref="A46:G46"/>
    <mergeCell ref="A48:C50"/>
    <mergeCell ref="D48:G48"/>
    <mergeCell ref="D49:E49"/>
    <mergeCell ref="F49:G49"/>
    <mergeCell ref="A3:G3"/>
    <mergeCell ref="A47:G47"/>
    <mergeCell ref="A7:G7"/>
    <mergeCell ref="A60:G60"/>
    <mergeCell ref="A58:B58"/>
    <mergeCell ref="C52:G52"/>
    <mergeCell ref="C53:G53"/>
    <mergeCell ref="C54:G54"/>
    <mergeCell ref="A51:B53"/>
    <mergeCell ref="C51:G51"/>
    <mergeCell ref="D9:G9"/>
    <mergeCell ref="D10:E10"/>
    <mergeCell ref="A9:C11"/>
    <mergeCell ref="A61:G61"/>
    <mergeCell ref="A62:G62"/>
    <mergeCell ref="A63:G63"/>
    <mergeCell ref="A64:B65"/>
    <mergeCell ref="C64:G64"/>
    <mergeCell ref="C65:G65"/>
    <mergeCell ref="F10:G10"/>
    <mergeCell ref="A12:B13"/>
    <mergeCell ref="A55:B55"/>
    <mergeCell ref="A56:B56"/>
    <mergeCell ref="A57:C57"/>
    <mergeCell ref="A24:G24"/>
    <mergeCell ref="A23:G23"/>
    <mergeCell ref="A16:B16"/>
    <mergeCell ref="A17:B17"/>
    <mergeCell ref="A18:C18"/>
    <mergeCell ref="A75:G75"/>
    <mergeCell ref="A76:G76"/>
    <mergeCell ref="C66:G66"/>
    <mergeCell ref="A66:A67"/>
    <mergeCell ref="B66:B67"/>
    <mergeCell ref="A68:B68"/>
    <mergeCell ref="A69:B69"/>
    <mergeCell ref="A70:C70"/>
    <mergeCell ref="C67:G67"/>
    <mergeCell ref="A74:G74"/>
    <mergeCell ref="A73:G73"/>
    <mergeCell ref="A71:B71"/>
    <mergeCell ref="A72:B72"/>
    <mergeCell ref="A19:G19"/>
    <mergeCell ref="A59:B59"/>
    <mergeCell ref="C12:G12"/>
    <mergeCell ref="C13:G13"/>
    <mergeCell ref="A14:A15"/>
    <mergeCell ref="B14:B15"/>
    <mergeCell ref="C14:G14"/>
    <mergeCell ref="C15:G15"/>
    <mergeCell ref="A20:G20"/>
    <mergeCell ref="A21:G21"/>
    <mergeCell ref="A22:G22"/>
    <mergeCell ref="A26:G26"/>
    <mergeCell ref="A28:C30"/>
    <mergeCell ref="D28:G28"/>
    <mergeCell ref="D29:E29"/>
    <mergeCell ref="F29:G29"/>
    <mergeCell ref="A31:B32"/>
    <mergeCell ref="C31:G31"/>
    <mergeCell ref="C32:G32"/>
    <mergeCell ref="A33:A34"/>
    <mergeCell ref="B33:B34"/>
    <mergeCell ref="C33:G33"/>
    <mergeCell ref="C34:G34"/>
    <mergeCell ref="A35:B35"/>
    <mergeCell ref="A36:G36"/>
    <mergeCell ref="A37:G37"/>
    <mergeCell ref="A38:B38"/>
    <mergeCell ref="C38:G38"/>
    <mergeCell ref="A43:G43"/>
    <mergeCell ref="A39:B39"/>
    <mergeCell ref="A40:G40"/>
    <mergeCell ref="A41:G41"/>
    <mergeCell ref="A42:G42"/>
  </mergeCells>
  <phoneticPr fontId="0" type="noConversion"/>
  <pageMargins left="0.24" right="0.19" top="0.17" bottom="0.17" header="0.17" footer="0.31496062992126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9" workbookViewId="0">
      <selection activeCell="G38" sqref="G38"/>
    </sheetView>
  </sheetViews>
  <sheetFormatPr defaultColWidth="15.140625" defaultRowHeight="16.5" x14ac:dyDescent="0.25"/>
  <cols>
    <col min="1" max="1" width="11.42578125" style="120" customWidth="1"/>
    <col min="2" max="2" width="18.28515625" style="120" customWidth="1"/>
    <col min="3" max="3" width="21" style="120" customWidth="1"/>
    <col min="4" max="4" width="16" style="120" customWidth="1"/>
    <col min="5" max="5" width="17" style="120" customWidth="1"/>
    <col min="6" max="6" width="18.42578125" style="120" customWidth="1"/>
    <col min="7" max="7" width="17.7109375" style="120" customWidth="1"/>
    <col min="8" max="8" width="9.140625" style="120" customWidth="1"/>
    <col min="9" max="9" width="10.28515625" style="120" bestFit="1" customWidth="1"/>
    <col min="10" max="254" width="9.140625" style="120" customWidth="1"/>
    <col min="255" max="255" width="11.42578125" style="120" customWidth="1"/>
    <col min="256" max="16384" width="15.140625" style="120"/>
  </cols>
  <sheetData>
    <row r="1" spans="1:7" ht="16.5" customHeight="1" x14ac:dyDescent="0.25">
      <c r="A1" s="589" t="s">
        <v>254</v>
      </c>
      <c r="B1" s="589"/>
      <c r="C1" s="589"/>
      <c r="D1" s="589"/>
      <c r="E1" s="589"/>
      <c r="F1" s="589"/>
      <c r="G1" s="589"/>
    </row>
    <row r="2" spans="1:7" x14ac:dyDescent="0.25">
      <c r="A2" s="257"/>
      <c r="B2" s="257"/>
      <c r="C2" s="257"/>
      <c r="D2" s="257"/>
      <c r="E2" s="257"/>
      <c r="F2" s="257"/>
      <c r="G2" s="257"/>
    </row>
    <row r="3" spans="1:7" ht="45.75" customHeight="1" x14ac:dyDescent="0.25">
      <c r="A3" s="582" t="s">
        <v>30</v>
      </c>
      <c r="B3" s="582"/>
      <c r="C3" s="582"/>
      <c r="D3" s="582"/>
      <c r="E3" s="582"/>
      <c r="F3" s="582"/>
      <c r="G3" s="582"/>
    </row>
    <row r="4" spans="1:7" ht="47.25" customHeight="1" x14ac:dyDescent="0.25">
      <c r="A4" s="578" t="s">
        <v>141</v>
      </c>
      <c r="B4" s="578"/>
      <c r="C4" s="578"/>
      <c r="D4" s="578"/>
      <c r="E4" s="578"/>
      <c r="F4" s="578"/>
      <c r="G4" s="578"/>
    </row>
    <row r="5" spans="1:7" s="258" customFormat="1" x14ac:dyDescent="0.25">
      <c r="A5" s="120"/>
      <c r="B5" s="120"/>
      <c r="C5" s="120"/>
      <c r="D5" s="120"/>
      <c r="E5" s="120"/>
      <c r="F5" s="120"/>
      <c r="G5" s="120"/>
    </row>
    <row r="6" spans="1:7" ht="16.5" customHeight="1" x14ac:dyDescent="0.25">
      <c r="A6" s="578" t="s">
        <v>188</v>
      </c>
      <c r="B6" s="578"/>
      <c r="C6" s="578"/>
      <c r="D6" s="578"/>
      <c r="E6" s="578"/>
      <c r="F6" s="578"/>
      <c r="G6" s="578"/>
    </row>
    <row r="7" spans="1:7" s="258" customFormat="1" ht="17.25" thickBot="1" x14ac:dyDescent="0.3">
      <c r="A7" s="120"/>
      <c r="B7" s="120"/>
      <c r="C7" s="120"/>
      <c r="D7" s="120"/>
      <c r="E7" s="120"/>
      <c r="F7" s="120"/>
      <c r="G7" s="120"/>
    </row>
    <row r="8" spans="1:7" ht="36.75" customHeight="1" x14ac:dyDescent="0.25">
      <c r="A8" s="583" t="s">
        <v>143</v>
      </c>
      <c r="B8" s="584"/>
      <c r="C8" s="584"/>
      <c r="D8" s="488" t="s">
        <v>575</v>
      </c>
      <c r="E8" s="489"/>
      <c r="F8" s="489"/>
      <c r="G8" s="490"/>
    </row>
    <row r="9" spans="1:7" ht="25.5" customHeight="1" x14ac:dyDescent="0.25">
      <c r="A9" s="585"/>
      <c r="B9" s="568"/>
      <c r="C9" s="568"/>
      <c r="D9" s="588" t="s">
        <v>144</v>
      </c>
      <c r="E9" s="460"/>
      <c r="F9" s="588" t="s">
        <v>145</v>
      </c>
      <c r="G9" s="460"/>
    </row>
    <row r="10" spans="1:7" ht="44.25" customHeight="1" thickBot="1" x14ac:dyDescent="0.3">
      <c r="A10" s="586"/>
      <c r="B10" s="587"/>
      <c r="C10" s="587"/>
      <c r="D10" s="21" t="s">
        <v>109</v>
      </c>
      <c r="E10" s="256" t="s">
        <v>100</v>
      </c>
      <c r="F10" s="21" t="s">
        <v>109</v>
      </c>
      <c r="G10" s="246" t="s">
        <v>100</v>
      </c>
    </row>
    <row r="11" spans="1:7" s="87" customFormat="1" ht="24.75" customHeight="1" x14ac:dyDescent="0.25">
      <c r="A11" s="497" t="s">
        <v>146</v>
      </c>
      <c r="B11" s="498"/>
      <c r="C11" s="501" t="s">
        <v>116</v>
      </c>
      <c r="D11" s="502"/>
      <c r="E11" s="502"/>
      <c r="F11" s="502"/>
      <c r="G11" s="503"/>
    </row>
    <row r="12" spans="1:7" s="87" customFormat="1" ht="28.5" customHeight="1" x14ac:dyDescent="0.25">
      <c r="A12" s="499"/>
      <c r="B12" s="500"/>
      <c r="C12" s="564" t="s">
        <v>570</v>
      </c>
      <c r="D12" s="565"/>
      <c r="E12" s="565"/>
      <c r="F12" s="565"/>
      <c r="G12" s="566"/>
    </row>
    <row r="13" spans="1:7" s="87" customFormat="1" ht="30.75" customHeight="1" x14ac:dyDescent="0.25">
      <c r="A13" s="684">
        <v>1134</v>
      </c>
      <c r="B13" s="460" t="s">
        <v>538</v>
      </c>
      <c r="C13" s="453" t="s">
        <v>150</v>
      </c>
      <c r="D13" s="454"/>
      <c r="E13" s="454"/>
      <c r="F13" s="454"/>
      <c r="G13" s="455"/>
    </row>
    <row r="14" spans="1:7" s="87" customFormat="1" ht="52.5" customHeight="1" thickBot="1" x14ac:dyDescent="0.3">
      <c r="A14" s="684"/>
      <c r="B14" s="460"/>
      <c r="C14" s="575" t="s">
        <v>571</v>
      </c>
      <c r="D14" s="576"/>
      <c r="E14" s="576"/>
      <c r="F14" s="576"/>
      <c r="G14" s="577"/>
    </row>
    <row r="15" spans="1:7" s="87" customFormat="1" ht="53.25" customHeight="1" thickBot="1" x14ac:dyDescent="0.3">
      <c r="A15" s="573" t="s">
        <v>192</v>
      </c>
      <c r="B15" s="574"/>
      <c r="C15" s="252" t="s">
        <v>569</v>
      </c>
      <c r="D15" s="247"/>
      <c r="E15" s="247"/>
      <c r="F15" s="248"/>
      <c r="G15" s="249"/>
    </row>
    <row r="16" spans="1:7" s="87" customFormat="1" ht="39" customHeight="1" thickBot="1" x14ac:dyDescent="0.3">
      <c r="A16" s="573" t="s">
        <v>194</v>
      </c>
      <c r="B16" s="574"/>
      <c r="C16" s="252"/>
      <c r="D16" s="250" t="s">
        <v>152</v>
      </c>
      <c r="E16" s="250" t="s">
        <v>152</v>
      </c>
      <c r="F16" s="91">
        <f>'130Shirak'!C19</f>
        <v>-42820.3</v>
      </c>
      <c r="G16" s="91">
        <f>'130Shirak'!D19</f>
        <v>-42820.3</v>
      </c>
    </row>
    <row r="17" spans="1:7" s="87" customFormat="1" ht="36.75" customHeight="1" thickBot="1" x14ac:dyDescent="0.3">
      <c r="A17" s="573" t="s">
        <v>195</v>
      </c>
      <c r="B17" s="480"/>
      <c r="C17" s="574"/>
      <c r="D17" s="254"/>
      <c r="E17" s="250"/>
      <c r="F17" s="251"/>
      <c r="G17" s="249"/>
    </row>
    <row r="18" spans="1:7" s="87" customFormat="1" ht="37.5" customHeight="1" x14ac:dyDescent="0.25">
      <c r="A18" s="569" t="s">
        <v>196</v>
      </c>
      <c r="B18" s="570"/>
      <c r="C18" s="570"/>
      <c r="D18" s="570"/>
      <c r="E18" s="570"/>
      <c r="F18" s="570"/>
      <c r="G18" s="571"/>
    </row>
    <row r="19" spans="1:7" s="87" customFormat="1" ht="42.75" customHeight="1" thickBot="1" x14ac:dyDescent="0.3">
      <c r="A19" s="426" t="s">
        <v>371</v>
      </c>
      <c r="B19" s="427"/>
      <c r="C19" s="427"/>
      <c r="D19" s="427"/>
      <c r="E19" s="427"/>
      <c r="F19" s="427"/>
      <c r="G19" s="428"/>
    </row>
    <row r="20" spans="1:7" s="87" customFormat="1" ht="33.75" customHeight="1" x14ac:dyDescent="0.25">
      <c r="A20" s="444" t="s">
        <v>158</v>
      </c>
      <c r="B20" s="445"/>
      <c r="C20" s="445"/>
      <c r="D20" s="445"/>
      <c r="E20" s="445"/>
      <c r="F20" s="446"/>
      <c r="G20" s="447"/>
    </row>
    <row r="21" spans="1:7" s="87" customFormat="1" ht="30.75" customHeight="1" thickBot="1" x14ac:dyDescent="0.3">
      <c r="A21" s="440" t="s">
        <v>556</v>
      </c>
      <c r="B21" s="441"/>
      <c r="C21" s="441"/>
      <c r="D21" s="441"/>
      <c r="E21" s="441"/>
      <c r="F21" s="442"/>
      <c r="G21" s="443"/>
    </row>
    <row r="22" spans="1:7" s="87" customFormat="1" ht="30" customHeight="1" x14ac:dyDescent="0.25">
      <c r="A22" s="444" t="s">
        <v>159</v>
      </c>
      <c r="B22" s="445"/>
      <c r="C22" s="445"/>
      <c r="D22" s="445"/>
      <c r="E22" s="445"/>
      <c r="F22" s="446"/>
      <c r="G22" s="447"/>
    </row>
    <row r="23" spans="1:7" s="87" customFormat="1" ht="26.25" customHeight="1" thickBot="1" x14ac:dyDescent="0.3">
      <c r="A23" s="440" t="s">
        <v>557</v>
      </c>
      <c r="B23" s="441"/>
      <c r="C23" s="441"/>
      <c r="D23" s="441"/>
      <c r="E23" s="441"/>
      <c r="F23" s="442"/>
      <c r="G23" s="443"/>
    </row>
    <row r="24" spans="1:7" ht="17.25" customHeight="1" x14ac:dyDescent="0.25">
      <c r="A24" s="284"/>
      <c r="B24" s="284"/>
      <c r="C24" s="284"/>
      <c r="D24" s="284"/>
      <c r="E24" s="284"/>
      <c r="F24" s="284"/>
      <c r="G24" s="284"/>
    </row>
    <row r="25" spans="1:7" ht="14.25" customHeight="1" x14ac:dyDescent="0.3">
      <c r="A25" s="309"/>
      <c r="B25" s="309"/>
      <c r="C25" s="309"/>
      <c r="D25" s="309"/>
      <c r="E25" s="309"/>
      <c r="F25" s="309"/>
      <c r="G25" s="309"/>
    </row>
    <row r="26" spans="1:7" ht="27.75" customHeight="1" x14ac:dyDescent="0.25">
      <c r="A26" s="578" t="s">
        <v>164</v>
      </c>
      <c r="B26" s="578"/>
      <c r="C26" s="578"/>
      <c r="D26" s="578"/>
      <c r="E26" s="578"/>
      <c r="F26" s="578"/>
      <c r="G26" s="578"/>
    </row>
    <row r="27" spans="1:7" ht="11.25" customHeight="1" x14ac:dyDescent="0.25"/>
    <row r="28" spans="1:7" ht="16.5" customHeight="1" thickBot="1" x14ac:dyDescent="0.3">
      <c r="A28" s="578" t="s">
        <v>165</v>
      </c>
      <c r="B28" s="578"/>
      <c r="C28" s="578"/>
      <c r="D28" s="578"/>
      <c r="E28" s="578"/>
      <c r="F28" s="578"/>
      <c r="G28" s="578"/>
    </row>
    <row r="29" spans="1:7" ht="36" customHeight="1" x14ac:dyDescent="0.25">
      <c r="A29" s="583" t="s">
        <v>143</v>
      </c>
      <c r="B29" s="584"/>
      <c r="C29" s="584"/>
      <c r="D29" s="488" t="s">
        <v>575</v>
      </c>
      <c r="E29" s="489"/>
      <c r="F29" s="489"/>
      <c r="G29" s="490"/>
    </row>
    <row r="30" spans="1:7" ht="37.5" customHeight="1" x14ac:dyDescent="0.25">
      <c r="A30" s="585"/>
      <c r="B30" s="568"/>
      <c r="C30" s="568"/>
      <c r="D30" s="588" t="s">
        <v>144</v>
      </c>
      <c r="E30" s="460"/>
      <c r="F30" s="588" t="s">
        <v>145</v>
      </c>
      <c r="G30" s="460"/>
    </row>
    <row r="31" spans="1:7" ht="38.25" customHeight="1" thickBot="1" x14ac:dyDescent="0.3">
      <c r="A31" s="586"/>
      <c r="B31" s="587"/>
      <c r="C31" s="587"/>
      <c r="D31" s="21" t="s">
        <v>109</v>
      </c>
      <c r="E31" s="256" t="s">
        <v>100</v>
      </c>
      <c r="F31" s="21" t="s">
        <v>109</v>
      </c>
      <c r="G31" s="246" t="s">
        <v>100</v>
      </c>
    </row>
    <row r="32" spans="1:7" x14ac:dyDescent="0.25">
      <c r="A32" s="688" t="s">
        <v>146</v>
      </c>
      <c r="B32" s="689"/>
      <c r="C32" s="694" t="s">
        <v>116</v>
      </c>
      <c r="D32" s="695"/>
      <c r="E32" s="695"/>
      <c r="F32" s="695"/>
      <c r="G32" s="696"/>
    </row>
    <row r="33" spans="1:7" x14ac:dyDescent="0.25">
      <c r="A33" s="690"/>
      <c r="B33" s="691"/>
      <c r="C33" s="697" t="s">
        <v>212</v>
      </c>
      <c r="D33" s="698"/>
      <c r="E33" s="699"/>
      <c r="F33" s="699"/>
      <c r="G33" s="700"/>
    </row>
    <row r="34" spans="1:7" ht="30.75" customHeight="1" thickBot="1" x14ac:dyDescent="0.3">
      <c r="A34" s="692"/>
      <c r="B34" s="693"/>
      <c r="C34" s="701" t="s">
        <v>167</v>
      </c>
      <c r="D34" s="702"/>
      <c r="E34" s="703"/>
      <c r="F34" s="703"/>
      <c r="G34" s="704"/>
    </row>
    <row r="35" spans="1:7" ht="29.25" customHeight="1" thickBot="1" x14ac:dyDescent="0.3">
      <c r="A35" s="311">
        <v>1047</v>
      </c>
      <c r="B35" s="265" t="s">
        <v>554</v>
      </c>
      <c r="C35" s="705" t="s">
        <v>213</v>
      </c>
      <c r="D35" s="706"/>
      <c r="E35" s="706"/>
      <c r="F35" s="706"/>
      <c r="G35" s="707"/>
    </row>
    <row r="36" spans="1:7" ht="66.75" thickBot="1" x14ac:dyDescent="0.3">
      <c r="A36" s="708" t="s">
        <v>170</v>
      </c>
      <c r="B36" s="709"/>
      <c r="C36" s="297" t="s">
        <v>214</v>
      </c>
      <c r="D36" s="296"/>
      <c r="E36" s="296"/>
      <c r="F36" s="265"/>
      <c r="G36" s="265"/>
    </row>
    <row r="37" spans="1:7" ht="39.75" customHeight="1" thickBot="1" x14ac:dyDescent="0.3">
      <c r="A37" s="708" t="s">
        <v>173</v>
      </c>
      <c r="B37" s="709"/>
      <c r="C37" s="310"/>
      <c r="D37" s="310"/>
      <c r="E37" s="265"/>
      <c r="F37" s="265"/>
      <c r="G37" s="265"/>
    </row>
    <row r="38" spans="1:7" ht="72.75" customHeight="1" thickBot="1" x14ac:dyDescent="0.3">
      <c r="A38" s="708" t="s">
        <v>174</v>
      </c>
      <c r="B38" s="710"/>
      <c r="C38" s="709"/>
      <c r="D38" s="310"/>
      <c r="E38" s="265"/>
      <c r="F38" s="114">
        <f>SUM('130Shirak'!C13:C15,'365Shirak'!C13:C16)</f>
        <v>42820.3</v>
      </c>
      <c r="G38" s="114">
        <f>SUM('130Shirak'!D13:D15,'365Shirak'!D13:D16)</f>
        <v>42820.3</v>
      </c>
    </row>
    <row r="39" spans="1:7" ht="40.5" customHeight="1" thickBot="1" x14ac:dyDescent="0.3">
      <c r="A39" s="708" t="s">
        <v>175</v>
      </c>
      <c r="B39" s="709"/>
      <c r="C39" s="114">
        <f>G38</f>
        <v>42820.3</v>
      </c>
      <c r="D39" s="114"/>
      <c r="E39" s="265"/>
      <c r="F39" s="265"/>
      <c r="G39" s="265"/>
    </row>
    <row r="40" spans="1:7" ht="102" customHeight="1" thickBot="1" x14ac:dyDescent="0.3">
      <c r="A40" s="708" t="s">
        <v>176</v>
      </c>
      <c r="B40" s="709"/>
      <c r="C40" s="310"/>
      <c r="D40" s="310"/>
      <c r="E40" s="265"/>
      <c r="F40" s="265"/>
      <c r="G40" s="265"/>
    </row>
    <row r="41" spans="1:7" ht="33.75" customHeight="1" x14ac:dyDescent="0.25">
      <c r="A41" s="685" t="s">
        <v>158</v>
      </c>
      <c r="B41" s="686"/>
      <c r="C41" s="686"/>
      <c r="D41" s="686"/>
      <c r="E41" s="686"/>
      <c r="F41" s="686"/>
      <c r="G41" s="687"/>
    </row>
    <row r="42" spans="1:7" ht="31.5" customHeight="1" thickBot="1" x14ac:dyDescent="0.35">
      <c r="A42" s="613" t="s">
        <v>562</v>
      </c>
      <c r="B42" s="614"/>
      <c r="C42" s="614"/>
      <c r="D42" s="614"/>
      <c r="E42" s="614"/>
      <c r="F42" s="614"/>
      <c r="G42" s="615"/>
    </row>
    <row r="43" spans="1:7" ht="30.75" customHeight="1" x14ac:dyDescent="0.25">
      <c r="A43" s="685" t="s">
        <v>159</v>
      </c>
      <c r="B43" s="686"/>
      <c r="C43" s="686"/>
      <c r="D43" s="686"/>
      <c r="E43" s="686"/>
      <c r="F43" s="686"/>
      <c r="G43" s="687"/>
    </row>
    <row r="44" spans="1:7" ht="21" customHeight="1" thickBot="1" x14ac:dyDescent="0.35">
      <c r="A44" s="613" t="s">
        <v>563</v>
      </c>
      <c r="B44" s="614"/>
      <c r="C44" s="614"/>
      <c r="D44" s="614"/>
      <c r="E44" s="614"/>
      <c r="F44" s="614"/>
      <c r="G44" s="615"/>
    </row>
  </sheetData>
  <mergeCells count="44">
    <mergeCell ref="A37:B37"/>
    <mergeCell ref="A38:C38"/>
    <mergeCell ref="A39:B39"/>
    <mergeCell ref="A43:G43"/>
    <mergeCell ref="A44:G44"/>
    <mergeCell ref="A28:G28"/>
    <mergeCell ref="A29:C31"/>
    <mergeCell ref="D29:G29"/>
    <mergeCell ref="D30:E30"/>
    <mergeCell ref="F30:G30"/>
    <mergeCell ref="A32:B34"/>
    <mergeCell ref="C32:G32"/>
    <mergeCell ref="C33:G33"/>
    <mergeCell ref="C34:G34"/>
    <mergeCell ref="A41:G41"/>
    <mergeCell ref="A42:G42"/>
    <mergeCell ref="C35:G35"/>
    <mergeCell ref="A36:B36"/>
    <mergeCell ref="A40:B40"/>
    <mergeCell ref="A26:G26"/>
    <mergeCell ref="A13:A14"/>
    <mergeCell ref="B13:B14"/>
    <mergeCell ref="C13:G13"/>
    <mergeCell ref="C14:G14"/>
    <mergeCell ref="A15:B15"/>
    <mergeCell ref="A21:G21"/>
    <mergeCell ref="A23:G23"/>
    <mergeCell ref="A16:B16"/>
    <mergeCell ref="A17:C17"/>
    <mergeCell ref="A18:G18"/>
    <mergeCell ref="A19:G19"/>
    <mergeCell ref="A22:G22"/>
    <mergeCell ref="A1:G1"/>
    <mergeCell ref="A3:G3"/>
    <mergeCell ref="A4:G4"/>
    <mergeCell ref="A6:G6"/>
    <mergeCell ref="A20:G20"/>
    <mergeCell ref="A11:B12"/>
    <mergeCell ref="C11:G11"/>
    <mergeCell ref="C12:G12"/>
    <mergeCell ref="A8:C10"/>
    <mergeCell ref="D8:G8"/>
    <mergeCell ref="D9:E9"/>
    <mergeCell ref="F9:G9"/>
  </mergeCells>
  <phoneticPr fontId="0" type="noConversion"/>
  <pageMargins left="0.2" right="0.19" top="0.17" bottom="0.17" header="0.31496062992126" footer="0.2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28" workbookViewId="0">
      <selection activeCell="G28" sqref="G1:G65536"/>
    </sheetView>
  </sheetViews>
  <sheetFormatPr defaultColWidth="19.140625" defaultRowHeight="16.5" x14ac:dyDescent="0.25"/>
  <cols>
    <col min="1" max="1" width="13.140625" style="120" customWidth="1"/>
    <col min="2" max="2" width="16.140625" style="120" customWidth="1"/>
    <col min="3" max="3" width="26.85546875" style="120" customWidth="1"/>
    <col min="4" max="4" width="17.42578125" style="120" customWidth="1"/>
    <col min="5" max="5" width="15.28515625" style="120" customWidth="1"/>
    <col min="6" max="6" width="14.5703125" style="120" customWidth="1"/>
    <col min="7" max="7" width="16.42578125" style="120" customWidth="1"/>
    <col min="8" max="250" width="9.140625" style="120" customWidth="1"/>
    <col min="251" max="251" width="13.140625" style="120" customWidth="1"/>
    <col min="252" max="252" width="16.140625" style="120" customWidth="1"/>
    <col min="253" max="253" width="26.85546875" style="120" customWidth="1"/>
    <col min="254" max="254" width="17.42578125" style="120" customWidth="1"/>
    <col min="255" max="255" width="15.140625" style="120" customWidth="1"/>
    <col min="256" max="16384" width="19.140625" style="120"/>
  </cols>
  <sheetData>
    <row r="1" spans="1:7" x14ac:dyDescent="0.25">
      <c r="A1" s="581" t="s">
        <v>281</v>
      </c>
      <c r="B1" s="581"/>
      <c r="C1" s="581"/>
      <c r="D1" s="581"/>
      <c r="E1" s="581"/>
      <c r="F1" s="581"/>
      <c r="G1" s="581"/>
    </row>
    <row r="2" spans="1:7" x14ac:dyDescent="0.25">
      <c r="A2" s="150"/>
      <c r="B2" s="150"/>
      <c r="C2" s="150"/>
      <c r="D2" s="150"/>
      <c r="E2" s="150"/>
      <c r="F2" s="150"/>
    </row>
    <row r="3" spans="1:7" ht="45.75" customHeight="1" x14ac:dyDescent="0.25">
      <c r="A3" s="582" t="s">
        <v>68</v>
      </c>
      <c r="B3" s="582"/>
      <c r="C3" s="582"/>
      <c r="D3" s="582"/>
      <c r="E3" s="582"/>
      <c r="F3" s="582"/>
      <c r="G3" s="582"/>
    </row>
    <row r="4" spans="1:7" s="258" customFormat="1" ht="47.25" customHeight="1" x14ac:dyDescent="0.25">
      <c r="A4" s="578" t="s">
        <v>141</v>
      </c>
      <c r="B4" s="578"/>
      <c r="C4" s="578"/>
      <c r="D4" s="578"/>
      <c r="E4" s="578"/>
      <c r="F4" s="578"/>
      <c r="G4" s="578"/>
    </row>
    <row r="6" spans="1:7" s="258" customFormat="1" x14ac:dyDescent="0.25">
      <c r="A6" s="578" t="s">
        <v>188</v>
      </c>
      <c r="B6" s="578"/>
      <c r="C6" s="578"/>
      <c r="D6" s="578"/>
      <c r="E6" s="578"/>
      <c r="F6" s="578"/>
      <c r="G6" s="578"/>
    </row>
    <row r="7" spans="1:7" s="258" customFormat="1" ht="17.25" thickBot="1" x14ac:dyDescent="0.3">
      <c r="A7" s="120"/>
      <c r="B7" s="120"/>
      <c r="C7" s="120"/>
      <c r="D7" s="120"/>
      <c r="E7" s="120"/>
      <c r="F7" s="120"/>
      <c r="G7" s="120"/>
    </row>
    <row r="8" spans="1:7" ht="45.75" customHeight="1" x14ac:dyDescent="0.25">
      <c r="A8" s="755" t="s">
        <v>143</v>
      </c>
      <c r="B8" s="756"/>
      <c r="C8" s="757"/>
      <c r="D8" s="750" t="s">
        <v>575</v>
      </c>
      <c r="E8" s="751"/>
      <c r="F8" s="751"/>
      <c r="G8" s="752"/>
    </row>
    <row r="9" spans="1:7" ht="29.25" customHeight="1" x14ac:dyDescent="0.25">
      <c r="A9" s="758"/>
      <c r="B9" s="759"/>
      <c r="C9" s="760"/>
      <c r="D9" s="618" t="s">
        <v>144</v>
      </c>
      <c r="E9" s="619"/>
      <c r="F9" s="618" t="s">
        <v>145</v>
      </c>
      <c r="G9" s="619"/>
    </row>
    <row r="10" spans="1:7" ht="17.25" thickBot="1" x14ac:dyDescent="0.3">
      <c r="A10" s="761"/>
      <c r="B10" s="762"/>
      <c r="C10" s="763"/>
      <c r="D10" s="21" t="s">
        <v>109</v>
      </c>
      <c r="E10" s="261" t="s">
        <v>100</v>
      </c>
      <c r="F10" s="21" t="s">
        <v>109</v>
      </c>
      <c r="G10" s="262" t="s">
        <v>100</v>
      </c>
    </row>
    <row r="11" spans="1:7" s="87" customFormat="1" x14ac:dyDescent="0.25">
      <c r="A11" s="497" t="s">
        <v>146</v>
      </c>
      <c r="B11" s="498"/>
      <c r="C11" s="501" t="s">
        <v>116</v>
      </c>
      <c r="D11" s="502"/>
      <c r="E11" s="502"/>
      <c r="F11" s="502"/>
      <c r="G11" s="503"/>
    </row>
    <row r="12" spans="1:7" s="87" customFormat="1" x14ac:dyDescent="0.25">
      <c r="A12" s="499"/>
      <c r="B12" s="500"/>
      <c r="C12" s="564" t="s">
        <v>570</v>
      </c>
      <c r="D12" s="565"/>
      <c r="E12" s="565"/>
      <c r="F12" s="565"/>
      <c r="G12" s="566"/>
    </row>
    <row r="13" spans="1:7" s="87" customFormat="1" x14ac:dyDescent="0.25">
      <c r="A13" s="567">
        <v>1134</v>
      </c>
      <c r="B13" s="460" t="s">
        <v>538</v>
      </c>
      <c r="C13" s="453" t="s">
        <v>150</v>
      </c>
      <c r="D13" s="454"/>
      <c r="E13" s="454"/>
      <c r="F13" s="454"/>
      <c r="G13" s="455"/>
    </row>
    <row r="14" spans="1:7" s="87" customFormat="1" ht="51.75" customHeight="1" thickBot="1" x14ac:dyDescent="0.3">
      <c r="A14" s="567"/>
      <c r="B14" s="460"/>
      <c r="C14" s="575" t="s">
        <v>571</v>
      </c>
      <c r="D14" s="576"/>
      <c r="E14" s="576"/>
      <c r="F14" s="576"/>
      <c r="G14" s="577"/>
    </row>
    <row r="15" spans="1:7" s="87" customFormat="1" ht="45" customHeight="1" thickBot="1" x14ac:dyDescent="0.3">
      <c r="A15" s="426" t="s">
        <v>192</v>
      </c>
      <c r="B15" s="574"/>
      <c r="C15" s="252" t="s">
        <v>569</v>
      </c>
      <c r="D15" s="247"/>
      <c r="E15" s="247"/>
      <c r="F15" s="248"/>
      <c r="G15" s="249"/>
    </row>
    <row r="16" spans="1:7" s="87" customFormat="1" ht="31.5" customHeight="1" thickBot="1" x14ac:dyDescent="0.3">
      <c r="A16" s="573" t="s">
        <v>194</v>
      </c>
      <c r="B16" s="574"/>
      <c r="C16" s="252"/>
      <c r="D16" s="250" t="s">
        <v>152</v>
      </c>
      <c r="E16" s="250" t="s">
        <v>152</v>
      </c>
      <c r="F16" s="91">
        <f>'130Syunik'!C19</f>
        <v>-33600</v>
      </c>
      <c r="G16" s="91">
        <f>'130Syunik'!D19</f>
        <v>-33600</v>
      </c>
    </row>
    <row r="17" spans="1:7" s="87" customFormat="1" ht="28.5" customHeight="1" thickBot="1" x14ac:dyDescent="0.3">
      <c r="A17" s="573" t="s">
        <v>195</v>
      </c>
      <c r="B17" s="480"/>
      <c r="C17" s="574"/>
      <c r="D17" s="254"/>
      <c r="E17" s="250"/>
      <c r="F17" s="251"/>
      <c r="G17" s="249"/>
    </row>
    <row r="18" spans="1:7" s="87" customFormat="1" ht="28.5" customHeight="1" x14ac:dyDescent="0.25">
      <c r="A18" s="569" t="s">
        <v>196</v>
      </c>
      <c r="B18" s="570"/>
      <c r="C18" s="570"/>
      <c r="D18" s="570"/>
      <c r="E18" s="570"/>
      <c r="F18" s="570"/>
      <c r="G18" s="571"/>
    </row>
    <row r="19" spans="1:7" s="87" customFormat="1" ht="27.75" customHeight="1" thickBot="1" x14ac:dyDescent="0.3">
      <c r="A19" s="426" t="s">
        <v>371</v>
      </c>
      <c r="B19" s="427"/>
      <c r="C19" s="427"/>
      <c r="D19" s="427"/>
      <c r="E19" s="427"/>
      <c r="F19" s="427"/>
      <c r="G19" s="428"/>
    </row>
    <row r="20" spans="1:7" s="87" customFormat="1" ht="35.25" customHeight="1" x14ac:dyDescent="0.25">
      <c r="A20" s="444" t="s">
        <v>158</v>
      </c>
      <c r="B20" s="445"/>
      <c r="C20" s="445"/>
      <c r="D20" s="445"/>
      <c r="E20" s="445"/>
      <c r="F20" s="446"/>
      <c r="G20" s="447"/>
    </row>
    <row r="21" spans="1:7" s="87" customFormat="1" ht="27.75" customHeight="1" thickBot="1" x14ac:dyDescent="0.3">
      <c r="A21" s="440" t="s">
        <v>556</v>
      </c>
      <c r="B21" s="441"/>
      <c r="C21" s="441"/>
      <c r="D21" s="441"/>
      <c r="E21" s="441"/>
      <c r="F21" s="442"/>
      <c r="G21" s="443"/>
    </row>
    <row r="22" spans="1:7" s="87" customFormat="1" ht="25.5" customHeight="1" x14ac:dyDescent="0.25">
      <c r="A22" s="444" t="s">
        <v>159</v>
      </c>
      <c r="B22" s="445"/>
      <c r="C22" s="445"/>
      <c r="D22" s="445"/>
      <c r="E22" s="445"/>
      <c r="F22" s="446"/>
      <c r="G22" s="447"/>
    </row>
    <row r="23" spans="1:7" s="87" customFormat="1" ht="27.75" customHeight="1" thickBot="1" x14ac:dyDescent="0.3">
      <c r="A23" s="440" t="s">
        <v>557</v>
      </c>
      <c r="B23" s="441"/>
      <c r="C23" s="441"/>
      <c r="D23" s="441"/>
      <c r="E23" s="441"/>
      <c r="F23" s="442"/>
      <c r="G23" s="443"/>
    </row>
    <row r="24" spans="1:7" s="87" customFormat="1" ht="24" customHeight="1" x14ac:dyDescent="0.25">
      <c r="A24" s="753" t="s">
        <v>146</v>
      </c>
      <c r="B24" s="754"/>
      <c r="C24" s="501" t="s">
        <v>116</v>
      </c>
      <c r="D24" s="502"/>
      <c r="E24" s="502"/>
      <c r="F24" s="502"/>
      <c r="G24" s="503"/>
    </row>
    <row r="25" spans="1:7" s="87" customFormat="1" ht="42.75" customHeight="1" x14ac:dyDescent="0.25">
      <c r="A25" s="499"/>
      <c r="B25" s="500"/>
      <c r="C25" s="564" t="s">
        <v>66</v>
      </c>
      <c r="D25" s="565"/>
      <c r="E25" s="565"/>
      <c r="F25" s="565"/>
      <c r="G25" s="566"/>
    </row>
    <row r="26" spans="1:7" s="87" customFormat="1" ht="27.75" customHeight="1" x14ac:dyDescent="0.25">
      <c r="A26" s="590">
        <v>1047</v>
      </c>
      <c r="B26" s="568" t="s">
        <v>67</v>
      </c>
      <c r="C26" s="453" t="s">
        <v>150</v>
      </c>
      <c r="D26" s="454"/>
      <c r="E26" s="454"/>
      <c r="F26" s="454"/>
      <c r="G26" s="455"/>
    </row>
    <row r="27" spans="1:7" s="87" customFormat="1" ht="40.5" customHeight="1" thickBot="1" x14ac:dyDescent="0.3">
      <c r="A27" s="590"/>
      <c r="B27" s="568"/>
      <c r="C27" s="575" t="s">
        <v>191</v>
      </c>
      <c r="D27" s="576"/>
      <c r="E27" s="576"/>
      <c r="F27" s="576"/>
      <c r="G27" s="577"/>
    </row>
    <row r="28" spans="1:7" s="87" customFormat="1" ht="39" customHeight="1" thickBot="1" x14ac:dyDescent="0.3">
      <c r="A28" s="426" t="s">
        <v>192</v>
      </c>
      <c r="B28" s="572"/>
      <c r="C28" s="252" t="s">
        <v>193</v>
      </c>
      <c r="D28" s="259">
        <v>1</v>
      </c>
      <c r="E28" s="259">
        <v>1</v>
      </c>
      <c r="F28" s="259"/>
      <c r="G28" s="331"/>
    </row>
    <row r="29" spans="1:7" s="87" customFormat="1" ht="25.5" customHeight="1" thickBot="1" x14ac:dyDescent="0.3">
      <c r="A29" s="573" t="s">
        <v>194</v>
      </c>
      <c r="B29" s="574"/>
      <c r="C29" s="252"/>
      <c r="D29" s="250" t="s">
        <v>152</v>
      </c>
      <c r="E29" s="250" t="s">
        <v>152</v>
      </c>
      <c r="F29" s="332">
        <f>'130Syunik'!C15</f>
        <v>32000</v>
      </c>
      <c r="G29" s="332">
        <f>'130Syunik'!D15</f>
        <v>32000</v>
      </c>
    </row>
    <row r="30" spans="1:7" s="87" customFormat="1" ht="41.25" customHeight="1" thickBot="1" x14ac:dyDescent="0.3">
      <c r="A30" s="573" t="s">
        <v>195</v>
      </c>
      <c r="B30" s="480"/>
      <c r="C30" s="574"/>
      <c r="D30" s="254"/>
      <c r="E30" s="254"/>
      <c r="F30" s="250"/>
      <c r="G30" s="249"/>
    </row>
    <row r="31" spans="1:7" s="87" customFormat="1" x14ac:dyDescent="0.25">
      <c r="A31" s="569" t="s">
        <v>196</v>
      </c>
      <c r="B31" s="570"/>
      <c r="C31" s="570"/>
      <c r="D31" s="570"/>
      <c r="E31" s="570"/>
      <c r="F31" s="570"/>
      <c r="G31" s="571"/>
    </row>
    <row r="32" spans="1:7" s="87" customFormat="1" ht="33.75" customHeight="1" thickBot="1" x14ac:dyDescent="0.3">
      <c r="A32" s="426" t="s">
        <v>197</v>
      </c>
      <c r="B32" s="427"/>
      <c r="C32" s="427"/>
      <c r="D32" s="427"/>
      <c r="E32" s="427"/>
      <c r="F32" s="427"/>
      <c r="G32" s="428"/>
    </row>
    <row r="33" spans="1:7" s="87" customFormat="1" ht="33" customHeight="1" x14ac:dyDescent="0.25">
      <c r="A33" s="444" t="s">
        <v>158</v>
      </c>
      <c r="B33" s="445"/>
      <c r="C33" s="445"/>
      <c r="D33" s="445"/>
      <c r="E33" s="445"/>
      <c r="F33" s="445"/>
      <c r="G33" s="447"/>
    </row>
    <row r="34" spans="1:7" s="87" customFormat="1" ht="36.75" customHeight="1" thickBot="1" x14ac:dyDescent="0.35">
      <c r="A34" s="613" t="s">
        <v>562</v>
      </c>
      <c r="B34" s="614"/>
      <c r="C34" s="614"/>
      <c r="D34" s="614"/>
      <c r="E34" s="614"/>
      <c r="F34" s="614"/>
      <c r="G34" s="615"/>
    </row>
    <row r="35" spans="1:7" s="87" customFormat="1" ht="23.25" customHeight="1" x14ac:dyDescent="0.25">
      <c r="A35" s="729" t="s">
        <v>159</v>
      </c>
      <c r="B35" s="634"/>
      <c r="C35" s="634"/>
      <c r="D35" s="634"/>
      <c r="E35" s="634"/>
      <c r="F35" s="634"/>
      <c r="G35" s="730"/>
    </row>
    <row r="36" spans="1:7" s="87" customFormat="1" ht="19.5" customHeight="1" thickBot="1" x14ac:dyDescent="0.35">
      <c r="A36" s="613" t="s">
        <v>563</v>
      </c>
      <c r="B36" s="614"/>
      <c r="C36" s="614"/>
      <c r="D36" s="614"/>
      <c r="E36" s="614"/>
      <c r="F36" s="614"/>
      <c r="G36" s="615"/>
    </row>
    <row r="37" spans="1:7" s="87" customFormat="1" x14ac:dyDescent="0.25">
      <c r="A37" s="116"/>
      <c r="B37" s="116"/>
      <c r="C37" s="116"/>
      <c r="D37" s="116"/>
      <c r="E37" s="116"/>
      <c r="F37" s="116"/>
      <c r="G37" s="116"/>
    </row>
    <row r="39" spans="1:7" x14ac:dyDescent="0.25">
      <c r="A39" s="578" t="s">
        <v>164</v>
      </c>
      <c r="B39" s="578"/>
      <c r="C39" s="578"/>
      <c r="D39" s="578"/>
      <c r="E39" s="578"/>
      <c r="F39" s="578"/>
      <c r="G39" s="578"/>
    </row>
    <row r="41" spans="1:7" ht="17.25" thickBot="1" x14ac:dyDescent="0.3">
      <c r="A41" s="578" t="s">
        <v>165</v>
      </c>
      <c r="B41" s="578"/>
      <c r="C41" s="578"/>
      <c r="D41" s="578"/>
      <c r="E41" s="578"/>
      <c r="F41" s="578"/>
      <c r="G41" s="578"/>
    </row>
    <row r="42" spans="1:7" ht="44.25" customHeight="1" x14ac:dyDescent="0.25">
      <c r="A42" s="583" t="s">
        <v>143</v>
      </c>
      <c r="B42" s="584"/>
      <c r="C42" s="584"/>
      <c r="D42" s="750" t="s">
        <v>575</v>
      </c>
      <c r="E42" s="751"/>
      <c r="F42" s="751"/>
      <c r="G42" s="752"/>
    </row>
    <row r="43" spans="1:7" ht="31.5" customHeight="1" x14ac:dyDescent="0.25">
      <c r="A43" s="585"/>
      <c r="B43" s="568"/>
      <c r="C43" s="568"/>
      <c r="D43" s="618" t="s">
        <v>144</v>
      </c>
      <c r="E43" s="619"/>
      <c r="F43" s="618" t="s">
        <v>145</v>
      </c>
      <c r="G43" s="619"/>
    </row>
    <row r="44" spans="1:7" ht="33" customHeight="1" thickBot="1" x14ac:dyDescent="0.3">
      <c r="A44" s="586"/>
      <c r="B44" s="587"/>
      <c r="C44" s="587"/>
      <c r="D44" s="21" t="s">
        <v>109</v>
      </c>
      <c r="E44" s="261" t="s">
        <v>100</v>
      </c>
      <c r="F44" s="21" t="s">
        <v>109</v>
      </c>
      <c r="G44" s="262" t="s">
        <v>100</v>
      </c>
    </row>
    <row r="45" spans="1:7" x14ac:dyDescent="0.25">
      <c r="A45" s="688" t="s">
        <v>146</v>
      </c>
      <c r="B45" s="689"/>
      <c r="C45" s="694" t="s">
        <v>116</v>
      </c>
      <c r="D45" s="695"/>
      <c r="E45" s="695"/>
      <c r="F45" s="695"/>
      <c r="G45" s="696"/>
    </row>
    <row r="46" spans="1:7" x14ac:dyDescent="0.25">
      <c r="A46" s="690"/>
      <c r="B46" s="691"/>
      <c r="C46" s="697" t="s">
        <v>166</v>
      </c>
      <c r="D46" s="698"/>
      <c r="E46" s="699"/>
      <c r="F46" s="699"/>
      <c r="G46" s="700"/>
    </row>
    <row r="47" spans="1:7" ht="17.25" thickBot="1" x14ac:dyDescent="0.3">
      <c r="A47" s="692"/>
      <c r="B47" s="693"/>
      <c r="C47" s="701" t="s">
        <v>167</v>
      </c>
      <c r="D47" s="702"/>
      <c r="E47" s="703"/>
      <c r="F47" s="703"/>
      <c r="G47" s="704"/>
    </row>
    <row r="48" spans="1:7" ht="41.25" customHeight="1" thickBot="1" x14ac:dyDescent="0.3">
      <c r="A48" s="311">
        <v>1047</v>
      </c>
      <c r="B48" s="265" t="s">
        <v>63</v>
      </c>
      <c r="C48" s="705" t="s">
        <v>64</v>
      </c>
      <c r="D48" s="706"/>
      <c r="E48" s="706"/>
      <c r="F48" s="706"/>
      <c r="G48" s="707"/>
    </row>
    <row r="49" spans="1:7" ht="66.75" thickBot="1" x14ac:dyDescent="0.3">
      <c r="A49" s="731" t="s">
        <v>170</v>
      </c>
      <c r="B49" s="732"/>
      <c r="C49" s="310" t="s">
        <v>171</v>
      </c>
      <c r="D49" s="265"/>
      <c r="E49" s="265"/>
      <c r="F49" s="265"/>
      <c r="G49" s="265"/>
    </row>
    <row r="50" spans="1:7" ht="50.25" thickBot="1" x14ac:dyDescent="0.3">
      <c r="A50" s="733"/>
      <c r="B50" s="734"/>
      <c r="C50" s="310" t="s">
        <v>172</v>
      </c>
      <c r="D50" s="329"/>
      <c r="E50" s="329"/>
      <c r="F50" s="265"/>
      <c r="G50" s="265"/>
    </row>
    <row r="51" spans="1:7" ht="32.25" customHeight="1" thickBot="1" x14ac:dyDescent="0.3">
      <c r="A51" s="708" t="s">
        <v>173</v>
      </c>
      <c r="B51" s="709"/>
      <c r="C51" s="310"/>
      <c r="D51" s="310"/>
      <c r="E51" s="265"/>
      <c r="F51" s="265"/>
      <c r="G51" s="265"/>
    </row>
    <row r="52" spans="1:7" ht="66" customHeight="1" thickBot="1" x14ac:dyDescent="0.3">
      <c r="A52" s="708" t="s">
        <v>174</v>
      </c>
      <c r="B52" s="710"/>
      <c r="C52" s="709"/>
      <c r="D52" s="310"/>
      <c r="E52" s="265"/>
      <c r="F52" s="114">
        <f>SUM('130Syunik'!C13:C14)</f>
        <v>-3162.1</v>
      </c>
      <c r="G52" s="114">
        <f>SUM('130Syunik'!D13:D14)</f>
        <v>-3162.1</v>
      </c>
    </row>
    <row r="53" spans="1:7" ht="66" customHeight="1" thickBot="1" x14ac:dyDescent="0.3">
      <c r="A53" s="708" t="s">
        <v>175</v>
      </c>
      <c r="B53" s="709"/>
      <c r="C53" s="114">
        <f>G52</f>
        <v>-3162.1</v>
      </c>
      <c r="D53" s="330"/>
      <c r="E53" s="265"/>
      <c r="F53" s="265"/>
      <c r="G53" s="265"/>
    </row>
    <row r="54" spans="1:7" ht="92.25" customHeight="1" thickBot="1" x14ac:dyDescent="0.3">
      <c r="A54" s="708" t="s">
        <v>176</v>
      </c>
      <c r="B54" s="709"/>
      <c r="C54" s="310"/>
      <c r="D54" s="310"/>
      <c r="E54" s="265"/>
      <c r="F54" s="265"/>
      <c r="G54" s="265"/>
    </row>
    <row r="55" spans="1:7" ht="36.75" customHeight="1" thickBot="1" x14ac:dyDescent="0.3">
      <c r="A55" s="738" t="s">
        <v>158</v>
      </c>
      <c r="B55" s="739"/>
      <c r="C55" s="739"/>
      <c r="D55" s="739"/>
      <c r="E55" s="739"/>
      <c r="F55" s="739"/>
      <c r="G55" s="740"/>
    </row>
    <row r="56" spans="1:7" ht="42.75" customHeight="1" thickBot="1" x14ac:dyDescent="0.35">
      <c r="A56" s="613" t="s">
        <v>562</v>
      </c>
      <c r="B56" s="614"/>
      <c r="C56" s="614"/>
      <c r="D56" s="614"/>
      <c r="E56" s="614"/>
      <c r="F56" s="614"/>
      <c r="G56" s="615"/>
    </row>
    <row r="57" spans="1:7" ht="40.5" customHeight="1" thickBot="1" x14ac:dyDescent="0.3">
      <c r="A57" s="738" t="s">
        <v>159</v>
      </c>
      <c r="B57" s="739"/>
      <c r="C57" s="739"/>
      <c r="D57" s="739"/>
      <c r="E57" s="739"/>
      <c r="F57" s="739"/>
      <c r="G57" s="740"/>
    </row>
    <row r="58" spans="1:7" ht="35.25" customHeight="1" thickBot="1" x14ac:dyDescent="0.35">
      <c r="A58" s="613" t="s">
        <v>563</v>
      </c>
      <c r="B58" s="614"/>
      <c r="C58" s="614"/>
      <c r="D58" s="614"/>
      <c r="E58" s="614"/>
      <c r="F58" s="614"/>
      <c r="G58" s="615"/>
    </row>
    <row r="59" spans="1:7" x14ac:dyDescent="0.25">
      <c r="A59" s="711" t="s">
        <v>146</v>
      </c>
      <c r="B59" s="712"/>
      <c r="C59" s="715" t="s">
        <v>116</v>
      </c>
      <c r="D59" s="716"/>
      <c r="E59" s="716"/>
      <c r="F59" s="716"/>
      <c r="G59" s="717"/>
    </row>
    <row r="60" spans="1:7" x14ac:dyDescent="0.25">
      <c r="A60" s="713"/>
      <c r="B60" s="714"/>
      <c r="C60" s="726" t="s">
        <v>180</v>
      </c>
      <c r="D60" s="727"/>
      <c r="E60" s="727"/>
      <c r="F60" s="727"/>
      <c r="G60" s="728"/>
    </row>
    <row r="61" spans="1:7" x14ac:dyDescent="0.25">
      <c r="A61" s="684">
        <v>1047</v>
      </c>
      <c r="B61" s="619" t="s">
        <v>65</v>
      </c>
      <c r="C61" s="742" t="s">
        <v>150</v>
      </c>
      <c r="D61" s="743"/>
      <c r="E61" s="743"/>
      <c r="F61" s="743"/>
      <c r="G61" s="744"/>
    </row>
    <row r="62" spans="1:7" ht="17.25" thickBot="1" x14ac:dyDescent="0.3">
      <c r="A62" s="737"/>
      <c r="B62" s="741"/>
      <c r="C62" s="745" t="s">
        <v>182</v>
      </c>
      <c r="D62" s="746"/>
      <c r="E62" s="746"/>
      <c r="F62" s="746"/>
      <c r="G62" s="747"/>
    </row>
    <row r="63" spans="1:7" ht="66" x14ac:dyDescent="0.25">
      <c r="A63" s="748" t="s">
        <v>170</v>
      </c>
      <c r="B63" s="749"/>
      <c r="C63" s="267" t="s">
        <v>183</v>
      </c>
      <c r="D63" s="207"/>
      <c r="E63" s="207"/>
      <c r="F63" s="278"/>
      <c r="G63" s="268"/>
    </row>
    <row r="64" spans="1:7" ht="83.25" thickBot="1" x14ac:dyDescent="0.3">
      <c r="A64" s="735" t="s">
        <v>173</v>
      </c>
      <c r="B64" s="736"/>
      <c r="C64" s="269" t="s">
        <v>184</v>
      </c>
      <c r="D64" s="269"/>
      <c r="E64" s="270"/>
      <c r="F64" s="271"/>
      <c r="G64" s="272"/>
    </row>
    <row r="65" spans="1:7" ht="85.5" customHeight="1" thickBot="1" x14ac:dyDescent="0.3">
      <c r="A65" s="724" t="s">
        <v>185</v>
      </c>
      <c r="B65" s="725"/>
      <c r="C65" s="725"/>
      <c r="D65" s="273"/>
      <c r="E65" s="274"/>
      <c r="F65" s="186">
        <f>'130Syunik'!C16</f>
        <v>4762.1000000000004</v>
      </c>
      <c r="G65" s="186">
        <f>'130Syunik'!D16</f>
        <v>4762.1000000000004</v>
      </c>
    </row>
    <row r="66" spans="1:7" ht="51" customHeight="1" thickBot="1" x14ac:dyDescent="0.3">
      <c r="A66" s="718" t="s">
        <v>186</v>
      </c>
      <c r="B66" s="719"/>
      <c r="C66" s="186">
        <f>G65</f>
        <v>4762.1000000000004</v>
      </c>
      <c r="D66" s="279"/>
      <c r="E66" s="274"/>
      <c r="F66" s="275"/>
      <c r="G66" s="276"/>
    </row>
    <row r="67" spans="1:7" ht="99" customHeight="1" thickBot="1" x14ac:dyDescent="0.3">
      <c r="A67" s="718" t="s">
        <v>187</v>
      </c>
      <c r="B67" s="719"/>
      <c r="C67" s="277"/>
      <c r="D67" s="277"/>
      <c r="E67" s="274"/>
      <c r="F67" s="275"/>
      <c r="G67" s="276"/>
    </row>
    <row r="68" spans="1:7" ht="27" customHeight="1" x14ac:dyDescent="0.25">
      <c r="A68" s="720" t="s">
        <v>158</v>
      </c>
      <c r="B68" s="721"/>
      <c r="C68" s="721"/>
      <c r="D68" s="721"/>
      <c r="E68" s="721"/>
      <c r="F68" s="722"/>
      <c r="G68" s="723"/>
    </row>
    <row r="69" spans="1:7" ht="33.75" customHeight="1" thickBot="1" x14ac:dyDescent="0.35">
      <c r="A69" s="613" t="s">
        <v>562</v>
      </c>
      <c r="B69" s="614"/>
      <c r="C69" s="614"/>
      <c r="D69" s="614"/>
      <c r="E69" s="614"/>
      <c r="F69" s="614"/>
      <c r="G69" s="615"/>
    </row>
    <row r="70" spans="1:7" ht="27.75" customHeight="1" x14ac:dyDescent="0.25">
      <c r="A70" s="720" t="s">
        <v>159</v>
      </c>
      <c r="B70" s="721"/>
      <c r="C70" s="721"/>
      <c r="D70" s="721"/>
      <c r="E70" s="721"/>
      <c r="F70" s="722"/>
      <c r="G70" s="723"/>
    </row>
    <row r="71" spans="1:7" ht="29.25" customHeight="1" thickBot="1" x14ac:dyDescent="0.35">
      <c r="A71" s="613" t="s">
        <v>563</v>
      </c>
      <c r="B71" s="614"/>
      <c r="C71" s="614"/>
      <c r="D71" s="614"/>
      <c r="E71" s="614"/>
      <c r="F71" s="614"/>
      <c r="G71" s="615"/>
    </row>
  </sheetData>
  <mergeCells count="76">
    <mergeCell ref="C12:G12"/>
    <mergeCell ref="A1:G1"/>
    <mergeCell ref="A3:G3"/>
    <mergeCell ref="A4:G4"/>
    <mergeCell ref="A6:G6"/>
    <mergeCell ref="A8:C10"/>
    <mergeCell ref="D8:G8"/>
    <mergeCell ref="A24:B25"/>
    <mergeCell ref="C24:G24"/>
    <mergeCell ref="C25:G25"/>
    <mergeCell ref="A26:A27"/>
    <mergeCell ref="D9:E9"/>
    <mergeCell ref="A15:B15"/>
    <mergeCell ref="A16:B16"/>
    <mergeCell ref="A17:C17"/>
    <mergeCell ref="A18:G18"/>
    <mergeCell ref="A13:A14"/>
    <mergeCell ref="B13:B14"/>
    <mergeCell ref="C13:G13"/>
    <mergeCell ref="C14:G14"/>
    <mergeCell ref="F9:G9"/>
    <mergeCell ref="A11:B12"/>
    <mergeCell ref="C11:G11"/>
    <mergeCell ref="A19:G19"/>
    <mergeCell ref="A20:G20"/>
    <mergeCell ref="A21:G21"/>
    <mergeCell ref="A23:G23"/>
    <mergeCell ref="A22:G22"/>
    <mergeCell ref="C48:G48"/>
    <mergeCell ref="A30:C30"/>
    <mergeCell ref="A31:G31"/>
    <mergeCell ref="A32:G32"/>
    <mergeCell ref="A33:G33"/>
    <mergeCell ref="C46:G46"/>
    <mergeCell ref="A64:B64"/>
    <mergeCell ref="A61:A62"/>
    <mergeCell ref="A55:G55"/>
    <mergeCell ref="A56:G56"/>
    <mergeCell ref="A57:G57"/>
    <mergeCell ref="A58:G58"/>
    <mergeCell ref="B61:B62"/>
    <mergeCell ref="C61:G61"/>
    <mergeCell ref="C62:G62"/>
    <mergeCell ref="A63:B63"/>
    <mergeCell ref="A28:B28"/>
    <mergeCell ref="A29:B29"/>
    <mergeCell ref="A54:B54"/>
    <mergeCell ref="A49:B50"/>
    <mergeCell ref="A51:B51"/>
    <mergeCell ref="A52:C52"/>
    <mergeCell ref="A53:B53"/>
    <mergeCell ref="A39:G39"/>
    <mergeCell ref="A41:G41"/>
    <mergeCell ref="A42:C44"/>
    <mergeCell ref="D42:G42"/>
    <mergeCell ref="D43:E43"/>
    <mergeCell ref="F43:G43"/>
    <mergeCell ref="A45:B47"/>
    <mergeCell ref="C45:G45"/>
    <mergeCell ref="C47:G47"/>
    <mergeCell ref="B26:B27"/>
    <mergeCell ref="C26:G26"/>
    <mergeCell ref="A59:B60"/>
    <mergeCell ref="C59:G59"/>
    <mergeCell ref="A71:G71"/>
    <mergeCell ref="A67:B67"/>
    <mergeCell ref="A68:G68"/>
    <mergeCell ref="A69:G69"/>
    <mergeCell ref="A70:G70"/>
    <mergeCell ref="A65:C65"/>
    <mergeCell ref="A66:B66"/>
    <mergeCell ref="C60:G60"/>
    <mergeCell ref="C27:G27"/>
    <mergeCell ref="A34:G34"/>
    <mergeCell ref="A35:G35"/>
    <mergeCell ref="A36:G3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Aragatsotn</vt:lpstr>
      <vt:lpstr>Aragac crag</vt:lpstr>
      <vt:lpstr>Ararat crag</vt:lpstr>
      <vt:lpstr>Aragatsotn cra</vt:lpstr>
      <vt:lpstr>Armavir cra</vt:lpstr>
      <vt:lpstr>Gexarq crag</vt:lpstr>
      <vt:lpstr>Lori cra</vt:lpstr>
      <vt:lpstr>Shirak cra</vt:lpstr>
      <vt:lpstr>Syunik cra</vt:lpstr>
      <vt:lpstr>Tavush cra</vt:lpstr>
      <vt:lpstr>Gnum </vt:lpstr>
      <vt:lpstr>130Aragatsotn</vt:lpstr>
      <vt:lpstr>130Armavir</vt:lpstr>
      <vt:lpstr>Armavir crag</vt:lpstr>
      <vt:lpstr>130Gegharqunik</vt:lpstr>
      <vt:lpstr>130Lori</vt:lpstr>
      <vt:lpstr>130Shirak</vt:lpstr>
      <vt:lpstr>130Syunik</vt:lpstr>
      <vt:lpstr>130Tavush</vt:lpstr>
      <vt:lpstr>365Lori</vt:lpstr>
      <vt:lpstr>365Shirak</vt:lpstr>
      <vt:lpstr>Gexarquniq</vt:lpstr>
      <vt:lpstr>Gexarq cra</vt:lpstr>
      <vt:lpstr>Lori crag</vt:lpstr>
      <vt:lpstr>Kotayq crag</vt:lpstr>
      <vt:lpstr>Shirak crag</vt:lpstr>
      <vt:lpstr>Syunik crag</vt:lpstr>
      <vt:lpstr>Vayoc dzor crag</vt:lpstr>
      <vt:lpstr>ԸՆԴԱՄԵՆԸ</vt:lpstr>
      <vt:lpstr>Tavush crag</vt:lpstr>
      <vt:lpstr>Gnum</vt:lpstr>
      <vt:lpstr>498Gegharqunik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2013-08-29T11:51:45Z</dcterms:modified>
</cp:coreProperties>
</file>