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605" windowWidth="14805" windowHeight="3510" tabRatio="911" activeTab="3"/>
  </bookViews>
  <sheets>
    <sheet name="օրենք" sheetId="82" r:id="rId1"/>
    <sheet name="Կապիտալ" sheetId="68" r:id="rId2"/>
    <sheet name="Եռամսյակային" sheetId="81" r:id="rId3"/>
    <sheet name="Գնում" sheetId="95" r:id="rId4"/>
    <sheet name="Արագածոտն" sheetId="47" r:id="rId5"/>
    <sheet name="Արագածոտն ծր" sheetId="85" r:id="rId6"/>
    <sheet name="Արարատ" sheetId="48" state="hidden" r:id="rId7"/>
    <sheet name="Արարատ ծր" sheetId="93" r:id="rId8"/>
    <sheet name="Արմավիր" sheetId="69" r:id="rId9"/>
    <sheet name="Արմավիր ծր" sheetId="96" r:id="rId10"/>
    <sheet name="Գեղարքունիք" sheetId="104" r:id="rId11"/>
    <sheet name="Գեղարքունիք ծր" sheetId="103" r:id="rId12"/>
    <sheet name="Լոռի" sheetId="83" r:id="rId13"/>
    <sheet name="Լոռի ծր" sheetId="97" r:id="rId14"/>
    <sheet name="Կոտայք" sheetId="71" r:id="rId15"/>
    <sheet name="Կոտայք ծր" sheetId="98" r:id="rId16"/>
    <sheet name="Շիրակ" sheetId="73" r:id="rId17"/>
    <sheet name="Շիրակ ծր" sheetId="99" r:id="rId18"/>
    <sheet name="Սյունիք " sheetId="80" r:id="rId19"/>
    <sheet name="Սյունիք ծր" sheetId="100" r:id="rId20"/>
    <sheet name="Վայոց ձ" sheetId="79" r:id="rId21"/>
    <sheet name="Վայոց ձ ծր" sheetId="101" r:id="rId22"/>
    <sheet name="Տավուշ" sheetId="77" r:id="rId23"/>
    <sheet name="Տավուշ ծր" sheetId="102" r:id="rId24"/>
    <sheet name="doc. 12" sheetId="94" r:id="rId25"/>
  </sheets>
  <calcPr calcId="145621"/>
</workbook>
</file>

<file path=xl/calcChain.xml><?xml version="1.0" encoding="utf-8"?>
<calcChain xmlns="http://schemas.openxmlformats.org/spreadsheetml/2006/main">
  <c r="G84" i="101" l="1"/>
  <c r="F84" i="101"/>
  <c r="D13" i="79"/>
  <c r="C13" i="79"/>
  <c r="F18" i="95" l="1"/>
  <c r="F9" i="95"/>
  <c r="F141" i="95"/>
  <c r="F140" i="95"/>
  <c r="F139" i="95" s="1"/>
  <c r="F138" i="95"/>
  <c r="F137" i="95" s="1"/>
  <c r="E512" i="94"/>
  <c r="C85" i="101"/>
  <c r="F58" i="101"/>
  <c r="D7" i="79"/>
  <c r="C7" i="79"/>
  <c r="F136" i="95" l="1"/>
  <c r="F125" i="95" s="1"/>
  <c r="F40" i="95"/>
  <c r="F39" i="95" s="1"/>
  <c r="F38" i="95"/>
  <c r="F37" i="95" s="1"/>
  <c r="F35" i="95"/>
  <c r="F34" i="95" s="1"/>
  <c r="F33" i="95"/>
  <c r="F32" i="95" s="1"/>
  <c r="F29" i="95"/>
  <c r="F28" i="95" s="1"/>
  <c r="F27" i="95"/>
  <c r="F26" i="95" s="1"/>
  <c r="E150" i="94"/>
  <c r="E144" i="94" s="1"/>
  <c r="E138" i="94"/>
  <c r="E132" i="94" s="1"/>
  <c r="E126" i="94"/>
  <c r="E120" i="94" s="1"/>
  <c r="G50" i="93"/>
  <c r="F50" i="93"/>
  <c r="G37" i="93"/>
  <c r="F37" i="93"/>
  <c r="G16" i="93"/>
  <c r="F16" i="93"/>
  <c r="F94" i="82"/>
  <c r="F92" i="82" s="1"/>
  <c r="E94" i="82"/>
  <c r="E92" i="82" s="1"/>
  <c r="F56" i="82"/>
  <c r="E56" i="82"/>
  <c r="F15" i="82"/>
  <c r="E15" i="82"/>
  <c r="F97" i="82"/>
  <c r="E97" i="82"/>
  <c r="E96" i="82"/>
  <c r="F96" i="82" s="1"/>
  <c r="E64" i="82"/>
  <c r="F64" i="82" s="1"/>
  <c r="E63" i="82"/>
  <c r="E23" i="82"/>
  <c r="F23" i="82" s="1"/>
  <c r="E22" i="82"/>
  <c r="G8" i="81"/>
  <c r="F8" i="81"/>
  <c r="G29" i="81"/>
  <c r="F29" i="81"/>
  <c r="F10" i="81"/>
  <c r="F54" i="81"/>
  <c r="G54" i="81"/>
  <c r="G73" i="81"/>
  <c r="G74" i="81"/>
  <c r="G70" i="81" s="1"/>
  <c r="F70" i="81" s="1"/>
  <c r="G75" i="81"/>
  <c r="G76" i="81"/>
  <c r="G72" i="81"/>
  <c r="F73" i="81"/>
  <c r="F74" i="81"/>
  <c r="F75" i="81"/>
  <c r="F76" i="81"/>
  <c r="F72" i="81"/>
  <c r="F57" i="81"/>
  <c r="G57" i="81" s="1"/>
  <c r="F58" i="81"/>
  <c r="F59" i="81"/>
  <c r="G59" i="81" s="1"/>
  <c r="F60" i="81"/>
  <c r="G60" i="81" s="1"/>
  <c r="F61" i="81"/>
  <c r="G61" i="81" s="1"/>
  <c r="F62" i="81"/>
  <c r="F63" i="81"/>
  <c r="G63" i="81" s="1"/>
  <c r="F64" i="81"/>
  <c r="G64" i="81" s="1"/>
  <c r="F65" i="81"/>
  <c r="G65" i="81" s="1"/>
  <c r="F66" i="81"/>
  <c r="F67" i="81"/>
  <c r="G67" i="81" s="1"/>
  <c r="F68" i="81"/>
  <c r="G68" i="81" s="1"/>
  <c r="F69" i="81"/>
  <c r="G69" i="81" s="1"/>
  <c r="F56" i="81"/>
  <c r="G56" i="81" s="1"/>
  <c r="G58" i="81"/>
  <c r="G62" i="81"/>
  <c r="G66" i="81"/>
  <c r="G31" i="81"/>
  <c r="F31" i="81"/>
  <c r="G33" i="81"/>
  <c r="F33" i="81" s="1"/>
  <c r="G49" i="81"/>
  <c r="F49" i="81"/>
  <c r="G52" i="81"/>
  <c r="G53" i="81"/>
  <c r="G51" i="81"/>
  <c r="F52" i="81"/>
  <c r="F53" i="81"/>
  <c r="F51" i="81"/>
  <c r="G35" i="81"/>
  <c r="F35" i="81"/>
  <c r="G38" i="81"/>
  <c r="G39" i="81"/>
  <c r="G40" i="81"/>
  <c r="G41" i="81"/>
  <c r="G42" i="81"/>
  <c r="G43" i="81"/>
  <c r="G44" i="81"/>
  <c r="G45" i="81"/>
  <c r="G46" i="81"/>
  <c r="G47" i="81"/>
  <c r="G48" i="81"/>
  <c r="G37" i="81"/>
  <c r="F48" i="81"/>
  <c r="F39" i="81"/>
  <c r="F40" i="81"/>
  <c r="F41" i="81"/>
  <c r="F42" i="81"/>
  <c r="F43" i="81"/>
  <c r="F44" i="81"/>
  <c r="F45" i="81"/>
  <c r="F46" i="81"/>
  <c r="F47" i="81"/>
  <c r="F38" i="81"/>
  <c r="F37" i="81"/>
  <c r="F36" i="95" l="1"/>
  <c r="F31" i="95"/>
  <c r="F30" i="95" s="1"/>
  <c r="F25" i="95"/>
  <c r="E54" i="82"/>
  <c r="E52" i="82" s="1"/>
  <c r="E50" i="82" s="1"/>
  <c r="E61" i="82"/>
  <c r="F63" i="82"/>
  <c r="F61" i="82" s="1"/>
  <c r="E20" i="82"/>
  <c r="F22" i="82"/>
  <c r="F20" i="82" s="1"/>
  <c r="I56" i="68"/>
  <c r="H56" i="68"/>
  <c r="H51" i="68"/>
  <c r="I37" i="68"/>
  <c r="H37" i="68"/>
  <c r="F37" i="68" s="1"/>
  <c r="F50" i="68"/>
  <c r="F49" i="68"/>
  <c r="F71" i="68"/>
  <c r="F45" i="68"/>
  <c r="F78" i="68"/>
  <c r="F77" i="68"/>
  <c r="F76" i="68"/>
  <c r="F75" i="68"/>
  <c r="F74" i="68"/>
  <c r="J72" i="68"/>
  <c r="I72" i="68"/>
  <c r="H72" i="68"/>
  <c r="G72" i="68"/>
  <c r="F70" i="68"/>
  <c r="F69" i="68"/>
  <c r="F68" i="68"/>
  <c r="F67" i="68"/>
  <c r="F66" i="68"/>
  <c r="F65" i="68"/>
  <c r="F64" i="68"/>
  <c r="F63" i="68"/>
  <c r="F62" i="68"/>
  <c r="F61" i="68"/>
  <c r="F60" i="68"/>
  <c r="F59" i="68"/>
  <c r="F58" i="68"/>
  <c r="J56" i="68"/>
  <c r="J31" i="68" s="1"/>
  <c r="G56" i="68"/>
  <c r="F55" i="68"/>
  <c r="F54" i="68"/>
  <c r="F53" i="68"/>
  <c r="J51" i="68"/>
  <c r="J35" i="68" s="1"/>
  <c r="I51" i="68"/>
  <c r="G51" i="68"/>
  <c r="F48" i="68"/>
  <c r="F47" i="68"/>
  <c r="F46" i="68"/>
  <c r="F44" i="68"/>
  <c r="F43" i="68"/>
  <c r="F42" i="68"/>
  <c r="F41" i="68"/>
  <c r="F40" i="68"/>
  <c r="F39" i="68"/>
  <c r="G35" i="68"/>
  <c r="F24" i="95" l="1"/>
  <c r="F23" i="95"/>
  <c r="F72" i="68"/>
  <c r="G31" i="68"/>
  <c r="F56" i="68"/>
  <c r="I35" i="68"/>
  <c r="I33" i="68" s="1"/>
  <c r="I31" i="68" s="1"/>
  <c r="H35" i="68"/>
  <c r="H33" i="68" s="1"/>
  <c r="H31" i="68" s="1"/>
  <c r="F51" i="68"/>
  <c r="F123" i="95"/>
  <c r="F124" i="95"/>
  <c r="F122" i="95" l="1"/>
  <c r="F121" i="95" s="1"/>
  <c r="F31" i="68"/>
  <c r="F35" i="68"/>
  <c r="F33" i="68" s="1"/>
  <c r="G17" i="98" l="1"/>
  <c r="F17" i="98"/>
  <c r="C12" i="71"/>
  <c r="D16" i="71"/>
  <c r="C16" i="71"/>
  <c r="D19" i="71"/>
  <c r="C19" i="71"/>
  <c r="G16" i="97"/>
  <c r="F16" i="97"/>
  <c r="C15" i="83"/>
  <c r="D15" i="83"/>
  <c r="G19" i="85"/>
  <c r="F19" i="85"/>
  <c r="D14" i="47"/>
  <c r="C14" i="47"/>
  <c r="C9" i="47"/>
  <c r="D24" i="47"/>
  <c r="C24" i="47"/>
  <c r="G96" i="99" l="1"/>
  <c r="F96" i="99"/>
  <c r="D9" i="73"/>
  <c r="C9" i="73"/>
  <c r="F197" i="68"/>
  <c r="E411" i="94" l="1"/>
  <c r="C97" i="99" l="1"/>
  <c r="F41" i="103" l="1"/>
  <c r="H111" i="68" l="1"/>
  <c r="H110" i="68" s="1"/>
  <c r="C12" i="104"/>
  <c r="C9" i="104"/>
  <c r="C7" i="104" s="1"/>
  <c r="D12" i="104" l="1"/>
  <c r="D9" i="104"/>
  <c r="F62" i="95" l="1"/>
  <c r="F61" i="95" s="1"/>
  <c r="D7" i="104"/>
  <c r="G98" i="102" l="1"/>
  <c r="F98" i="102"/>
  <c r="H275" i="68"/>
  <c r="J293" i="68"/>
  <c r="I293" i="68"/>
  <c r="H293" i="68"/>
  <c r="G293" i="68"/>
  <c r="J275" i="68"/>
  <c r="I275" i="68"/>
  <c r="G275" i="68"/>
  <c r="C16" i="77"/>
  <c r="D10" i="77"/>
  <c r="C10" i="77"/>
  <c r="F292" i="68"/>
  <c r="F290" i="81" s="1"/>
  <c r="G290" i="81" s="1"/>
  <c r="F293" i="68" l="1"/>
  <c r="C99" i="102"/>
  <c r="E569" i="94"/>
  <c r="F275" i="68"/>
  <c r="G111" i="68"/>
  <c r="G110" i="68" s="1"/>
  <c r="I111" i="68"/>
  <c r="I110" i="68" s="1"/>
  <c r="J111" i="68"/>
  <c r="J110" i="68" s="1"/>
  <c r="F115" i="68"/>
  <c r="F114" i="81" s="1"/>
  <c r="G114" i="81" s="1"/>
  <c r="F110" i="68" l="1"/>
  <c r="F111" i="68"/>
  <c r="G41" i="103" l="1"/>
  <c r="C42" i="103" l="1"/>
  <c r="E222" i="94"/>
  <c r="F114" i="68" l="1"/>
  <c r="F113" i="81" s="1"/>
  <c r="G113" i="81" s="1"/>
  <c r="F113" i="68"/>
  <c r="F112" i="81" s="1"/>
  <c r="F110" i="81" l="1"/>
  <c r="F108" i="81" s="1"/>
  <c r="G112" i="81"/>
  <c r="F16" i="103"/>
  <c r="G16" i="103" s="1"/>
  <c r="E234" i="94" s="1"/>
  <c r="E71" i="82"/>
  <c r="F59" i="95"/>
  <c r="F58" i="95" s="1"/>
  <c r="F57" i="95" s="1"/>
  <c r="F56" i="95" s="1"/>
  <c r="G110" i="81" l="1"/>
  <c r="G108" i="81" s="1"/>
  <c r="E69" i="82"/>
  <c r="F71" i="82"/>
  <c r="F69" i="82" s="1"/>
  <c r="F107" i="95"/>
  <c r="F106" i="95" s="1"/>
  <c r="F70" i="99"/>
  <c r="G70" i="99" s="1"/>
  <c r="G47" i="99"/>
  <c r="E399" i="94" s="1"/>
  <c r="E393" i="94" s="1"/>
  <c r="F47" i="99"/>
  <c r="C71" i="99" l="1"/>
  <c r="E416" i="94"/>
  <c r="E405" i="94" s="1"/>
  <c r="D25" i="73"/>
  <c r="F105" i="95" s="1"/>
  <c r="F104" i="95" s="1"/>
  <c r="F103" i="95" s="1"/>
  <c r="C25" i="73"/>
  <c r="C7" i="73" l="1"/>
  <c r="G31" i="102" l="1"/>
  <c r="F31" i="102"/>
  <c r="G18" i="102"/>
  <c r="F18" i="102"/>
  <c r="G58" i="101"/>
  <c r="F32" i="101"/>
  <c r="G32" i="101" s="1"/>
  <c r="E493" i="94" s="1"/>
  <c r="G15" i="101"/>
  <c r="E507" i="94" s="1"/>
  <c r="F15" i="101"/>
  <c r="F58" i="100"/>
  <c r="G58" i="100" s="1"/>
  <c r="G16" i="100"/>
  <c r="E459" i="94" s="1"/>
  <c r="F16" i="100"/>
  <c r="G16" i="99"/>
  <c r="E388" i="94" s="1"/>
  <c r="E382" i="94" s="1"/>
  <c r="F16" i="99"/>
  <c r="G98" i="98"/>
  <c r="F98" i="98"/>
  <c r="F71" i="98"/>
  <c r="G71" i="98" s="1"/>
  <c r="G30" i="98"/>
  <c r="E316" i="94" s="1"/>
  <c r="F30" i="98"/>
  <c r="E312" i="94"/>
  <c r="G29" i="97"/>
  <c r="E283" i="94" s="1"/>
  <c r="F29" i="97"/>
  <c r="E279" i="94"/>
  <c r="E273" i="94" l="1"/>
  <c r="E560" i="94"/>
  <c r="E564" i="94"/>
  <c r="C99" i="98"/>
  <c r="E345" i="94"/>
  <c r="E339" i="94" s="1"/>
  <c r="C59" i="100"/>
  <c r="E464" i="94"/>
  <c r="C72" i="98"/>
  <c r="E321" i="94"/>
  <c r="C59" i="101"/>
  <c r="E517" i="94"/>
  <c r="E501" i="94" s="1"/>
  <c r="G83" i="96"/>
  <c r="F83" i="96"/>
  <c r="G69" i="96"/>
  <c r="F69" i="96"/>
  <c r="G17" i="96"/>
  <c r="E169" i="94" s="1"/>
  <c r="F17" i="96"/>
  <c r="G74" i="85"/>
  <c r="E60" i="94" s="1"/>
  <c r="F74" i="85"/>
  <c r="F37" i="85"/>
  <c r="G37" i="85"/>
  <c r="E43" i="94" s="1"/>
  <c r="C84" i="96" l="1"/>
  <c r="E205" i="94"/>
  <c r="E199" i="94" s="1"/>
  <c r="C70" i="96"/>
  <c r="E174" i="94"/>
  <c r="F156" i="95"/>
  <c r="D9" i="80"/>
  <c r="C9" i="80"/>
  <c r="D18" i="80"/>
  <c r="C18" i="80"/>
  <c r="D12" i="80"/>
  <c r="C12" i="80"/>
  <c r="D15" i="80"/>
  <c r="C15" i="80"/>
  <c r="D7" i="73"/>
  <c r="H164" i="68"/>
  <c r="I133" i="68"/>
  <c r="J133" i="68"/>
  <c r="H133" i="68"/>
  <c r="G122" i="68"/>
  <c r="H122" i="68"/>
  <c r="F68" i="97" s="1"/>
  <c r="G68" i="97" s="1"/>
  <c r="I122" i="68"/>
  <c r="J122" i="68"/>
  <c r="H104" i="68"/>
  <c r="I104" i="68"/>
  <c r="J104" i="68"/>
  <c r="G104" i="68"/>
  <c r="E100" i="82" s="1"/>
  <c r="F109" i="68"/>
  <c r="F107" i="81" s="1"/>
  <c r="G107" i="81" s="1"/>
  <c r="H90" i="68"/>
  <c r="G90" i="68"/>
  <c r="G85" i="68"/>
  <c r="E87" i="82"/>
  <c r="D12" i="83"/>
  <c r="C12" i="83"/>
  <c r="F132" i="68"/>
  <c r="F131" i="81" s="1"/>
  <c r="G131" i="81" s="1"/>
  <c r="H242" i="68"/>
  <c r="I247" i="68"/>
  <c r="H247" i="68"/>
  <c r="F256" i="68"/>
  <c r="F255" i="81" s="1"/>
  <c r="G255" i="81" s="1"/>
  <c r="G242" i="68"/>
  <c r="I242" i="68"/>
  <c r="J242" i="68"/>
  <c r="F246" i="68"/>
  <c r="F245" i="81" s="1"/>
  <c r="D19" i="47"/>
  <c r="E55" i="94" s="1"/>
  <c r="C19" i="47"/>
  <c r="C7" i="47" s="1"/>
  <c r="D9" i="47"/>
  <c r="H18" i="68"/>
  <c r="F291" i="68"/>
  <c r="F289" i="81" s="1"/>
  <c r="G289" i="81" s="1"/>
  <c r="D20" i="69"/>
  <c r="C20" i="69"/>
  <c r="D17" i="69"/>
  <c r="F54" i="95" s="1"/>
  <c r="C17" i="69"/>
  <c r="F99" i="68"/>
  <c r="F97" i="81" s="1"/>
  <c r="F108" i="68"/>
  <c r="F106" i="81" s="1"/>
  <c r="G106" i="81" s="1"/>
  <c r="D7" i="47" l="1"/>
  <c r="C69" i="97"/>
  <c r="E253" i="94"/>
  <c r="C7" i="80"/>
  <c r="D7" i="80"/>
  <c r="E74" i="82"/>
  <c r="F46" i="97"/>
  <c r="G46" i="97" s="1"/>
  <c r="E265" i="94" s="1"/>
  <c r="E83" i="82"/>
  <c r="F33" i="100"/>
  <c r="G33" i="100" s="1"/>
  <c r="E445" i="94" s="1"/>
  <c r="E67" i="82"/>
  <c r="F35" i="96"/>
  <c r="G35" i="96" s="1"/>
  <c r="E191" i="94" s="1"/>
  <c r="F242" i="68"/>
  <c r="G245" i="81"/>
  <c r="F104" i="68"/>
  <c r="F29" i="68"/>
  <c r="F27" i="81" l="1"/>
  <c r="G27" i="81" s="1"/>
  <c r="F136" i="68" l="1"/>
  <c r="F137" i="68"/>
  <c r="F138" i="68"/>
  <c r="F139" i="68"/>
  <c r="F140" i="68"/>
  <c r="F141" i="68"/>
  <c r="F135" i="68"/>
  <c r="F136" i="81" l="1"/>
  <c r="G136" i="81" s="1"/>
  <c r="F134" i="81"/>
  <c r="G134" i="81" s="1"/>
  <c r="F139" i="81"/>
  <c r="G139" i="81" s="1"/>
  <c r="F135" i="81"/>
  <c r="G135" i="81" s="1"/>
  <c r="F140" i="81"/>
  <c r="G140" i="81" s="1"/>
  <c r="F137" i="81"/>
  <c r="G137" i="81" s="1"/>
  <c r="F138" i="81"/>
  <c r="G138" i="81" s="1"/>
  <c r="F281" i="68"/>
  <c r="F279" i="81" l="1"/>
  <c r="G279" i="81" s="1"/>
  <c r="F155" i="95"/>
  <c r="F154" i="95" s="1"/>
  <c r="F90" i="95"/>
  <c r="F89" i="95" s="1"/>
  <c r="F22" i="95"/>
  <c r="F21" i="95" s="1"/>
  <c r="F19" i="68" l="1"/>
  <c r="F26" i="68"/>
  <c r="F17" i="81" l="1"/>
  <c r="G17" i="81" s="1"/>
  <c r="F24" i="81"/>
  <c r="G24" i="81" s="1"/>
  <c r="F153" i="95" l="1"/>
  <c r="F152" i="95" s="1"/>
  <c r="E90" i="82" l="1"/>
  <c r="F90" i="82" s="1"/>
  <c r="F48" i="102"/>
  <c r="G48" i="102" s="1"/>
  <c r="E546" i="94" s="1"/>
  <c r="E540" i="94" s="1"/>
  <c r="F151" i="95"/>
  <c r="F150" i="95" s="1"/>
  <c r="F163" i="68"/>
  <c r="F164" i="68"/>
  <c r="F149" i="95" l="1"/>
  <c r="F148" i="95" s="1"/>
  <c r="F163" i="81"/>
  <c r="G163" i="81" s="1"/>
  <c r="F162" i="81"/>
  <c r="G162" i="81" s="1"/>
  <c r="F162" i="68" l="1"/>
  <c r="F161" i="81" l="1"/>
  <c r="G161" i="81" s="1"/>
  <c r="F277" i="68" l="1"/>
  <c r="F278" i="68"/>
  <c r="F279" i="68"/>
  <c r="F280" i="68"/>
  <c r="F282" i="68"/>
  <c r="I222" i="68"/>
  <c r="F225" i="68"/>
  <c r="F226" i="68"/>
  <c r="F227" i="68"/>
  <c r="F228" i="68"/>
  <c r="F229" i="68"/>
  <c r="G222" i="68"/>
  <c r="E106" i="82" s="1"/>
  <c r="H202" i="68"/>
  <c r="I202" i="68"/>
  <c r="J202" i="68"/>
  <c r="G202" i="68"/>
  <c r="F215" i="68"/>
  <c r="F216" i="68"/>
  <c r="F217" i="68"/>
  <c r="F218" i="68"/>
  <c r="F219" i="68"/>
  <c r="F220" i="68"/>
  <c r="F221" i="68"/>
  <c r="F177" i="68"/>
  <c r="E80" i="82" l="1"/>
  <c r="F80" i="82" s="1"/>
  <c r="F33" i="99"/>
  <c r="G33" i="99" s="1"/>
  <c r="E374" i="94" s="1"/>
  <c r="E368" i="94" s="1"/>
  <c r="F219" i="81"/>
  <c r="G219" i="81" s="1"/>
  <c r="F215" i="81"/>
  <c r="G215" i="81" s="1"/>
  <c r="F227" i="81"/>
  <c r="G227" i="81" s="1"/>
  <c r="F220" i="81"/>
  <c r="G220" i="81" s="1"/>
  <c r="F216" i="81"/>
  <c r="G216" i="81" s="1"/>
  <c r="F228" i="81"/>
  <c r="G228" i="81" s="1"/>
  <c r="F224" i="81"/>
  <c r="G224" i="81" s="1"/>
  <c r="F217" i="81"/>
  <c r="G217" i="81" s="1"/>
  <c r="F225" i="81"/>
  <c r="G225" i="81" s="1"/>
  <c r="F218" i="81"/>
  <c r="G218" i="81" s="1"/>
  <c r="F214" i="81"/>
  <c r="G214" i="81" s="1"/>
  <c r="F226" i="81"/>
  <c r="G226" i="81" s="1"/>
  <c r="F176" i="81"/>
  <c r="G176" i="81" s="1"/>
  <c r="F275" i="81"/>
  <c r="F276" i="81"/>
  <c r="G276" i="81" s="1"/>
  <c r="F277" i="81"/>
  <c r="G277" i="81" s="1"/>
  <c r="F280" i="81"/>
  <c r="G280" i="81" s="1"/>
  <c r="F278" i="81"/>
  <c r="G278" i="81" s="1"/>
  <c r="F99" i="95"/>
  <c r="F98" i="95" s="1"/>
  <c r="F97" i="95" s="1"/>
  <c r="F106" i="82"/>
  <c r="F102" i="95"/>
  <c r="F101" i="95" s="1"/>
  <c r="F100" i="95" s="1"/>
  <c r="F202" i="68"/>
  <c r="D10" i="79"/>
  <c r="C10" i="79"/>
  <c r="D16" i="77"/>
  <c r="D8" i="77" s="1"/>
  <c r="C8" i="77"/>
  <c r="D12" i="71"/>
  <c r="D9" i="71"/>
  <c r="D7" i="71" s="1"/>
  <c r="C9" i="71"/>
  <c r="C7" i="71" s="1"/>
  <c r="G275" i="81" l="1"/>
  <c r="F88" i="95"/>
  <c r="F87" i="95" s="1"/>
  <c r="F86" i="95" s="1"/>
  <c r="F96" i="95"/>
  <c r="D9" i="83"/>
  <c r="D7" i="83" s="1"/>
  <c r="C9" i="83"/>
  <c r="C7" i="83" s="1"/>
  <c r="D13" i="69"/>
  <c r="C13" i="69"/>
  <c r="D9" i="69"/>
  <c r="C9" i="69"/>
  <c r="D8" i="48"/>
  <c r="C8" i="48"/>
  <c r="C7" i="69" l="1"/>
  <c r="F53" i="95"/>
  <c r="F52" i="95" s="1"/>
  <c r="F51" i="95" s="1"/>
  <c r="D7" i="69"/>
  <c r="E37" i="94"/>
  <c r="F20" i="95"/>
  <c r="F19" i="95" s="1"/>
  <c r="C6" i="48"/>
  <c r="D6" i="48"/>
  <c r="E77" i="94"/>
  <c r="G149" i="68" l="1"/>
  <c r="F131" i="68"/>
  <c r="F142" i="68"/>
  <c r="F143" i="68"/>
  <c r="F144" i="68"/>
  <c r="F145" i="68"/>
  <c r="F146" i="68"/>
  <c r="F285" i="68"/>
  <c r="F286" i="68"/>
  <c r="F287" i="68"/>
  <c r="F288" i="68"/>
  <c r="F289" i="68"/>
  <c r="F290" i="68"/>
  <c r="F299" i="68"/>
  <c r="F300" i="68"/>
  <c r="F46" i="82"/>
  <c r="E46" i="82"/>
  <c r="F74" i="95" l="1"/>
  <c r="F73" i="95" s="1"/>
  <c r="F72" i="95" s="1"/>
  <c r="E103" i="82"/>
  <c r="F103" i="82" s="1"/>
  <c r="F143" i="81"/>
  <c r="G143" i="81" s="1"/>
  <c r="F144" i="81"/>
  <c r="G144" i="81" s="1"/>
  <c r="F145" i="81"/>
  <c r="G145" i="81" s="1"/>
  <c r="F141" i="81"/>
  <c r="G141" i="81" s="1"/>
  <c r="F142" i="81"/>
  <c r="G142" i="81" s="1"/>
  <c r="F130" i="81"/>
  <c r="G130" i="81" s="1"/>
  <c r="F298" i="81"/>
  <c r="G298" i="81" s="1"/>
  <c r="F297" i="81"/>
  <c r="G297" i="81" s="1"/>
  <c r="F287" i="81"/>
  <c r="G287" i="81" s="1"/>
  <c r="F284" i="81"/>
  <c r="G284" i="81" s="1"/>
  <c r="F288" i="81"/>
  <c r="G288" i="81" s="1"/>
  <c r="F285" i="81"/>
  <c r="G285" i="81" s="1"/>
  <c r="F286" i="81"/>
  <c r="G286" i="81" s="1"/>
  <c r="F283" i="81"/>
  <c r="G283" i="81" s="1"/>
  <c r="F74" i="82"/>
  <c r="F71" i="95"/>
  <c r="F70" i="95" s="1"/>
  <c r="F69" i="95" s="1"/>
  <c r="E228" i="94"/>
  <c r="E259" i="94"/>
  <c r="H169" i="68" l="1"/>
  <c r="H158" i="68"/>
  <c r="I169" i="68"/>
  <c r="J169" i="68"/>
  <c r="G169" i="68"/>
  <c r="E77" i="82" l="1"/>
  <c r="F77" i="82" s="1"/>
  <c r="F49" i="98"/>
  <c r="G49" i="98" s="1"/>
  <c r="E298" i="94" s="1"/>
  <c r="E293" i="94" s="1"/>
  <c r="F85" i="95"/>
  <c r="F84" i="95" s="1"/>
  <c r="F83" i="95" s="1"/>
  <c r="F169" i="68"/>
  <c r="F298" i="68"/>
  <c r="F296" i="81" s="1"/>
  <c r="F297" i="68"/>
  <c r="F296" i="68"/>
  <c r="F295" i="68"/>
  <c r="F293" i="81" s="1"/>
  <c r="F284" i="68"/>
  <c r="F283" i="68"/>
  <c r="J273" i="68"/>
  <c r="J271" i="68" s="1"/>
  <c r="J269" i="68" s="1"/>
  <c r="I273" i="68"/>
  <c r="H273" i="68"/>
  <c r="F85" i="102" s="1"/>
  <c r="G85" i="102" s="1"/>
  <c r="F268" i="68"/>
  <c r="F266" i="81" s="1"/>
  <c r="J266" i="68"/>
  <c r="H266" i="68"/>
  <c r="G266" i="68"/>
  <c r="F265" i="68"/>
  <c r="J263" i="68"/>
  <c r="I263" i="68"/>
  <c r="I261" i="68" s="1"/>
  <c r="I259" i="68" s="1"/>
  <c r="F131" i="95" s="1"/>
  <c r="F130" i="95" s="1"/>
  <c r="H263" i="68"/>
  <c r="G263" i="68"/>
  <c r="G261" i="68" s="1"/>
  <c r="F255" i="68"/>
  <c r="F254" i="68"/>
  <c r="F253" i="68"/>
  <c r="F252" i="68"/>
  <c r="F251" i="68"/>
  <c r="F250" i="68"/>
  <c r="F249" i="68"/>
  <c r="J247" i="68"/>
  <c r="G247" i="68"/>
  <c r="F245" i="68"/>
  <c r="F244" i="68"/>
  <c r="F241" i="68"/>
  <c r="F240" i="68"/>
  <c r="F239" i="68"/>
  <c r="F238" i="68"/>
  <c r="J236" i="68"/>
  <c r="J234" i="68" s="1"/>
  <c r="J232" i="68" s="1"/>
  <c r="I236" i="68"/>
  <c r="I234" i="68" s="1"/>
  <c r="H236" i="68"/>
  <c r="G236" i="68"/>
  <c r="F224" i="68"/>
  <c r="J222" i="68"/>
  <c r="H222" i="68"/>
  <c r="F214" i="68"/>
  <c r="F213" i="68"/>
  <c r="F212" i="68"/>
  <c r="F211" i="68"/>
  <c r="F210" i="68"/>
  <c r="F209" i="68"/>
  <c r="F208" i="68"/>
  <c r="F207" i="68"/>
  <c r="F206" i="68"/>
  <c r="F205" i="68"/>
  <c r="F204" i="68"/>
  <c r="F201" i="68"/>
  <c r="J199" i="68"/>
  <c r="I199" i="68"/>
  <c r="H199" i="68"/>
  <c r="G199" i="68"/>
  <c r="F198" i="68"/>
  <c r="F196" i="68"/>
  <c r="F195" i="68"/>
  <c r="F194" i="68"/>
  <c r="F193" i="68"/>
  <c r="F192" i="68"/>
  <c r="J189" i="68"/>
  <c r="I189" i="68"/>
  <c r="G189" i="68"/>
  <c r="F182" i="68"/>
  <c r="F181" i="68"/>
  <c r="F180" i="68"/>
  <c r="F179" i="68"/>
  <c r="F178" i="68"/>
  <c r="F176" i="68"/>
  <c r="F175" i="68"/>
  <c r="F174" i="68"/>
  <c r="F173" i="68"/>
  <c r="F172" i="68"/>
  <c r="F171" i="68"/>
  <c r="F168" i="68"/>
  <c r="J166" i="68"/>
  <c r="I166" i="68"/>
  <c r="H166" i="68"/>
  <c r="H156" i="68" s="1"/>
  <c r="H154" i="68" s="1"/>
  <c r="G166" i="68"/>
  <c r="F165" i="68"/>
  <c r="F161" i="68"/>
  <c r="F160" i="68"/>
  <c r="F159" i="81" s="1"/>
  <c r="J158" i="68"/>
  <c r="I158" i="68"/>
  <c r="G158" i="68"/>
  <c r="F151" i="68"/>
  <c r="J149" i="68"/>
  <c r="I149" i="68"/>
  <c r="H149" i="68"/>
  <c r="F148" i="68"/>
  <c r="F147" i="68"/>
  <c r="G133" i="68"/>
  <c r="F130" i="68"/>
  <c r="F129" i="68"/>
  <c r="F128" i="68"/>
  <c r="F127" i="68"/>
  <c r="F126" i="68"/>
  <c r="F125" i="68"/>
  <c r="F124" i="68"/>
  <c r="J120" i="68"/>
  <c r="J118" i="68" s="1"/>
  <c r="H120" i="68"/>
  <c r="H118" i="68" s="1"/>
  <c r="E26" i="82" s="1"/>
  <c r="F107" i="68"/>
  <c r="F106" i="68"/>
  <c r="F104" i="81" s="1"/>
  <c r="F50" i="95"/>
  <c r="F49" i="95" s="1"/>
  <c r="F48" i="95" s="1"/>
  <c r="F103" i="68"/>
  <c r="F102" i="68"/>
  <c r="F101" i="68"/>
  <c r="F100" i="68"/>
  <c r="G97" i="81"/>
  <c r="F98" i="68"/>
  <c r="F97" i="68"/>
  <c r="F96" i="68"/>
  <c r="F95" i="68"/>
  <c r="I94" i="68"/>
  <c r="F94" i="68" s="1"/>
  <c r="F93" i="68"/>
  <c r="I92" i="68"/>
  <c r="J90" i="68"/>
  <c r="F89" i="68"/>
  <c r="F88" i="68"/>
  <c r="F87" i="68"/>
  <c r="F85" i="81" s="1"/>
  <c r="J85" i="68"/>
  <c r="J83" i="68" s="1"/>
  <c r="J81" i="68" s="1"/>
  <c r="I85" i="68"/>
  <c r="I83" i="68" s="1"/>
  <c r="I81" i="68" s="1"/>
  <c r="H85" i="68"/>
  <c r="H83" i="68" s="1"/>
  <c r="H81" i="68" s="1"/>
  <c r="F30" i="68"/>
  <c r="F28" i="68"/>
  <c r="F27" i="68"/>
  <c r="J24" i="68"/>
  <c r="J12" i="68" s="1"/>
  <c r="I24" i="68"/>
  <c r="H24" i="68"/>
  <c r="G24" i="68"/>
  <c r="G12" i="68" s="1"/>
  <c r="F23" i="68"/>
  <c r="F21" i="68"/>
  <c r="F20" i="68"/>
  <c r="J16" i="68"/>
  <c r="G16" i="68"/>
  <c r="H271" i="68" l="1"/>
  <c r="H269" i="68" s="1"/>
  <c r="E29" i="82"/>
  <c r="F29" i="82" s="1"/>
  <c r="F84" i="98"/>
  <c r="G84" i="98" s="1"/>
  <c r="H261" i="68"/>
  <c r="H259" i="68" s="1"/>
  <c r="E40" i="82" s="1"/>
  <c r="F40" i="82" s="1"/>
  <c r="F71" i="101"/>
  <c r="G71" i="101" s="1"/>
  <c r="I232" i="68"/>
  <c r="E37" i="82" s="1"/>
  <c r="F37" i="82" s="1"/>
  <c r="F114" i="95"/>
  <c r="F113" i="95" s="1"/>
  <c r="G266" i="81"/>
  <c r="G264" i="81" s="1"/>
  <c r="F263" i="81"/>
  <c r="G263" i="81" s="1"/>
  <c r="G261" i="81" s="1"/>
  <c r="G259" i="81" s="1"/>
  <c r="G257" i="81" s="1"/>
  <c r="E60" i="82"/>
  <c r="F60" i="82" s="1"/>
  <c r="F92" i="68"/>
  <c r="F90" i="81" s="1"/>
  <c r="G90" i="81" s="1"/>
  <c r="I90" i="68"/>
  <c r="F57" i="96" s="1"/>
  <c r="G57" i="96" s="1"/>
  <c r="F146" i="81"/>
  <c r="G146" i="81" s="1"/>
  <c r="H116" i="68"/>
  <c r="F150" i="81"/>
  <c r="G150" i="81" s="1"/>
  <c r="G148" i="81" s="1"/>
  <c r="F147" i="81"/>
  <c r="G147" i="81" s="1"/>
  <c r="J116" i="68"/>
  <c r="F126" i="81"/>
  <c r="G126" i="81" s="1"/>
  <c r="F125" i="81"/>
  <c r="G125" i="81" s="1"/>
  <c r="F129" i="81"/>
  <c r="G129" i="81" s="1"/>
  <c r="F124" i="81"/>
  <c r="G124" i="81" s="1"/>
  <c r="F128" i="81"/>
  <c r="G128" i="81" s="1"/>
  <c r="F123" i="81"/>
  <c r="F127" i="81"/>
  <c r="G127" i="81" s="1"/>
  <c r="F194" i="81"/>
  <c r="G194" i="81" s="1"/>
  <c r="F200" i="81"/>
  <c r="G200" i="81" s="1"/>
  <c r="F208" i="81"/>
  <c r="G208" i="81" s="1"/>
  <c r="F212" i="81"/>
  <c r="G212" i="81" s="1"/>
  <c r="F193" i="81"/>
  <c r="G193" i="81" s="1"/>
  <c r="F197" i="81"/>
  <c r="G197" i="81" s="1"/>
  <c r="F203" i="81"/>
  <c r="G203" i="81" s="1"/>
  <c r="F211" i="81"/>
  <c r="G211" i="81" s="1"/>
  <c r="F191" i="81"/>
  <c r="G191" i="81" s="1"/>
  <c r="F195" i="81"/>
  <c r="G195" i="81" s="1"/>
  <c r="F205" i="81"/>
  <c r="G205" i="81" s="1"/>
  <c r="F209" i="81"/>
  <c r="G209" i="81" s="1"/>
  <c r="F213" i="81"/>
  <c r="G213" i="81" s="1"/>
  <c r="F204" i="81"/>
  <c r="G204" i="81" s="1"/>
  <c r="F207" i="81"/>
  <c r="G207" i="81" s="1"/>
  <c r="F192" i="81"/>
  <c r="G192" i="81" s="1"/>
  <c r="F196" i="81"/>
  <c r="G196" i="81" s="1"/>
  <c r="F206" i="81"/>
  <c r="G206" i="81" s="1"/>
  <c r="F210" i="81"/>
  <c r="G210" i="81" s="1"/>
  <c r="F223" i="81"/>
  <c r="G223" i="81" s="1"/>
  <c r="G221" i="81" s="1"/>
  <c r="F177" i="81"/>
  <c r="G177" i="81" s="1"/>
  <c r="F21" i="81"/>
  <c r="G21" i="81" s="1"/>
  <c r="F167" i="81"/>
  <c r="G167" i="81" s="1"/>
  <c r="G165" i="81" s="1"/>
  <c r="F173" i="81"/>
  <c r="G173" i="81" s="1"/>
  <c r="F178" i="81"/>
  <c r="G178" i="81" s="1"/>
  <c r="F181" i="81"/>
  <c r="G181" i="81" s="1"/>
  <c r="F239" i="81"/>
  <c r="G239" i="81" s="1"/>
  <c r="F250" i="81"/>
  <c r="G250" i="81" s="1"/>
  <c r="F254" i="81"/>
  <c r="G254" i="81" s="1"/>
  <c r="F294" i="81"/>
  <c r="G294" i="81" s="1"/>
  <c r="F18" i="81"/>
  <c r="G18" i="81" s="1"/>
  <c r="F26" i="81"/>
  <c r="G26" i="81" s="1"/>
  <c r="F160" i="81"/>
  <c r="G160" i="81" s="1"/>
  <c r="F171" i="81"/>
  <c r="G171" i="81" s="1"/>
  <c r="F175" i="81"/>
  <c r="G175" i="81" s="1"/>
  <c r="F180" i="81"/>
  <c r="G180" i="81" s="1"/>
  <c r="F237" i="81"/>
  <c r="G237" i="81" s="1"/>
  <c r="F243" i="81"/>
  <c r="G243" i="81" s="1"/>
  <c r="F248" i="81"/>
  <c r="F252" i="81"/>
  <c r="G252" i="81" s="1"/>
  <c r="F19" i="81"/>
  <c r="G19" i="81" s="1"/>
  <c r="F28" i="81"/>
  <c r="G28" i="81" s="1"/>
  <c r="F164" i="81"/>
  <c r="G164" i="81" s="1"/>
  <c r="F172" i="81"/>
  <c r="G172" i="81" s="1"/>
  <c r="F238" i="81"/>
  <c r="G238" i="81" s="1"/>
  <c r="F244" i="81"/>
  <c r="G244" i="81" s="1"/>
  <c r="F249" i="81"/>
  <c r="G249" i="81" s="1"/>
  <c r="F253" i="81"/>
  <c r="G253" i="81" s="1"/>
  <c r="F25" i="81"/>
  <c r="G25" i="81" s="1"/>
  <c r="F170" i="81"/>
  <c r="G170" i="81" s="1"/>
  <c r="F174" i="81"/>
  <c r="G174" i="81" s="1"/>
  <c r="F179" i="81"/>
  <c r="G179" i="81" s="1"/>
  <c r="F240" i="81"/>
  <c r="G240" i="81" s="1"/>
  <c r="F251" i="81"/>
  <c r="G251" i="81" s="1"/>
  <c r="F295" i="81"/>
  <c r="G295" i="81" s="1"/>
  <c r="F22" i="68"/>
  <c r="I18" i="68"/>
  <c r="I14" i="68" s="1"/>
  <c r="F281" i="81"/>
  <c r="G296" i="81"/>
  <c r="F282" i="81"/>
  <c r="G282" i="81" s="1"/>
  <c r="G293" i="81"/>
  <c r="F96" i="81"/>
  <c r="G96" i="81" s="1"/>
  <c r="F105" i="81"/>
  <c r="G105" i="81" s="1"/>
  <c r="F91" i="81"/>
  <c r="G91" i="81" s="1"/>
  <c r="F95" i="81"/>
  <c r="G95" i="81" s="1"/>
  <c r="F99" i="81"/>
  <c r="G99" i="81" s="1"/>
  <c r="F86" i="81"/>
  <c r="G86" i="81" s="1"/>
  <c r="F93" i="81"/>
  <c r="G93" i="81" s="1"/>
  <c r="F101" i="81"/>
  <c r="G101" i="81" s="1"/>
  <c r="F92" i="81"/>
  <c r="G92" i="81" s="1"/>
  <c r="F100" i="81"/>
  <c r="G100" i="81" s="1"/>
  <c r="F87" i="81"/>
  <c r="G87" i="81" s="1"/>
  <c r="F94" i="81"/>
  <c r="G94" i="81" s="1"/>
  <c r="F98" i="81"/>
  <c r="G98" i="81" s="1"/>
  <c r="G85" i="81"/>
  <c r="F133" i="68"/>
  <c r="F75" i="82"/>
  <c r="E75" i="82"/>
  <c r="F79" i="95"/>
  <c r="F78" i="95" s="1"/>
  <c r="F120" i="95"/>
  <c r="F119" i="95" s="1"/>
  <c r="F68" i="95"/>
  <c r="F26" i="82"/>
  <c r="F67" i="95"/>
  <c r="F66" i="95" s="1"/>
  <c r="F65" i="95" s="1"/>
  <c r="F64" i="95" s="1"/>
  <c r="J156" i="68"/>
  <c r="J154" i="68" s="1"/>
  <c r="J152" i="68" s="1"/>
  <c r="F82" i="95"/>
  <c r="F67" i="82"/>
  <c r="F45" i="95"/>
  <c r="F44" i="95" s="1"/>
  <c r="F17" i="95"/>
  <c r="F16" i="95" s="1"/>
  <c r="G159" i="81"/>
  <c r="F83" i="82"/>
  <c r="F118" i="95"/>
  <c r="F117" i="95" s="1"/>
  <c r="F87" i="82"/>
  <c r="F135" i="95"/>
  <c r="F134" i="95" s="1"/>
  <c r="F100" i="82"/>
  <c r="E439" i="94"/>
  <c r="E487" i="94"/>
  <c r="E185" i="94"/>
  <c r="E106" i="94"/>
  <c r="E100" i="94" s="1"/>
  <c r="H234" i="68"/>
  <c r="H232" i="68" s="1"/>
  <c r="F71" i="100" s="1"/>
  <c r="G71" i="100" s="1"/>
  <c r="I271" i="68"/>
  <c r="I269" i="68" s="1"/>
  <c r="E85" i="82"/>
  <c r="F78" i="82"/>
  <c r="E78" i="82"/>
  <c r="E41" i="82"/>
  <c r="F41" i="82"/>
  <c r="F91" i="82"/>
  <c r="F88" i="82" s="1"/>
  <c r="E91" i="82"/>
  <c r="E88" i="82" s="1"/>
  <c r="E104" i="82"/>
  <c r="F72" i="82"/>
  <c r="E72" i="82"/>
  <c r="F101" i="82"/>
  <c r="E101" i="82"/>
  <c r="E84" i="82"/>
  <c r="F84" i="82"/>
  <c r="F158" i="68"/>
  <c r="I187" i="68"/>
  <c r="I185" i="68" s="1"/>
  <c r="J261" i="68"/>
  <c r="J259" i="68" s="1"/>
  <c r="J257" i="68" s="1"/>
  <c r="H152" i="68"/>
  <c r="F85" i="68"/>
  <c r="F166" i="68"/>
  <c r="H79" i="68"/>
  <c r="G83" i="68"/>
  <c r="G81" i="68" s="1"/>
  <c r="F149" i="68"/>
  <c r="F199" i="68"/>
  <c r="F222" i="68"/>
  <c r="F263" i="68"/>
  <c r="H16" i="68"/>
  <c r="H14" i="68" s="1"/>
  <c r="E19" i="82" s="1"/>
  <c r="E17" i="82" s="1"/>
  <c r="I156" i="68"/>
  <c r="I154" i="68" s="1"/>
  <c r="F266" i="68"/>
  <c r="F24" i="68"/>
  <c r="F236" i="68"/>
  <c r="J79" i="68"/>
  <c r="J187" i="68"/>
  <c r="J185" i="68" s="1"/>
  <c r="J183" i="68" s="1"/>
  <c r="J230" i="68"/>
  <c r="F247" i="68"/>
  <c r="I257" i="68"/>
  <c r="G156" i="68"/>
  <c r="G154" i="68" s="1"/>
  <c r="G259" i="68"/>
  <c r="G273" i="68"/>
  <c r="I120" i="68"/>
  <c r="I118" i="68" s="1"/>
  <c r="I116" i="68" s="1"/>
  <c r="G234" i="68"/>
  <c r="G232" i="68" s="1"/>
  <c r="G230" i="68" s="1"/>
  <c r="G120" i="68"/>
  <c r="G187" i="68"/>
  <c r="F133" i="95" l="1"/>
  <c r="F132" i="95" s="1"/>
  <c r="C72" i="100"/>
  <c r="E433" i="94"/>
  <c r="G281" i="81"/>
  <c r="G273" i="81" s="1"/>
  <c r="G271" i="81" s="1"/>
  <c r="G269" i="81" s="1"/>
  <c r="F273" i="81"/>
  <c r="F271" i="81" s="1"/>
  <c r="F269" i="81" s="1"/>
  <c r="C72" i="101"/>
  <c r="E481" i="94"/>
  <c r="E475" i="94" s="1"/>
  <c r="C86" i="102"/>
  <c r="E534" i="94"/>
  <c r="E528" i="94" s="1"/>
  <c r="C85" i="98"/>
  <c r="E333" i="94"/>
  <c r="E327" i="94" s="1"/>
  <c r="F147" i="95"/>
  <c r="F146" i="95" s="1"/>
  <c r="E44" i="82"/>
  <c r="F44" i="82" s="1"/>
  <c r="C58" i="96"/>
  <c r="E179" i="94"/>
  <c r="J10" i="68"/>
  <c r="I230" i="68"/>
  <c r="F145" i="95"/>
  <c r="F144" i="95" s="1"/>
  <c r="F129" i="95"/>
  <c r="F128" i="95" s="1"/>
  <c r="F126" i="95" s="1"/>
  <c r="H257" i="68"/>
  <c r="F116" i="95"/>
  <c r="F115" i="95" s="1"/>
  <c r="F63" i="95"/>
  <c r="F60" i="95" s="1"/>
  <c r="F55" i="95" s="1"/>
  <c r="F15" i="95"/>
  <c r="F14" i="95" s="1"/>
  <c r="F102" i="81"/>
  <c r="F112" i="95"/>
  <c r="F110" i="95" s="1"/>
  <c r="F109" i="95" s="1"/>
  <c r="F108" i="95" s="1"/>
  <c r="E36" i="82"/>
  <c r="E34" i="82" s="1"/>
  <c r="G132" i="81"/>
  <c r="G123" i="81"/>
  <c r="G121" i="81" s="1"/>
  <c r="G119" i="81" s="1"/>
  <c r="G117" i="81" s="1"/>
  <c r="F121" i="81"/>
  <c r="F119" i="81" s="1"/>
  <c r="F117" i="81" s="1"/>
  <c r="G248" i="81"/>
  <c r="G246" i="81" s="1"/>
  <c r="F246" i="81"/>
  <c r="F221" i="81"/>
  <c r="G201" i="81"/>
  <c r="F201" i="81"/>
  <c r="G22" i="81"/>
  <c r="F235" i="81"/>
  <c r="G235" i="81"/>
  <c r="G168" i="81"/>
  <c r="G241" i="81"/>
  <c r="F241" i="81"/>
  <c r="F20" i="81"/>
  <c r="F16" i="81" s="1"/>
  <c r="F14" i="81" s="1"/>
  <c r="F12" i="81" s="1"/>
  <c r="F168" i="81"/>
  <c r="F291" i="81"/>
  <c r="F22" i="81"/>
  <c r="F51" i="85" s="1"/>
  <c r="G51" i="85" s="1"/>
  <c r="G157" i="81"/>
  <c r="G155" i="81" s="1"/>
  <c r="G153" i="81" s="1"/>
  <c r="G291" i="81"/>
  <c r="F88" i="81"/>
  <c r="G88" i="81"/>
  <c r="G83" i="81"/>
  <c r="G81" i="81" s="1"/>
  <c r="G79" i="81" s="1"/>
  <c r="F13" i="95"/>
  <c r="F12" i="95" s="1"/>
  <c r="F11" i="95" s="1"/>
  <c r="F87" i="85"/>
  <c r="G87" i="85" s="1"/>
  <c r="E17" i="94" s="1"/>
  <c r="F83" i="81"/>
  <c r="F81" i="81" s="1"/>
  <c r="F79" i="81" s="1"/>
  <c r="G104" i="81"/>
  <c r="G102" i="81" s="1"/>
  <c r="I12" i="68"/>
  <c r="F18" i="68"/>
  <c r="F16" i="68" s="1"/>
  <c r="F14" i="68" s="1"/>
  <c r="I16" i="68"/>
  <c r="F85" i="82"/>
  <c r="F58" i="82"/>
  <c r="E81" i="82"/>
  <c r="F157" i="81"/>
  <c r="E58" i="82"/>
  <c r="F104" i="82"/>
  <c r="F81" i="82"/>
  <c r="F98" i="82"/>
  <c r="E216" i="94"/>
  <c r="F47" i="95"/>
  <c r="F46" i="95" s="1"/>
  <c r="F43" i="95" s="1"/>
  <c r="F42" i="95" s="1"/>
  <c r="F41" i="95" s="1"/>
  <c r="F81" i="95"/>
  <c r="F80" i="95" s="1"/>
  <c r="F77" i="95" s="1"/>
  <c r="F76" i="95" s="1"/>
  <c r="F75" i="95" s="1"/>
  <c r="E98" i="82"/>
  <c r="F38" i="82"/>
  <c r="E38" i="82"/>
  <c r="H230" i="68"/>
  <c r="F45" i="82"/>
  <c r="E45" i="82"/>
  <c r="F148" i="81"/>
  <c r="F132" i="81"/>
  <c r="G256" i="81"/>
  <c r="F264" i="81"/>
  <c r="F261" i="81"/>
  <c r="F259" i="81" s="1"/>
  <c r="F257" i="81" s="1"/>
  <c r="G198" i="81"/>
  <c r="F165" i="81"/>
  <c r="F156" i="68"/>
  <c r="H12" i="68"/>
  <c r="I183" i="68"/>
  <c r="F90" i="68"/>
  <c r="F68" i="82"/>
  <c r="F65" i="82" s="1"/>
  <c r="E68" i="82"/>
  <c r="E65" i="82" s="1"/>
  <c r="E24" i="82"/>
  <c r="F24" i="82"/>
  <c r="I152" i="68"/>
  <c r="F30" i="82"/>
  <c r="F27" i="82" s="1"/>
  <c r="E30" i="82"/>
  <c r="E27" i="82" s="1"/>
  <c r="F261" i="68"/>
  <c r="F83" i="68"/>
  <c r="F234" i="68"/>
  <c r="F232" i="68" s="1"/>
  <c r="F120" i="68"/>
  <c r="G118" i="68"/>
  <c r="F259" i="68"/>
  <c r="G257" i="68"/>
  <c r="F81" i="68"/>
  <c r="G79" i="68"/>
  <c r="F273" i="68"/>
  <c r="G271" i="68"/>
  <c r="G269" i="68" s="1"/>
  <c r="G185" i="68"/>
  <c r="F154" i="68"/>
  <c r="G152" i="68"/>
  <c r="I79" i="68"/>
  <c r="F122" i="68"/>
  <c r="G10" i="68" l="1"/>
  <c r="I10" i="68"/>
  <c r="F143" i="95"/>
  <c r="F142" i="95" s="1"/>
  <c r="E42" i="82"/>
  <c r="F257" i="68"/>
  <c r="F230" i="68"/>
  <c r="F42" i="82"/>
  <c r="E29" i="94"/>
  <c r="E23" i="94" s="1"/>
  <c r="E453" i="94"/>
  <c r="F72" i="102"/>
  <c r="G72" i="102" s="1"/>
  <c r="F127" i="95"/>
  <c r="G116" i="68"/>
  <c r="F111" i="95"/>
  <c r="G115" i="81"/>
  <c r="E163" i="94"/>
  <c r="F115" i="81"/>
  <c r="F233" i="81"/>
  <c r="F231" i="81" s="1"/>
  <c r="F229" i="81" s="1"/>
  <c r="G151" i="81"/>
  <c r="G233" i="81"/>
  <c r="G231" i="81" s="1"/>
  <c r="G229" i="81" s="1"/>
  <c r="F267" i="81"/>
  <c r="G267" i="81"/>
  <c r="G20" i="81"/>
  <c r="G16" i="81" s="1"/>
  <c r="G14" i="81" s="1"/>
  <c r="G12" i="81" s="1"/>
  <c r="G10" i="81" s="1"/>
  <c r="F10" i="95"/>
  <c r="G77" i="81"/>
  <c r="F77" i="81"/>
  <c r="F12" i="68"/>
  <c r="F155" i="81"/>
  <c r="F153" i="81" s="1"/>
  <c r="F151" i="81" s="1"/>
  <c r="E247" i="94"/>
  <c r="C75" i="85"/>
  <c r="E49" i="94"/>
  <c r="E306" i="94"/>
  <c r="F256" i="81"/>
  <c r="F198" i="81"/>
  <c r="F152" i="68"/>
  <c r="G183" i="68"/>
  <c r="F271" i="68"/>
  <c r="F269" i="68"/>
  <c r="F79" i="68"/>
  <c r="F118" i="68"/>
  <c r="C73" i="102" l="1"/>
  <c r="E574" i="94"/>
  <c r="E554" i="94" s="1"/>
  <c r="F54" i="82"/>
  <c r="F116" i="68"/>
  <c r="E11" i="94"/>
  <c r="C88" i="85"/>
  <c r="E427" i="94"/>
  <c r="F19" i="82"/>
  <c r="F17" i="82" s="1"/>
  <c r="F36" i="82"/>
  <c r="F34" i="82" s="1"/>
  <c r="C38" i="93" l="1"/>
  <c r="E82" i="94"/>
  <c r="E71" i="94" s="1"/>
  <c r="F52" i="82"/>
  <c r="F50" i="82" s="1"/>
  <c r="F191" i="68" l="1"/>
  <c r="H189" i="68"/>
  <c r="H187" i="68" s="1"/>
  <c r="F190" i="81" l="1"/>
  <c r="G190" i="81" s="1"/>
  <c r="G188" i="81" s="1"/>
  <c r="G186" i="81" s="1"/>
  <c r="G184" i="81" s="1"/>
  <c r="F95" i="95"/>
  <c r="F94" i="95" s="1"/>
  <c r="F187" i="68"/>
  <c r="H185" i="68"/>
  <c r="F189" i="68"/>
  <c r="E33" i="82" l="1"/>
  <c r="F83" i="99"/>
  <c r="G83" i="99" s="1"/>
  <c r="F93" i="95"/>
  <c r="F92" i="95" s="1"/>
  <c r="F91" i="95" s="1"/>
  <c r="F188" i="81"/>
  <c r="F186" i="81" s="1"/>
  <c r="F184" i="81" s="1"/>
  <c r="G182" i="81"/>
  <c r="H183" i="68"/>
  <c r="F185" i="68"/>
  <c r="F10" i="68" l="1"/>
  <c r="H10" i="68"/>
  <c r="C84" i="99"/>
  <c r="E362" i="94"/>
  <c r="E356" i="94" s="1"/>
  <c r="F183" i="68"/>
  <c r="F182" i="81"/>
  <c r="F33" i="82" l="1"/>
  <c r="F31" i="82" s="1"/>
  <c r="E31" i="82"/>
  <c r="E13" i="82" l="1"/>
  <c r="E11" i="82" s="1"/>
  <c r="F13" i="82"/>
  <c r="F11" i="82" s="1"/>
  <c r="F9" i="82" s="1"/>
  <c r="E124" i="82" l="1"/>
  <c r="E123" i="82" s="1"/>
  <c r="E122" i="82" s="1"/>
  <c r="E120" i="82" s="1"/>
  <c r="E118" i="82" s="1"/>
  <c r="E7" i="82" s="1"/>
  <c r="E9" i="82"/>
  <c r="F124" i="82"/>
  <c r="F123" i="82" s="1"/>
  <c r="F122" i="82" s="1"/>
  <c r="F120" i="82" s="1"/>
  <c r="F118" i="82" s="1"/>
  <c r="F7" i="82" s="1"/>
  <c r="E94" i="94" l="1"/>
  <c r="E88" i="94" s="1"/>
  <c r="C51" i="93"/>
</calcChain>
</file>

<file path=xl/sharedStrings.xml><?xml version="1.0" encoding="utf-8"?>
<sst xmlns="http://schemas.openxmlformats.org/spreadsheetml/2006/main" count="3193" uniqueCount="710">
  <si>
    <t>ԸՆԴԱՄԵՆԸ</t>
  </si>
  <si>
    <t>Հ/Հ</t>
  </si>
  <si>
    <t>-ի  N       -Ն որոշման</t>
  </si>
  <si>
    <t>հազար դրամներով</t>
  </si>
  <si>
    <t>Բյուջետային ծախսերի տնտեսագիտական դասակարգման հոդվածների և աշխատանքների անվանումները</t>
  </si>
  <si>
    <t>Տարի</t>
  </si>
  <si>
    <t xml:space="preserve"> այդ թվում՝ </t>
  </si>
  <si>
    <t>որից`</t>
  </si>
  <si>
    <t>Շենքերի և շինությունների կապիտալ վերանորոգում</t>
  </si>
  <si>
    <t>Շենքերի և շինությունների շինարարություն</t>
  </si>
  <si>
    <t>Առաջին կիսամյակ</t>
  </si>
  <si>
    <t>Ինն ամիս</t>
  </si>
  <si>
    <t>Անվանումը</t>
  </si>
  <si>
    <t>Գնման ձևը</t>
  </si>
  <si>
    <t>Չափի միավորը</t>
  </si>
  <si>
    <t>Ցուցանիշների փոփոխությունը (ավելացումները նշված են դրական նշանով)</t>
  </si>
  <si>
    <t>քանակը</t>
  </si>
  <si>
    <t>ՀՀ Արարատի մարզպետարան</t>
  </si>
  <si>
    <t>ԲԸԱՀ</t>
  </si>
  <si>
    <t>դրամ</t>
  </si>
  <si>
    <t>ՀՀ Արմավիրի մարզպետարան</t>
  </si>
  <si>
    <t>ՀՀ Կոտայքի մարզպետարան</t>
  </si>
  <si>
    <t>ՀՀ Վայոց Ձորի մարզպետարան</t>
  </si>
  <si>
    <t>ՀՀ Տավուշի մարզպետարան</t>
  </si>
  <si>
    <t>ՀՀ Արագածոտնի մարզպետարան</t>
  </si>
  <si>
    <t>Աղյուսակ N 1</t>
  </si>
  <si>
    <t>ՄԱՍ Գ: Նախարարի պատասխանատվության ներքո իրականացվող քաղաքականության միջոցառումների և ֆինանսական կառավարման արդյունքների ցուցանիշները</t>
  </si>
  <si>
    <t>1.4. Ներդրումներ լիազոր կառավարման ներքո գտնվող պետական կազմակերպություններում</t>
  </si>
  <si>
    <t>Չափորոշիչներ</t>
  </si>
  <si>
    <t xml:space="preserve">Ոչ ֆինանսական ցուցանիշներ </t>
  </si>
  <si>
    <t xml:space="preserve">Ֆինանսական ցուցանիշներ </t>
  </si>
  <si>
    <t>Ծրագրային դասիչը</t>
  </si>
  <si>
    <t xml:space="preserve">Կրթական օբյեկտների հիմնանորոգում </t>
  </si>
  <si>
    <t>Նկարագրություն՝</t>
  </si>
  <si>
    <t>Ծախսերը (հազար դրամ)</t>
  </si>
  <si>
    <t>X</t>
  </si>
  <si>
    <t>Կազմակերպությունը, որտեղ կատարվում է ներդրումը`</t>
  </si>
  <si>
    <t>Ներդրման հիմնավորումը, մասնավորապես, ազդեցությունը կարողությունների վրա`</t>
  </si>
  <si>
    <t xml:space="preserve">Քանակական, որակական, ժամկետայնության  և այլ չափորոշիչների փոփոխության վրա </t>
  </si>
  <si>
    <t>Հիմնանորոգումն անհրաժեշտ է, որպեսզի դրանք ապահովեն ծառայությունների մատուցումը գործող չափորոշիչներին համապատասխան անհրաժեշտ ծավալով և որակով</t>
  </si>
  <si>
    <t>Ծախսային արդյունավետության բարելավման վրա</t>
  </si>
  <si>
    <t xml:space="preserve">Ծրագիրը (ծրագրերը), որի (որոնց) շրջանակներում իրականացվում է քաղաքականության միջոցառումը </t>
  </si>
  <si>
    <t>Վերջնական արդյունքի նկարագրությունը</t>
  </si>
  <si>
    <t>Ներդրումներ մշակութային օբյեկտներում</t>
  </si>
  <si>
    <t>Ներդրումներն անհրաժեշտ է, որպեսզի դրանք ապահովեն ծառայությունների մատուցումը գործող չափորոշիչներին համապատասխան անհրաժեշտ ծավալով և որակով</t>
  </si>
  <si>
    <t>1.6.1. Հանրության կողմից օգտագործվող ոչ ֆինանսական ակտիվներ</t>
  </si>
  <si>
    <t>Նկարագրությունը</t>
  </si>
  <si>
    <t>Քանակական</t>
  </si>
  <si>
    <t>Որակական</t>
  </si>
  <si>
    <t>Տվյալ տարվա ՀՀ պետական բյուջեից ակտիվի ձեռքբերման, կառուցման կամ հիմնանորոգման վրա կատարվող ծախսերը (հազ. դրամ)</t>
  </si>
  <si>
    <t>Ակտիվի ընդհանուր արժեքը  (հազ. դրամ)</t>
  </si>
  <si>
    <t>Տվյալ բյուջետային տարվան նախորդող բյուջետային տարիների ընթացքում ակտիվի վրա կատարված ծախսերը (հազ. դրամ)</t>
  </si>
  <si>
    <t xml:space="preserve"> Նախագծային աշխատանքներ </t>
  </si>
  <si>
    <t xml:space="preserve"> Շինարարության (հիմնանորոգման) համար անհրաժեշտ նախագծա-նախահաշվային փաստաթղթերի մշակման (լրամշակման) աշխատանքներ </t>
  </si>
  <si>
    <t>Նախագծա-նախահաշվային փատաթղթերի քանակը, հատ</t>
  </si>
  <si>
    <t>Համապատասխանություն ՀՀ քաղաքաշինական նորմատիվա-տեխնիկական փաստաթղթերին, տոկոս</t>
  </si>
  <si>
    <t>Տվյալ տարվա պետական բյուջեից ակտիվի ձեռք բերման, կառուցման կամ հիմնանորոգման վրա կատարվող ծախսերը (հազար դրամ)</t>
  </si>
  <si>
    <t>Ակտիվի ընդհանուր արժեքը  (հազար դրամ)</t>
  </si>
  <si>
    <t>Տվյալ բյուջետային տարվան նախորդող բյուջետային տարիների ընթացքում ակտիվի վրա կատարված ծախսերը (հազար դրամ)</t>
  </si>
  <si>
    <t>1.2. Տրանսֆերտներ</t>
  </si>
  <si>
    <t>Շահառուների քանակը</t>
  </si>
  <si>
    <t>1. Տրանսֆերտ ստացող ՏԻՄ-երի քանակը</t>
  </si>
  <si>
    <t>Գումարը (հազար դրամ)</t>
  </si>
  <si>
    <t>Տրանսֆերտի վճարման հաճախականությունը</t>
  </si>
  <si>
    <t>Շահառուների ընտրության չափանիշները</t>
  </si>
  <si>
    <t>Տեղական նշանակության ճանապարհների և կամուրջների հիմնանորոգում</t>
  </si>
  <si>
    <t xml:space="preserve">Ավտոճանապարհների քայքայված ծածկի նորոգում, մաշված ծածկի փոխարինում </t>
  </si>
  <si>
    <t xml:space="preserve"> Կառուցվող օբյեկտների քանակը, միավոր</t>
  </si>
  <si>
    <t xml:space="preserve"> Ներդրումներ ՀՀ Արարատի մարզպետի կառավարման լիազորությունների տակ գտնվող հանրակրթական դպրոցների շենքերի կապիտալ վերանորոգման նպատակով</t>
  </si>
  <si>
    <t>Աղյուսակ N 3</t>
  </si>
  <si>
    <t>Աղյուսակ N 4</t>
  </si>
  <si>
    <t>Աղյուսակ N 5</t>
  </si>
  <si>
    <t xml:space="preserve"> Ներդրումներ ՀՀ Արագածոտնի մարզպետի կառավարման լիազորությունների տակ գտնվող հանրակրթական դպրոցների շենքերի կապիտալ վերանորոգման նպատակով</t>
  </si>
  <si>
    <t>Աղյուսակ N 8</t>
  </si>
  <si>
    <t>2</t>
  </si>
  <si>
    <t>Համայնքի սոցիալական խնդիրների կարգավորման անհրաժեշտությունը</t>
  </si>
  <si>
    <t>Հիմնանորոգումն անհրաժեշտ է, որպեսզի դպրոցները կրթական ծառայությունները մատուցեն գործող չափորոշիչներին համապատասխան` անհրաժեշտ ծավալով և որակով</t>
  </si>
  <si>
    <t>Աջակցություն ՀՀ Արագածոտնի մարզի համայնքներին</t>
  </si>
  <si>
    <t>Աջակցություն ՀՀ Վայոց ձորի մարզի համայնքներին</t>
  </si>
  <si>
    <t xml:space="preserve"> Հիմնանորոգվող ավտոճանապարհների մակերեսը, հազ ք/մ,</t>
  </si>
  <si>
    <t>1</t>
  </si>
  <si>
    <t xml:space="preserve">Հավելված N 1 </t>
  </si>
  <si>
    <t>ԵԿ15</t>
  </si>
  <si>
    <t>ԱՁ07</t>
  </si>
  <si>
    <t>1146 Հանրակրթության ծրագիր</t>
  </si>
  <si>
    <t>Հանրակարթական մակարդակում սովորողների ընդգրկվածության, գրագիտության և համակողմանի զարգացման բարձր մակարդակի ապահովում</t>
  </si>
  <si>
    <t>1047 Աջակցություն համայնքային, միջհամայնքային, ոչ կառավարական, մասնավոր և այլ կազմակերպություններին և անհատներին</t>
  </si>
  <si>
    <t>Համայնքներում կյանքի ստանդարտների բարելավում</t>
  </si>
  <si>
    <t xml:space="preserve">ՀՀ կառավարության 2014 թվականի
-ի  N       -Ն որոշման 
</t>
  </si>
  <si>
    <t>Բաժինը</t>
  </si>
  <si>
    <t>Խումբը</t>
  </si>
  <si>
    <t>Դասը</t>
  </si>
  <si>
    <t>տարի</t>
  </si>
  <si>
    <t>Տրանսպորտ</t>
  </si>
  <si>
    <t>ինն ամիս</t>
  </si>
  <si>
    <t xml:space="preserve">Հավելված N 2 </t>
  </si>
  <si>
    <t>45233142-1</t>
  </si>
  <si>
    <t>71242000-1</t>
  </si>
  <si>
    <t xml:space="preserve">Հավելված N 3 </t>
  </si>
  <si>
    <t>գումարը</t>
  </si>
  <si>
    <t>Ծրագրի N</t>
  </si>
  <si>
    <t>բաժին</t>
  </si>
  <si>
    <t>խումբ</t>
  </si>
  <si>
    <t>դաս</t>
  </si>
  <si>
    <t>նախագծահետազոտական, գեոդեզիա-քարտեզագրական աշխատանքներ</t>
  </si>
  <si>
    <t>Պետական նշանակության ավտոճանապարհների հիմնանորոգում</t>
  </si>
  <si>
    <t>Կրթական օբյեկտների հիմնանորոգում</t>
  </si>
  <si>
    <t>Բյուջետային ծախսերի գործառական դասակարգման</t>
  </si>
  <si>
    <t>Ծրագրերի և կատարողների անվանումները</t>
  </si>
  <si>
    <t>Ցուցանիշների փոփոխությունը (ավելացումները նշված են դրական նշանով, իսկ նվազեցումները՝ փակագծերում)</t>
  </si>
  <si>
    <t>այդ թվում՝</t>
  </si>
  <si>
    <t>շենքերի և շինությունների շինարարություն</t>
  </si>
  <si>
    <t>շենքերի և շինությունների կապիտալ վերանորոգում</t>
  </si>
  <si>
    <t>ոչ ֆինանսական ակտիվների գծով այլ ծախսեր</t>
  </si>
  <si>
    <t> այդ թվում՝</t>
  </si>
  <si>
    <t>1. Ճանապարհների հիմնանորոգում</t>
  </si>
  <si>
    <t> որից՝</t>
  </si>
  <si>
    <t>«ՀԱՅԱՍՏԱՆԻ ՀԱՆՐԱՊԵՏՈՒԹՅԱՆ 2014 ԹՎԱԿԱՆԻ ՊԵՏԱԿԱՆ ԲՅՈՒՋԵԻ ՄԱՍԻՆ» ՀԱՅԱՍՏԱՆԻ ՀԱՆՐԱՊԵՏՈՒԹՅԱՆ ՕՐԵՆՔԻ N 1 ՀԱՎԵԼՎԱԾԻ N 13 ԱՂՅՈՒՍԱԿՈՒՄ ԿԱՏԱՐՎՈՂ ՎԵՐԱԲԱՇԽՈՒՄԸ</t>
  </si>
  <si>
    <t>Ընդամենը` ոչ ֆինանսական ակտիվների գծով ծախսեր</t>
  </si>
  <si>
    <t>1.1 Համայնքային նշանակության ա/ճանապարհներ</t>
  </si>
  <si>
    <t>02</t>
  </si>
  <si>
    <t>01</t>
  </si>
  <si>
    <t>04</t>
  </si>
  <si>
    <t>3</t>
  </si>
  <si>
    <t>4</t>
  </si>
  <si>
    <t>05</t>
  </si>
  <si>
    <t>1.2 Մարզային նշանակության ա/ճանապարհներ</t>
  </si>
  <si>
    <t>09</t>
  </si>
  <si>
    <t>06</t>
  </si>
  <si>
    <t>Կրթական օբյեկտների շինարարություն</t>
  </si>
  <si>
    <t>ՀՀ ԿՈՏԱՅՔԻ ՄԱՐԶՊԵՏԱՐԱՆ</t>
  </si>
  <si>
    <t>Կոդը</t>
  </si>
  <si>
    <t>Բաժին N 04, Խումբ 05, Դաս 01  Ճանապարհային տրանսպորտ</t>
  </si>
  <si>
    <t>ճանապարհների վերանորոգման աշխատանքներ</t>
  </si>
  <si>
    <t>Բաժին N 09, Խումբ 06, Դաս 01  Կրթությանը տրամադրվող օժանդակ ծառայություններ</t>
  </si>
  <si>
    <t>45453000-1</t>
  </si>
  <si>
    <t>նախագծերի պատրաստում, ծախսերի գնահատում</t>
  </si>
  <si>
    <t>ՀՀ կառավարության 2014 թվականի</t>
  </si>
  <si>
    <r>
      <t>այդ</t>
    </r>
    <r>
      <rPr>
        <sz val="12"/>
        <color indexed="8"/>
        <rFont val="GHEA Grapalat"/>
        <family val="3"/>
      </rPr>
      <t xml:space="preserve"> թվում՝</t>
    </r>
  </si>
  <si>
    <r>
      <t>Նախագծահետազոտական</t>
    </r>
    <r>
      <rPr>
        <sz val="12"/>
        <color indexed="8"/>
        <rFont val="GHEA Grapalat"/>
        <family val="3"/>
      </rPr>
      <t> ծախսեր</t>
    </r>
  </si>
  <si>
    <r>
      <t>Բյուջետային</t>
    </r>
    <r>
      <rPr>
        <sz val="12"/>
        <color indexed="8"/>
        <rFont val="GHEA Grapalat"/>
        <family val="3"/>
      </rPr>
      <t> ծախսերի գործառական դասակարգման բաժինների, խմբերի և դասերի, տնտեսագիտական դասակարգման հոդվածների, ֆինանսավորվող ծրագրերի և դրանք իրականացնող մարմինների անվանումները</t>
    </r>
  </si>
  <si>
    <t>ԿՐԹՈՒԹՅՈՒՆ</t>
  </si>
  <si>
    <t>Կրթությանը տրամադրվող օժանդակ ծառայություններ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</si>
  <si>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</si>
  <si>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</si>
  <si>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</si>
  <si>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r>
      <t>02.</t>
    </r>
    <r>
      <rPr>
        <i/>
        <u/>
        <sz val="12"/>
        <color indexed="8"/>
        <rFont val="GHEA Grapalat"/>
        <family val="3"/>
      </rPr>
      <t>ՀՀ կառավարության պահուստային ֆոնդ</t>
    </r>
  </si>
  <si>
    <t>ՀՀ կառավարություն</t>
  </si>
  <si>
    <r>
      <t> </t>
    </r>
    <r>
      <rPr>
        <b/>
        <sz val="12"/>
        <color indexed="8"/>
        <rFont val="GHEA Grapalat"/>
        <family val="3"/>
      </rPr>
      <t>1.6. Հանրության կողմից օգտագործվող ոչ ֆինանսական ակտիվներ</t>
    </r>
  </si>
  <si>
    <r>
      <t> </t>
    </r>
    <r>
      <rPr>
        <b/>
        <sz val="12"/>
        <color indexed="8"/>
        <rFont val="GHEA Grapalat"/>
        <family val="3"/>
      </rPr>
      <t>1.6.1. Հանրության կողմից օգտագործվող ոչ ֆինանսական ակտիվներ</t>
    </r>
  </si>
  <si>
    <t>Կապիտալ սուբվենցիաներ համայնքներին</t>
  </si>
  <si>
    <t xml:space="preserve"> 1168 Արվեստի պահպանման և զարգացման ծրագիր</t>
  </si>
  <si>
    <t>Քաղաքացիական հասարակության տեղեկացվածության և հաղորդակցման բարձրացում արվեստի ոլորտում</t>
  </si>
  <si>
    <t>ԱՁ12</t>
  </si>
  <si>
    <t>ԾՏ19</t>
  </si>
  <si>
    <t>Բաժին 2.</t>
  </si>
  <si>
    <t>Գերատեսչության կողմից իրականացվող քաղաքականության միջոցառումների ծրագրային խմբավորումը</t>
  </si>
  <si>
    <t>ԾՐԱԳԻՐ</t>
  </si>
  <si>
    <t>Ծրագրի նկարագրությունը</t>
  </si>
  <si>
    <t>Տարրական, հիմնական և միջնակարգ (լրիվ) ընդհանուր կրթության ծառայությունների մատուցում</t>
  </si>
  <si>
    <t xml:space="preserve">Հանրակրթական մակարդակում սովորողների ընդգրկվածության, գրագիտության և համակողմանի զարգացման բարձր մակարդակի ապահովում </t>
  </si>
  <si>
    <t>Պետական կազմակերպություններում ներդրումներ</t>
  </si>
  <si>
    <t>Ներդրման նկարագրությունը</t>
  </si>
  <si>
    <t>Կազմակերպության անվանումը, որտեղ կատարվում է ներդրումը</t>
  </si>
  <si>
    <t>Տվյալ ներդրման հետ կապված ծրագիրը (ծրագրերը)</t>
  </si>
  <si>
    <t>1049. Ճանապարհային ցանցի բարելավման և անվտանգ երթևկության ապահովման ծառայություններ</t>
  </si>
  <si>
    <t xml:space="preserve">Ճանապարհներին վթարների և դժբախտ պատահարների նվազում, ուղևորափոխադրումների և բեռնափոխադրումների ժամանակի կրճատում, տրանսպորտային միջոցների շահագործման ժամկետի երկարացում և վերանորոգման ծախսերի կրճատում </t>
  </si>
  <si>
    <t xml:space="preserve"> Հավելված N 8</t>
  </si>
  <si>
    <t xml:space="preserve"> Հավելված N 12</t>
  </si>
  <si>
    <t>Հանրակրթության ծրագիր</t>
  </si>
  <si>
    <t>Բաժին N 11, Խումբ 01, Դաս 01 ՀՀ կառավարության պահուստային ֆոնդ</t>
  </si>
  <si>
    <t>ՀԱՅԱՍՏԱՆԻ ՀԱՆՐԱՊԵՏՈՒԹՅԱՆ ԿԱՌԱՎԱՐՈՒԹՅԱՆ 2013 ԹՎԱԿԱՆԻ ԴԵԿՏԵՄԲԵՐԻ 19-Ի N 1414-Ն ՈՐՈՇՄԱՆ N 11 ՀԱՎԵԼՎԱԾԻ N 12 ԱՂՅՈՒՍԱԿՈՒՄ ԿԱՏԱՐՎՈՂ ՓՈՓՈԽՈՒԹՅՈՒՆՆԵՐԸ ԵՎ ԼՐԱՑՈՒՄՆԵՐԸ</t>
  </si>
  <si>
    <t>Ճանապարհային ցանցի բարելավման և անվտանգ երթևկության ապահովման ծառայություններ</t>
  </si>
  <si>
    <t>Ավտոճանապարհների և հարակից կառույցների ընթացիկ և ձմեռային պահպանություն</t>
  </si>
  <si>
    <t>Ոչ ֆինանսական ակտիվների գծով միջոցառումներ</t>
  </si>
  <si>
    <t>Ակտիվի նկարագրությունը</t>
  </si>
  <si>
    <t xml:space="preserve"> Միջպետական և տեղական նշանակության ավտոճանապարհների քայքայված ծածկի նորոգում, մաշված ծածկի փոխարինում</t>
  </si>
  <si>
    <t>Ծրագիրը (ծրագրերը), որին (որոնց) առնչվում է ակտիվը</t>
  </si>
  <si>
    <t>Պետական նշանակության ավտոճանապարհների հիմնանորոգում (ՀՀ Արարատի մարզպետարան)</t>
  </si>
  <si>
    <t>Հիմնական վերանորոգման և վերականգնողական աշխատանքներ</t>
  </si>
  <si>
    <t>ԵԿ06</t>
  </si>
  <si>
    <t>ՀՀ Արարատի մարզպետի ենթակայության հանրակրթական դպրոցներ</t>
  </si>
  <si>
    <t>Արվեստի պահպանման և զարգացման ծրագիր</t>
  </si>
  <si>
    <t>Թատերարվեստի, երաժշտարվեստի, պարարվեստի,կերպարվեստի, ժողարվեստի ոլորտի ծառայություններ</t>
  </si>
  <si>
    <r>
      <t>այդ</t>
    </r>
    <r>
      <rPr>
        <b/>
        <sz val="12"/>
        <color indexed="8"/>
        <rFont val="GHEA Grapalat"/>
        <family val="3"/>
      </rPr>
      <t xml:space="preserve"> թվում՝</t>
    </r>
  </si>
  <si>
    <r>
      <t>02.</t>
    </r>
    <r>
      <rPr>
        <b/>
        <i/>
        <u/>
        <sz val="12"/>
        <color indexed="8"/>
        <rFont val="GHEA Grapalat"/>
        <family val="3"/>
      </rPr>
      <t>Կրթական օբյեկտների հիմնանորոգում</t>
    </r>
  </si>
  <si>
    <r>
      <t>05.</t>
    </r>
    <r>
      <rPr>
        <b/>
        <i/>
        <u/>
        <sz val="12"/>
        <color indexed="8"/>
        <rFont val="GHEA Grapalat"/>
        <family val="3"/>
      </rPr>
      <t>Կրթական օբյեկտների շինարարություն</t>
    </r>
  </si>
  <si>
    <r>
      <t>ՏՆՏԵՍԱԿԱՆ</t>
    </r>
    <r>
      <rPr>
        <b/>
        <sz val="12"/>
        <color indexed="8"/>
        <rFont val="GHEA Grapalat"/>
        <family val="3"/>
      </rPr>
      <t> ՀԱՐԱԲԵՐՈՒԹՅՈՒՆՆԵՐ</t>
    </r>
  </si>
  <si>
    <r>
      <t>Ճանապարհային</t>
    </r>
    <r>
      <rPr>
        <b/>
        <sz val="12"/>
        <color indexed="8"/>
        <rFont val="GHEA Grapalat"/>
        <family val="3"/>
      </rPr>
      <t> տրանսպորտ</t>
    </r>
  </si>
  <si>
    <r>
      <t>01.</t>
    </r>
    <r>
      <rPr>
        <b/>
        <i/>
        <u/>
        <sz val="12"/>
        <color indexed="8"/>
        <rFont val="GHEA Grapalat"/>
        <family val="3"/>
      </rPr>
      <t>Պետական նշանակության ավտոճանապարհների հիմնանորոգում</t>
    </r>
  </si>
  <si>
    <t xml:space="preserve">Քաղաքականության միջոցառումներ. Տրանսֆերտներ </t>
  </si>
  <si>
    <t>Ֆինանսավորման ծախսի նկարագրությունը</t>
  </si>
  <si>
    <t>Աջակցություն համայնքային, միջհամայնքային, ոչ կառավարական, մասնավոր և այլ կազմակերպություններին և անհատներին</t>
  </si>
  <si>
    <t>Աջակցություն համայնքներին համայնքային օբյեկտների շենքային պայմանների բարելավման համար</t>
  </si>
  <si>
    <t>Աջակցություն ՀՀ Արագածոտնի մարզի համայնքներին (ՀՀ Արագածոտնի մարզպետարան)</t>
  </si>
  <si>
    <t xml:space="preserve">Շինարարության (հիմնանորոգման) համար անհրաժեշտ նախագծա-նախահաշվային փաստաթղթերի մշակման (լրամշակման) աշխատանքներ </t>
  </si>
  <si>
    <t>Նախագծային աշխատանքներ (ՀՀ Արարատի մարզպետարան)</t>
  </si>
  <si>
    <t>Աջակցություն ՀՀ Վայոց ձորի մարզի համայնքներին (ՀՀ Վայոց ձորի մարզպետարան)</t>
  </si>
  <si>
    <t xml:space="preserve"> ՀՀ Արարատի մարզպետի ենթակայության հանրակրթական դպրոցների  շենքերի (մասնաշենքերի) հիմնանորոգում (համաշինարարական աշխատանքներ,ջեռուցման համակարգի իրականացում, ներքին հարդարում,տարածքի բարեկարգում) </t>
  </si>
  <si>
    <t>Ընդհանուր շինարարական աշխատանքներ</t>
  </si>
  <si>
    <t>45223200-1</t>
  </si>
  <si>
    <t>Աղյուսակ N 7</t>
  </si>
  <si>
    <t xml:space="preserve">Պետական անհատույց աջակցություն համայնքներին` ցրտահարությունից և փոթորկից տուժված համայնքներին հողի և ջրի վարձավճարների փոխհատուցման նպատակով
 </t>
  </si>
  <si>
    <t>ԾՏ45</t>
  </si>
  <si>
    <t>ԾՏ46</t>
  </si>
  <si>
    <t>Աջակցություն ՀՀ Արմավիրի մարզի համայնքներին</t>
  </si>
  <si>
    <t>ԾՏ48</t>
  </si>
  <si>
    <t>ԾՏ49</t>
  </si>
  <si>
    <t>Աջակցություն ՀՀ Կոտայքի մարզի համայնքներին</t>
  </si>
  <si>
    <t>Աջակցություն ՀՀ Արարատի մարզի համայնքներին (ՀՀ Արարատի մարզպետարան)</t>
  </si>
  <si>
    <t>Աջակցություն ՀՀ Արմավիրի մարզի համայնքներին (ՀՀ Արմավիրի մարզպետարան)</t>
  </si>
  <si>
    <t>Աջակցություն ՀՀ Կոտայքի մարզի համայնքներին (ՀՀ Կոտայքի մարզպետարան)</t>
  </si>
  <si>
    <t>Պետական անհատույց աջակցություն համայնքներին` ցրտահարությունից և փոթորկից տուժված համայնքներին հողի և ջրի վարձավճարների փոխհատուցման նպատակով</t>
  </si>
  <si>
    <t>Արարատի մարզի ցրտահարությունից տուժած համայնքների ոռոգման ջրի վարձի 50 տոկոսի չափով փոխհատուցման նպատակաով Արարատի մարզի բնակիչներին պետական աջակցության ցուցաբերում</t>
  </si>
  <si>
    <t>Արարատի մարզի ցրտահարությունից տուժած համայնքների հողի հարկի չափով փոխհատուցման նպատակաով Արարատի մարզի բնակիչներին պետական աջակցության ցուցաբերում</t>
  </si>
  <si>
    <t>Արագածոտնի մարզի ցրտահարությունից տուժած համայնքների ոռոգման ջրի վարձի 50 տոկոսի չափով փոխհատուցման նպատակաով Արագածոտնի մարզի բնակիչներին պետական աջակցության ցուցաբերում</t>
  </si>
  <si>
    <t>Արմավիրի մարզի ցրտահարությունից տուժած համայնքների ոռոգման ջրի վարձի 50 տոկոսի չափով փոխհատուցման նպատակաով Արմավիր մարզի բնակիչներին պետական աջակցության ցուցաբերում</t>
  </si>
  <si>
    <t>Արմավիր մարզի ցրտահարությունից տուժած համայնքների հողի հարկի չափով փոխհատուցման նպատակաով Արմավիր մարզի բնակիչներին պետական աջակցության ցուցաբերում</t>
  </si>
  <si>
    <t>1.6. Հանրության կողմից օգտագործվող ոչ ֆինանսական ակտիվներ</t>
  </si>
  <si>
    <t>ԱՁ18</t>
  </si>
  <si>
    <t>ՀՀ ՍՅՈՒՆԻՔԻ ՄԱՐԶՊԵՏԱՐԱՆ</t>
  </si>
  <si>
    <t>Ագարակ-մաքսատուն  ճանապարհի կառուցում</t>
  </si>
  <si>
    <t>ՀՀ Սյունիքի մարզպետարան</t>
  </si>
  <si>
    <t>Աղյուսակ N 9</t>
  </si>
  <si>
    <t>ԱՁ15</t>
  </si>
  <si>
    <t>ՀՀ Գեղարքունիքի մարզպետարան</t>
  </si>
  <si>
    <t>Այլ ընթացիկ դրամաշնորհներ</t>
  </si>
  <si>
    <t>ՀՀ Լոռու մարզպետարան</t>
  </si>
  <si>
    <t>ՀՀ Շիրակի մարզպետարան</t>
  </si>
  <si>
    <t>ՀԱՅԱՍՏԱՆԻ ՀԱՆՐԱՊԵՏՈՒԹՅԱՆ ԿԱՌԱՎԱՐՈՒԹՅԱՆ 2013 ԹՎԱԿԱՆԻ ԴԵԿՏԵՄԲԵՐԻ 19-Ի N 1414-Ն ՈՐՈՇՄԱՆ N 12 ՀԱՎԵԼՎԱԾՈՒՄ ԿԱՏԱՐՎՈՂ ԼՐԱՑՈՒՄՆԵՐԸ  ԵՎ  ՓՈՓՈԽՈՒԹՅՈՒՆՆԵՐԸ</t>
  </si>
  <si>
    <t>(հազ. դրամ)</t>
  </si>
  <si>
    <t>1. Պետական նշանակության ավտոճանապարհների հիմնանորոգում</t>
  </si>
  <si>
    <t>ԱՇԽԱՏԱՆՔՆԵՐ</t>
  </si>
  <si>
    <t>1. Կրթական օբյեկտների հիմնանորոգում</t>
  </si>
  <si>
    <t>ԾԱՌԱՅՈՒԹՅՈՒՆՆԵՐ</t>
  </si>
  <si>
    <t>2. Կրթական օբյեկտների շինարարություն</t>
  </si>
  <si>
    <t xml:space="preserve"> Հավելված N 13</t>
  </si>
  <si>
    <t>Ոսկեթաս համայնքի հանդիսությունների տան վերանորոգում</t>
  </si>
  <si>
    <t>ԵԿ04</t>
  </si>
  <si>
    <t xml:space="preserve">Ներդրումներ՝ ՀՀ Արագածոտնի մարզի մշակութային  շենքերի կապիտալ վերանորոգման նպատակով </t>
  </si>
  <si>
    <t>Ներդրումներ մշակութային օբյեկտներում (ՀՀ Արագածոտնի մարզպետարան)</t>
  </si>
  <si>
    <t xml:space="preserve"> ՀՀ Արագածոտնի մարզի մշակութային  շենքերի կապիտալ վերանորոգում</t>
  </si>
  <si>
    <t>ՀՀ ՇԻՐԱԿԻ ՄԱՐԶՊԵՏԱՐԱՆ</t>
  </si>
  <si>
    <t>ԱՁ17</t>
  </si>
  <si>
    <t>Աղյուսակ N 10</t>
  </si>
  <si>
    <t>Աշնակ համայնքի կենցաղի տան վերանորոգում</t>
  </si>
  <si>
    <t>Հրազդան համայնքի N 2 դպրոցի շենքի հիմնանորոգում</t>
  </si>
  <si>
    <t>Հրազդան համայնքի N 8 դպրոցի շենքի հիմնանորոգում</t>
  </si>
  <si>
    <t>Հրազդան համայնքի N 9 դպրոցի շենքի հիմնանորոգում</t>
  </si>
  <si>
    <t>Հրազդան համայնքի N 11 դպրոցի շենքի հիմնանորոգում</t>
  </si>
  <si>
    <t>Բուժական համայնքի դպրոցի շենքի հիմնանորոգում</t>
  </si>
  <si>
    <t>Քանաքեռավան համայնքի դպրոցի շենքի հիմնանորոգում</t>
  </si>
  <si>
    <t>Զովունի համայնքի դպրոցի շենքի հիմնանորոգում</t>
  </si>
  <si>
    <t>Արգել համայնքի դպրոցի շենքի հիմնանորոգում</t>
  </si>
  <si>
    <t>Պռոշյան համայնքի դպրոցի շենքի հիմնանորոգում</t>
  </si>
  <si>
    <t>Նախագծահետազոտական ծախսեր</t>
  </si>
  <si>
    <t>ՀՀ ԱՐԱԳԱԾՈՏՆԻ ՄԱՐԶՊԵՏԱՐԱՆ</t>
  </si>
  <si>
    <t>ՀԱՅԱՍՏԱՆԻ ՀԱՆՐԱՊԵՏՈՒԹՅԱՆ ԱՐԱՐԱՏԻ ՄԱՐԶՊԵՏԱՐԱՆԻՆ ՀԱՏԿԱՑՎԱԾ ԳՈՒՄԱՐՆԵՐԻ ԲԱՇԽՈՒՄԸ</t>
  </si>
  <si>
    <t>Կարբի համայնքի ներհամայնքային ճանապարհի վերանորոգում</t>
  </si>
  <si>
    <t xml:space="preserve">Կարմրաշեն համայնքի ներհամայնքային ճանապարհի վերանորոգում  </t>
  </si>
  <si>
    <t xml:space="preserve">Բյուրական համայնքի ներհամայնքային ճանապարհի վերանորոգում  </t>
  </si>
  <si>
    <t xml:space="preserve">Թալին համայնքի ներհամայնքային ճանապարհի վերանորոգում </t>
  </si>
  <si>
    <t xml:space="preserve">Ուշի համայնքի ներհամայնքային ճանապարհի վերանորոգում </t>
  </si>
  <si>
    <t>Եղնիկ համայնքի դպրոցի վերանորոգում և ամրացում</t>
  </si>
  <si>
    <t>Վ.Բազմաբերդ համայնքի դպրոցի վերանորոգում</t>
  </si>
  <si>
    <t>Դավթաշեն համայնքի դպրոցի վերանորոգում</t>
  </si>
  <si>
    <t>Ձորագլուխ համայնքի դպրոցի տանիքի վերանորոգում</t>
  </si>
  <si>
    <t>ՀՀ ԱՐՄԱՎԻՐԻ ՄԱՐԶՊԵՏԱՐԱՆ</t>
  </si>
  <si>
    <t>1.1 Մարզային նշանակության ա/ճանապարհներ</t>
  </si>
  <si>
    <t>Տնկարան – Զինավան - 5 ավտոճանապարհի վերանորոգում</t>
  </si>
  <si>
    <t>Մ-5-Մերձավան-Այգեկ-Մ-5 ավտոճանապարհի վերանորոգում</t>
  </si>
  <si>
    <t xml:space="preserve">Մ-3 – Շահումյան ավտոճանապարհի վերանորոգում </t>
  </si>
  <si>
    <t>Ջրառատ համայնքի միջնակարգ դպրոցի վերանորոգում /եռահարկ ուսումնական մասնաշենք/</t>
  </si>
  <si>
    <t xml:space="preserve">Արազափ համայնքի միջնակարգ դպրոցի վերանորոգում </t>
  </si>
  <si>
    <t xml:space="preserve">Տանձուտ համայնքի միջնակարգ դպրոցի մարզադահլիճի ուժեղացում </t>
  </si>
  <si>
    <t xml:space="preserve">Երասխահուն համայնքի միջնակարգ դպրոցի ուժեղացում </t>
  </si>
  <si>
    <t xml:space="preserve">Տարոնիկ համայնքի միջնակարգ դպրոցի վերանորոգում </t>
  </si>
  <si>
    <t xml:space="preserve">Արգինա համայնքի միջնակարգ դպրոցի վերանորոգում </t>
  </si>
  <si>
    <t xml:space="preserve">Ջրաշեն   համայնքի միջնակարգ դպրոցի վերանորոգում </t>
  </si>
  <si>
    <t>Թաիրով համայնքի միջնակարգ դպրոցի   տանիքի վերանորոգում</t>
  </si>
  <si>
    <t>Մրգաշատ համայնքի թիվ 2 միջնակարգ դպրոցի տանիքի  չվերանորոգված մասի վերանորոգում</t>
  </si>
  <si>
    <t xml:space="preserve">Վաղարշապատ համայնքի թիվ 9  հիմնական դպրոցի վերանորոգում </t>
  </si>
  <si>
    <t xml:space="preserve">Վաղարշապատ համայնքի թիվ 11  հիմնական դպրոցի վերանորոգում </t>
  </si>
  <si>
    <t xml:space="preserve">Վաղարշապատ համայնքի թիվ 2 հատուկ դպրոցի վերանորոգում </t>
  </si>
  <si>
    <t>Նոր Արտագերս համայնքի միջնակարգ դպրոցի լոկալ ջեռուցման համակարգի կառուցում</t>
  </si>
  <si>
    <t>Գեղակերտ համայնքի միջնակարգ դպրոցի լոկալ ջեռուցման համակարգի կառուցում</t>
  </si>
  <si>
    <t>ՀՀ ԼՈՌՈՒ ՄԱՐԶՊԵՏԱՐԱՆ</t>
  </si>
  <si>
    <t>Վանաձոր համայնքի ճանապարհների նորոգում և ասֆալտապատում</t>
  </si>
  <si>
    <t>Ստեփանավան համայնքի ճանապարհների նորոգում և ասֆալտապատում</t>
  </si>
  <si>
    <t>Տաշիր համայնքի ճանապարհների նորոգում և ասֆալտապատում</t>
  </si>
  <si>
    <t>Հոբարձի համայնքի  ճանապարհի նորոգում և ասֆալտապատում</t>
  </si>
  <si>
    <t>Սպիտակ համայնքի ճանապարհների նորոգում և ասֆալտապատում</t>
  </si>
  <si>
    <t>Ալավերդի համայնքի  ճանապարհների նորոգում և ասֆալտապատում</t>
  </si>
  <si>
    <t>Թումանյան համայնքի ճանապարհների նորոգում և ասֆալտապատում</t>
  </si>
  <si>
    <t>Ալավերդի համայնքի  թիվ 8 դպրոցի վերանորոգում</t>
  </si>
  <si>
    <t>Թեղուտ համայնքի դպրոցի մարզադահլիճի վերանորոգում</t>
  </si>
  <si>
    <t>Արևաշող համայնքի դպրոցի վերանորոգում</t>
  </si>
  <si>
    <t>Շենավան համայնքի դպրոցի  ջեռուցման համակարգի կառուցում</t>
  </si>
  <si>
    <t>Չարենցավան համայնքի ներհամայնքային ճանապարհների հիմնանորոգում</t>
  </si>
  <si>
    <t>Աբովյան համայնքի ներհամայնքային ճանապարհների հիմնանորոգում</t>
  </si>
  <si>
    <t>Թեղենիք համայնքի ներհամայնքային ճանապարհների հիմնանորոգում</t>
  </si>
  <si>
    <t>Գողթ համայնքի ներհամայնքային ճանապարհների հիմնանորոգում</t>
  </si>
  <si>
    <t>Նոր Գեղի-Քարաշամբ ճանապարհի հիմնանորոգում</t>
  </si>
  <si>
    <t>Ակունք համայնքի դպրոցի շենքի հիմնանորոգում</t>
  </si>
  <si>
    <t>Զորավան համայնքի դպրոցի շենքի հիմնանորոգում</t>
  </si>
  <si>
    <t>Գյումրի համայնքի Պռոշյան փողոցի (Գ. Նժդեհ փողոցից մինչև մարզային ոստիկանության շենք) մասնակի  վերանորոգում</t>
  </si>
  <si>
    <t>Գյումրի համայնքի Գորկու փողոցի մասնակի վերանորոգում (Մուսայելյան փողոցից մինչև Խաղաղության օղակ)</t>
  </si>
  <si>
    <t>Ախուրյան համայնքի Վազգեն Ա փողոցի մասնակի վերանորոգում</t>
  </si>
  <si>
    <t>Հովունի համայնք մտնող ճանապարհի մասնակի վերանորոգում (ավազակոպիճային ծածկույթ)</t>
  </si>
  <si>
    <t>Մարալիկ համայնքի Թումանյան  փողոցի մասնակի վերանորոգում</t>
  </si>
  <si>
    <t>Ձորակապ համայնքի 1-ին փողոցի մասնակի վերանորոգում</t>
  </si>
  <si>
    <t>Արթիկ համայնքի Անկախության փողոցի մասնակի փոսային նորոգում</t>
  </si>
  <si>
    <t>Մ-1 Սարագյուղ ճանապարհի մասնակի վերանորոգում  (ավազակոպիճային ծածկույթ)</t>
  </si>
  <si>
    <t xml:space="preserve">Երազգավորս համայնքի դպրոցի մարզադահլիճի հատակների վերանորոգում    </t>
  </si>
  <si>
    <t>Բասեն համայնքի դպրոցի մարզադահլիճի հատակների և տանիքի մասնակի վերանորոգում</t>
  </si>
  <si>
    <t>Մայիսյան համայնքի դպրոցի շենքի ջեռուցման համկարգի անցկացում և պատուհանների մասնակի փոխարինում</t>
  </si>
  <si>
    <t>Հայկավան համայնքի դպրոցի տանիքի վերանորոգում</t>
  </si>
  <si>
    <t xml:space="preserve">Սարալանջ համայնքի դպրոցի պատուհանների վերանորոգում և ջրհորդանների տեղադրում                                                                        </t>
  </si>
  <si>
    <t xml:space="preserve">Շիրակավան համայնքի դպրոցի մարզադահլիճի և հանդիսությունների սրահի  պատուհանների փոխարինում և  մասնակի վերանորոգում            </t>
  </si>
  <si>
    <t>Բագրավան համայնքի դպրոցի տանիքի մասնակի և մարզադահլիճի հատակների վերանորոգում</t>
  </si>
  <si>
    <t>Ձորակապ համայնքի դպրոցի պատուհանների մասնակի փոխարինում</t>
  </si>
  <si>
    <t>Լուսակերտ համայնքի դպրոցի տանիքի վերանորոգում</t>
  </si>
  <si>
    <t>Կարմրավան համայնքի դպրոցի շենքի մասնակի վերանորոգում</t>
  </si>
  <si>
    <t xml:space="preserve">Քարաբերդ համայնքի դպրոցի ջեռուցման համակարգի կառուցում                                                                                      </t>
  </si>
  <si>
    <t>Մեծ Սեպասար համայնքի դպրոցի ջեռուցման համակարգի կառուցում</t>
  </si>
  <si>
    <t xml:space="preserve">Կապան համայնքի Բարաբաթում տանող ճանապարհի ասֆալտապատում </t>
  </si>
  <si>
    <t>Գորիս համայնքի ներհամայնքային ճամապարհների բարեկարգում և ասֆալտապատում</t>
  </si>
  <si>
    <t>Սիսիան համայնքի Վահան Խորենի  ճանապարհի ասֆալտապատում</t>
  </si>
  <si>
    <t>Մ-2 - Հարժիս ավտոճանապարհի վերանորոգում</t>
  </si>
  <si>
    <t xml:space="preserve">Մ2-Տաշտուն ճանապարհից Լիճք տանող ճանապարհի ասֆալտապատում </t>
  </si>
  <si>
    <t>Քաջարան համայնքի թիվ 5 դպրոցի մասնակի վերանորոգում</t>
  </si>
  <si>
    <t>Կապան համայնքի թիվ 1 միջնակարգ  դպրոցի վերանորոգում</t>
  </si>
  <si>
    <t>Գորիս համայնքի թիվ 2 դպրոցի վերանորոգում</t>
  </si>
  <si>
    <t>Գորիս համայնքի թիվ 3 դպրոցի վերանորոգում</t>
  </si>
  <si>
    <t>Խնձորեսկ համայնքի դպրոցի մարզադահլիճի տանիքի նորոգում և պատերի հիդրոմեկուսացում</t>
  </si>
  <si>
    <t xml:space="preserve">Մեղրի համայնքի թիվ 1 դպրոցի տանիքի վերանորոգում </t>
  </si>
  <si>
    <t>Սիսիան համայնքի թիվ 5 դպրոցի պատերի և հիմքերի ուժեղացում</t>
  </si>
  <si>
    <t>ՀՀ ՎԱՅՈՑ ՁՈՐԻ ՄԱՐԶՊԵՏԱՐԱՆ</t>
  </si>
  <si>
    <t>Հերհեր համայնքի ճանապարհի մասնակի հատվածների բարեկարգում</t>
  </si>
  <si>
    <t>Արտաբույնք համայնքի դպրոցի տանիքի հիմնանորոգում և պատուհանների փոխարինում</t>
  </si>
  <si>
    <t>ՀՀ ՏԱՎՈՒՇԻ ՄԱՐԶՊԵՏԱՐԱՆ</t>
  </si>
  <si>
    <t>Նոյեմբերյան համայնքի Վիրոնայի փողոցի վերանորոգում</t>
  </si>
  <si>
    <t>Իջևան համայնքի Մետաղագործների փողոցի վերանորոգում, ասֆալտապատում</t>
  </si>
  <si>
    <t>Թեղուտ համայնքի դպրոց տանող ճանապարհի ասֆալտապատում</t>
  </si>
  <si>
    <t>Բագրատաշեն  համայնքի թիվ 2 դպրոցի տանիքի վերանորոգում</t>
  </si>
  <si>
    <t>Դեղձավան համայնքի դպրոցի տանիքի վերանորոգում</t>
  </si>
  <si>
    <t>Մովսես  համայնքի դպրոցի կոյուղու վերանորոգում</t>
  </si>
  <si>
    <t>Կողբ  համայնքի դպրոցի վերանորոգում</t>
  </si>
  <si>
    <t>Ն. Ծաղկավան համայնքի դպրոցի վերանորոգում</t>
  </si>
  <si>
    <t>Մայիսյան համայնքում ոռոգման ջրի մեկ  խորքային հորի հորատում</t>
  </si>
  <si>
    <t>Եղեգնուտ  համայնքում ոռոգման ջրի մեկ  խորքային հորի հորատում</t>
  </si>
  <si>
    <r>
      <t xml:space="preserve">Եղվարդի տարածաշրջանում հակակարկտային կայանների կառուցում </t>
    </r>
    <r>
      <rPr>
        <i/>
        <sz val="11"/>
        <rFont val="GHEA Grapalat"/>
        <family val="3"/>
      </rPr>
      <t xml:space="preserve"> </t>
    </r>
  </si>
  <si>
    <t>Աջակցություն ՀՀ Շիրակի մարզի համայնքներին</t>
  </si>
  <si>
    <t>Վարչական օբյեկտների հիմնանորոգման և կառուցման  անհրաժեշտությունը</t>
  </si>
  <si>
    <t>Համայնքներում գյուղատնտեսությամբ զբաղվելու պայմանների բարելավում</t>
  </si>
  <si>
    <t>ԵԿ05</t>
  </si>
  <si>
    <t>ԵԿ10</t>
  </si>
  <si>
    <t>ԱՁ23</t>
  </si>
  <si>
    <t xml:space="preserve"> Ջրամատակարաման օբյեկտներ </t>
  </si>
  <si>
    <t>Ջրամատակարարման օբյեկտների կառուցում / ջրագծերի անցկացում, խորքային հորանծքների կառուցում/</t>
  </si>
  <si>
    <t>ԱՁ33</t>
  </si>
  <si>
    <t>ԱՁ20</t>
  </si>
  <si>
    <t>ԱՁ16</t>
  </si>
  <si>
    <t>ԵԿ03</t>
  </si>
  <si>
    <t>ԵԿ18</t>
  </si>
  <si>
    <t>Համայնքներում գյուղատնտեսությամբ զբաղվելու անհրաժեշտությունը</t>
  </si>
  <si>
    <t xml:space="preserve">Բերդ համայնքի եկեղեցու տարածքի բարեկարգում, ասֆալտապատում </t>
  </si>
  <si>
    <t xml:space="preserve">ՀՀ կառավարության 2014թվականի
-ի  N       -Ն որոշման 
</t>
  </si>
  <si>
    <t>ԵԿ23</t>
  </si>
  <si>
    <t>Գյումրի համայնքի Շիրակացի փողոցի վերանորոգում (Ալեք Մանուկյան փողոցից մինչև Դուդկո փողոց)</t>
  </si>
  <si>
    <t>ՀԱՅԱՍՏԱՆԻ ՀԱՆՐԱՊԵՏՈՒԹՅԱՆ ԿԱՌԱՎԱՐՈՒԹՅԱՆ 2013 ԹՎԱԿԱՆԻ ԴԵԿՏԵՄԲԵՐԻ 19-Ի N 1414-Ն ՈՐՈՇՄԱՆ N 5 ՀԱՎԵԼՎԱԾԻ N 12 ԱՂՅՈՒՍԱԿՈՒՄ ԿԱՏԱՐՎՈՂ ՓՈՓՈԽՈՒԹՅՈՒՆՆԵՐԸ ԵՎ ԼՐԱՑՈՒՄՆԵՐԸ</t>
  </si>
  <si>
    <t>Ցուցանիշների փոփոխությունը (ավելացումները նշված են դրական նշանով, իսկ նվազեցումները` փակագծերում)</t>
  </si>
  <si>
    <r>
      <t xml:space="preserve">Նախագծահետազոտական </t>
    </r>
    <r>
      <rPr>
        <sz val="12"/>
        <color indexed="8"/>
        <rFont val="GHEA Grapalat"/>
        <family val="3"/>
      </rPr>
      <t>ծախսեր</t>
    </r>
  </si>
  <si>
    <t>Իջևան համայնքի անկախության փողոցի մայթերի ասֆալտապատում</t>
  </si>
  <si>
    <t>Ոսկեվան համայնքի կենտրոնական ճանապարհի փողոցային լուսավորության համակարգի վերականգնում</t>
  </si>
  <si>
    <t>Հովք համայնքի  կենտրոնական ճանապարհի փողոցային լուսավորության համակարգի վերականգնում</t>
  </si>
  <si>
    <t>Կիրանց համայնքի կենտրոնական ճանապարհի փողոցային լուսավորության համակարգի վերականգնում</t>
  </si>
  <si>
    <t>Վ.Ծաղկավանի համայնքային ճանապարհների ասֆալտապատում</t>
  </si>
  <si>
    <t>Չորաթան համայնքի կենտրոնական հատվածի ասֆալտապատում</t>
  </si>
  <si>
    <t>Բերդ համայնքի  Մաշտոցի փողոցի մայթերի վերանորոգում</t>
  </si>
  <si>
    <t>Բերդ համայնքի թիվ  3 դպրոցի մուտքի վերանորոգում</t>
  </si>
  <si>
    <t>Գյուլագարակ համայնքի  ճանապարհների նորոգում և ասֆալտապատում</t>
  </si>
  <si>
    <t>Վանաձորի համայնքի թիվ 9 դպրոցի վերանորոգում</t>
  </si>
  <si>
    <t>Շիրակամուտ համայնքի դպրոցի  տանիքի վերանորոգում</t>
  </si>
  <si>
    <t>Ալավերդի  համայնքի թիվ 1 դպրոցի  տանիքի վերանորոգում</t>
  </si>
  <si>
    <t>Շահումյան համայնքի դպրոցի վերանորոգում</t>
  </si>
  <si>
    <t>Արագածոտնի մարզի ցրտահարությունից տուժած համայնքների հողի հարկի չափով փոխհատուցման նպատակաով Արագածոտնի մարզի բնակիչներին պետական աջակցության ցուցաբերում</t>
  </si>
  <si>
    <t>2.1</t>
  </si>
  <si>
    <t>2.2</t>
  </si>
  <si>
    <t xml:space="preserve"> Հավելված N 11</t>
  </si>
  <si>
    <t>Գեղաշեն համայնքի դպրոցի քամու հետևանքով քանդված տանիքի վերանորոգում</t>
  </si>
  <si>
    <t>1.1</t>
  </si>
  <si>
    <t>1.2</t>
  </si>
  <si>
    <t>2,1</t>
  </si>
  <si>
    <t>2,2</t>
  </si>
  <si>
    <t>Գյումրու թիվ 18 դպրոցի դահլիճի ծածկի  ամրացում</t>
  </si>
  <si>
    <t>Նահապետավան համայնքի դպրոցի շենքի մասնակի վերանորոգում</t>
  </si>
  <si>
    <t>Կառնուտ համայնքի դպրոցի վերանորոգում</t>
  </si>
  <si>
    <t>Գյումրու թիվ 31 դպրոցի պարսպապատում</t>
  </si>
  <si>
    <t>Գյումրու թիվ 27 դպրոցի պատուհանների և դռների մասնակի փոխարինում</t>
  </si>
  <si>
    <t>Գյումրու թիվ 38 դպրոցի բակի բարեկարգում</t>
  </si>
  <si>
    <t>ԱՁ02</t>
  </si>
  <si>
    <t>ԱՁ09</t>
  </si>
  <si>
    <t>ԱՁ10</t>
  </si>
  <si>
    <t>ԱՁ11</t>
  </si>
  <si>
    <t xml:space="preserve">Աջակցություն ՀՀ Կոտայքի մարզի համայնքներին հակակարկտային կայանների կառուցման համար </t>
  </si>
  <si>
    <t>Պետական անհատույց աջակցություն ՀՀ Կոտայքի մարզի համայնքներին</t>
  </si>
  <si>
    <t>ԵԿ12</t>
  </si>
  <si>
    <t xml:space="preserve"> Ներդրումներ ՀՀ  Կոտայքի մարզպետի կառավարման լիազորությունների տակ գտնվող հանրակրթական դպրոցների շենքերի կապիտալ վերանորոգման նպատակով</t>
  </si>
  <si>
    <t>ԱՁ19</t>
  </si>
  <si>
    <t>ԱՁ29</t>
  </si>
  <si>
    <t>ԱՁ26</t>
  </si>
  <si>
    <t>Նախագծային աշխատանքներ (ՀՀ Արագածոտնի մարզպետարան)</t>
  </si>
  <si>
    <t>Ջրամատակարաման օբյեկտներ (ՀՀ Արմավիրի մարզպետարան)</t>
  </si>
  <si>
    <t xml:space="preserve"> Ջրամատակարարման օբյեկտների կառուցում / ջրագծերի անցկացում, խորքային հորանծքների կառուցում/</t>
  </si>
  <si>
    <t>Նախագծային աշխատանքներ (ՀՀ Արմավիրի մարզպետարան)</t>
  </si>
  <si>
    <t>Ներդրումներ կրթական ոլորտի օբյեկտներում (ՀՀ Գեղարքունիքի մարզ)</t>
  </si>
  <si>
    <t xml:space="preserve"> ՀՀ Գեղարքունիքի մարզպետի ենթակայության հանրակրթական դպրոցների  շենքերի (մասնաշենքերի) հիմնանորոգում (համաշինարարական աշխատանքներ,ջեռուցման համակարգի իրականացում, ներքին հարդարում,տարածքի բարեկարգում) </t>
  </si>
  <si>
    <t>ՀՀ Գեղարքունիքի մարզպետի ենթակայության հանրակրթական դպրոցներ</t>
  </si>
  <si>
    <t>Ներդրումներ կրթական ոլորտի օբյեկտներում (ՀՀ Կոտայքի մարզ)</t>
  </si>
  <si>
    <t xml:space="preserve"> ՀՀ Կոտայքի մարզպետի ենթակայության հանրակրթական դպրոցների  շենքերի (մասնաշենքերի) հիմնանորոգում (համաշինարարական աշխատանքներ,ջեռուցման համակարգի իրականացում, ներքին հարդարում,տարածքի բարեկարգում) </t>
  </si>
  <si>
    <t>ՀՀ Կոտայքի մարզպետի ենթակայության հանրակրթական դպրոցներ</t>
  </si>
  <si>
    <t>Աջակցություն ՀՀ Կոտայքի մարզի համայնքներին հակակարկտային կայանների կառուցման համար (ՀՀ Կոտայքի մարզպետարան)</t>
  </si>
  <si>
    <t xml:space="preserve"> Պետական անհատույց աջակցություն ՀՀ Կոտայքի մարզի համայնքներին</t>
  </si>
  <si>
    <t>Նախագծային աշխատանքներ (ՀՀ Կոտայքի մարզպետարան)</t>
  </si>
  <si>
    <t>Պետական նշանակության ավտոճանապարհների հիմնանորոգում (ՀՀ Կոտայքի մարզպետարան)</t>
  </si>
  <si>
    <t>Աջակցություն ՀՀ Շիրակի մարզի համայնքներին (ՀՀ Շիրակի մարզպետարան)</t>
  </si>
  <si>
    <t>Նախագծային աշխատանքներ (ՀՀ Շիրակի մարզպետարան)</t>
  </si>
  <si>
    <t>Աջակցություն ՀՀ Սյունիքի մարզի համայնքներին (ՀՀ Սյունիքի  մարզպետարան)</t>
  </si>
  <si>
    <t>Նախագծային աշխատանքներ (ՀՀ Սյունիքի  մարզպետարան)</t>
  </si>
  <si>
    <t>Նախագծային աշխատանքներ (ՀՀ Վայոց ձորի մարզպետարան)</t>
  </si>
  <si>
    <t>Նախագծային աշխատանքներ (ՀՀ Տավուշի մարզպետարան)</t>
  </si>
  <si>
    <t xml:space="preserve">Տեղական նշանակության ճանապարհների, կամուրջների և լուսավորության համակարգի հիմնանորոգում </t>
  </si>
  <si>
    <t>Փոքր Մանթաշ համայնքի դպրոցի տանիքի վերանորոգում</t>
  </si>
  <si>
    <t>Արթիկ համայնքի թիվ 5 դպրոցի պատուհանների փոխարինում</t>
  </si>
  <si>
    <t>ԵԿ16</t>
  </si>
  <si>
    <t xml:space="preserve"> Ներդրումներ ՀՀ Արմավիրի մարզպետի կառավարման լիազորությունների տակ գտնվող հանրակրթական դպրոցների շենքերի կապիտալ վերանորոգման նպատակով</t>
  </si>
  <si>
    <t>ԱՁ14</t>
  </si>
  <si>
    <t xml:space="preserve"> Ներդրումներ ՀՀ Լոռու մարզպետի կառավարման լիազորությունների տակ գտնվող հանրակրթական դպրոցների շենքերի կապիտալ վերանորոգման նպատակով</t>
  </si>
  <si>
    <t>Եղվարդ համայնքի ներհամայնքային ճանապարհների հիմնանորոգում</t>
  </si>
  <si>
    <t>Հրազդան համայնքի ներհամայնքային ճանապարհների հիմնանորոգում</t>
  </si>
  <si>
    <t xml:space="preserve"> Ներդրումներ ՀՀ  Շիրակի մարզպետի կառավարման լիազորությունների տակ գտնվող հանրակրթական դպրոցների շենքերի կապիտալ վերանորոգման նպատակով</t>
  </si>
  <si>
    <t>ԵԿ02</t>
  </si>
  <si>
    <t xml:space="preserve"> Ներդրումներ ՀՀ Վայոց Ձորի  մարզպետի կառավարման լիազորությունների տակ գտնվող հանրակրթական դպրոցների շենքերի կապիտալ վերանորոգման նպատակով</t>
  </si>
  <si>
    <t xml:space="preserve"> Ներդրումներ ՀՀ Սյունիքի մարզպետի կառավարման լիազորությունների տակ գտնվող հանրակրթական դպրոցների շենքերի կապիտալ վերանորոգման նպատակով</t>
  </si>
  <si>
    <t>Իջևան համայնքի շենքերի բակերի բարեկարգում,  ասֆալտապատում</t>
  </si>
  <si>
    <t>Դիլիջան համայնքի Հակոբջանյան փողոցի վերանորոգում, ասֆալտապատում</t>
  </si>
  <si>
    <t xml:space="preserve"> Ներդրումներ ՀՀ Տավուշի  մարզպետի կառավարման լիազորությունների տակ գտնվող հանրակրթական դպրոցների շենքերի կապիտալ վերանորոգման նպատակով</t>
  </si>
  <si>
    <t>Հարթաշեն համայնքի դպրոցի արտաքին կոյուղագծի կառուցում</t>
  </si>
  <si>
    <t xml:space="preserve"> Հայրենյաց համայնքի դպրոցի վերանորոգում և ջեռուցման համակարգի կառուցում</t>
  </si>
  <si>
    <t>Ջաջուռ համայնքի դպրոցի  ջեռուցման համակարգի կառուցում</t>
  </si>
  <si>
    <t>Ջրառատ համայնքի դպրոցի ջեռուցման համակարգի կառուցում</t>
  </si>
  <si>
    <r>
      <t>«</t>
    </r>
    <r>
      <rPr>
        <sz val="10.5"/>
        <color indexed="8"/>
        <rFont val="GHEA Grapalat"/>
        <family val="3"/>
      </rPr>
      <t>ՀԱՅԱՍՏԱՆԻ ՀԱՆՐԱՊԵՏՈՒԹՅԱՆ 2014 ԹՎԱԿԱՆԻ ՊԵՏԱԿԱՆ ԲՅՈՒՋԵԻ ՄԱՍԻՆ» ՀԱՅԱՍՏԱՆԻ ՀԱՆՐԱՊԵՏՈՒԹՅԱՆ ՕՐԵՆՔԻ N 1 ՀԱՎԵԼՎԱԾՈՒՄ ԿԱՏԱՐՎՈՂ ՎԵՐԱԲԱՇԽՈՒՄԸ ԵՎ ՀԱՅԱՍՏԱՆԻ ՀԱՆՐԱՊԵՏՈՒԹՅԱՆ ԿԱՌԱՎԱՐՈՒԹՅԱՆ 2013 ԹՎԱԿԱՆԻ ԴԵԿՏԵՄԲԵՐԻ 19-Ի N 1414-Ն ՈՐՈՇՄԱՆ N 5 ՀԱՎԵԼՎԱԾՈՒՄ ԿԱՏԱՐՎՈՂ ՓՈՓՈԽՈՒԹՅՈՒՆՆԵՐԸ</t>
    </r>
  </si>
  <si>
    <t>Պետական նշանակության ավտոճանապարհների հիմնանորոգում (ՀՀ Արագածոտնի մարզպետարան)</t>
  </si>
  <si>
    <t>Ներդրումներ կրթական ոլորտի օբյեկտներում (ՀՀ Արագածոտնի մարզ)</t>
  </si>
  <si>
    <t xml:space="preserve"> ՀՀ Արագածոտնի մարզպետի ենթակայության հանրակրթական դպրոցների  շենքերի (մասնաշենքերի) հիմնանորոգում (համաշինարարական աշխատանքներ,ջեռուցման համակարգի իրականացում, ներքին հարդարում,տարածքի բարեկարգում) </t>
  </si>
  <si>
    <t>ՀՀ Արագածոտնի մարզպետի ենթակայության հանրակրթական դպրոցներ</t>
  </si>
  <si>
    <t>Ներդրումներ կրթական ոլորտի օբյեկտներում (ՀՀ Արարատի մարզպետարան)</t>
  </si>
  <si>
    <t>Ներդրումներ կրթական ոլորտի օբյեկտներում (ՀՀ Արմավիրի մարզպետարան)</t>
  </si>
  <si>
    <t xml:space="preserve"> ՀՀ Արմավիրի մարզպետի ենթակայության հանրակրթական դպրոցների  շենքերի (մասնաշենքերի) հիմնանորոգում (համաշինարարական աշխատանքներ,ջեռուցման համակարգի իրականացում, ներքին հարդարում,տարածքի բարեկարգում) </t>
  </si>
  <si>
    <t>ՀՀ Արմավիրի մարզպետի ենթակայության հանրակրթական դպրոցներ</t>
  </si>
  <si>
    <t>Պետական նշանակության ավտոճանապարհների հիմնանորոգում (ՀՀ Գեղարքունիքի մարզ)</t>
  </si>
  <si>
    <t>Պետական նշանակության ավտոճանապարհների հիմնանորոգում (ՀՀ Լոռու մարզ)</t>
  </si>
  <si>
    <t>Ներդրումներ կրթական ոլորտի օբյեկտներում (ՀՀ Լոռու մարզ)</t>
  </si>
  <si>
    <t xml:space="preserve"> ՀՀ Լոռու մարզպետի ենթակայության հանրակրթական դպրոցների  շենքերի (մասնաշենքերի) հիմնանորոգում (համաշինարարական աշխատանքներ,ջեռուցման համակարգի իրականացում, ներքին հարդարում,տարածքի բարեկարգում) </t>
  </si>
  <si>
    <t>ՀՀ Լոռու մարզպետի ենթակայության հանրակրթական դպրոցներ</t>
  </si>
  <si>
    <t>ՀՀ Շիրակի մարզպետի ենթակայության հանրակրթական դպրոցներ</t>
  </si>
  <si>
    <t xml:space="preserve"> ՀՀ Շիրակի մարզպետի ենթակայության հանրակրթական դպրոցների  շենքերի (մասնաշենքերի) հիմնանորոգում (համաշինարարական աշխատանքներ,ջեռուցման համակարգի իրականացում, ներքին հարդարում,տարածքի բարեկարգում) </t>
  </si>
  <si>
    <t>Ներդրումներ կրթական ոլորտի օբյեկտներում (ՀՀ Շիրակի մարզ)</t>
  </si>
  <si>
    <t>Պետական նշանակության ավտոճանապարհների հիմնանորոգում (ՀՀ Շիրակի մարզ)</t>
  </si>
  <si>
    <t>Ներդրումներ կրթական ոլորտի օբյեկտներում (ՀՀ Սյունիքի մարզ)</t>
  </si>
  <si>
    <t xml:space="preserve"> ՀՀ Սյունիքի մարզպետի ենթակայության հանրակրթական դպրոցների  շենքերի (մասնաշենքերի) հիմնանորոգում (համաշինարարական աշխատանքներ,ջեռուցման համակարգի իրականացում, ներքին հարդարում,տարածքի բարեկարգում) </t>
  </si>
  <si>
    <t>ՀՀ Սյունիքի մարզպետի ենթակայության հանրակրթական դպրոցներ</t>
  </si>
  <si>
    <t>Պետական նշանակության ավտոճանապարհների հիմնանորոգում (ՀՀ Սյունիքի մարզ)</t>
  </si>
  <si>
    <t>Պետական նշանակության ավտոճանապարհների հիմնանորոգում (ՀՀ Վայոց ձորի մարզ)</t>
  </si>
  <si>
    <t xml:space="preserve"> ՀՀ Վայոց ձորի մարզպետի ենթակայության հանրակրթական դպրոցների  շենքերի (մասնաշենքերի) հիմնանորոգում (համաշինարարական աշխատանքներ,ջեռուցման համակարգի իրականացում, ներքին հարդարում,տարածքի բարեկարգում) </t>
  </si>
  <si>
    <t>ՀՀ Վայոց ձորի մարզպետի ենթակայության հանրակրթական դպրոցներ</t>
  </si>
  <si>
    <t>Ներդրումներ կրթական ոլորտի օբյեկտներում (ՀՀ Վայոց ձորի)</t>
  </si>
  <si>
    <t>Պետական նշանակության ավտոճանապարհների հիմնանորոգում (ՀՀ Տավուշի մարզ)</t>
  </si>
  <si>
    <t>Ներդրումներ կրթական ոլորտի օբյեկտներում (ՀՀ Տավուշի մարզ)</t>
  </si>
  <si>
    <t xml:space="preserve"> ՀՀ Տավուշի մարզպետի ենթակայության հանրակրթական դպրոցների  շենքերի (մասնաշենքերի) հիմնանորոգում (համաշինարարական աշխատանքներ,ջեռուցման համակարգի իրականացում, ներքին հարդարում,տարածքի բարեկարգում) </t>
  </si>
  <si>
    <t>ՀՀ Տավուշի մարզպետի ենթակայության հանրակրթական դպրոցներ</t>
  </si>
  <si>
    <t>Աջակցություն ՀՀ Սյունիքի մարզի համայնքներին</t>
  </si>
  <si>
    <t>ՀՀ Արագածոտնի մարզի թվով 2 մշակութային օբյեկտ</t>
  </si>
  <si>
    <t>Տավուշ համայնքի Հայրենական պատերազմում զոհվածների հուշարձանի տարածքի բարեկարգում</t>
  </si>
  <si>
    <t>Ալավերդի համայնքի թիվ 2 դպրոցի տանիքի վերանորոգում</t>
  </si>
  <si>
    <t>Ալավերդի համայնքի թիվ 12 դպրոցի տանիքի վերանորոգում</t>
  </si>
  <si>
    <t>Ձյունաշող համայնքի դպրոցի տանիքի վերանորոգում</t>
  </si>
  <si>
    <t>Բովաձոր համայնքի դպրոցի տանիքի վերանորոգում</t>
  </si>
  <si>
    <t>Վանաձոր համայնքի թիվ 12 դպրոցի տանիքի վերանորոգում</t>
  </si>
  <si>
    <t>Վանաձոր համայնքի թիվ 6 դպրոցի տանիքի վերանորոգում</t>
  </si>
  <si>
    <t>01.ՀՀ կառավարության պահուստային ֆոնդ</t>
  </si>
  <si>
    <t>Բազմաղբյուր համայնքի դպրոցի քամու հետևանքով քանդված տանիքի վերանորոգում</t>
  </si>
  <si>
    <t>Ստեփանավան համայնքի թիվ 1 դպրոցի վերանորոգում</t>
  </si>
  <si>
    <t>Կոտայքի մարզի ցրտահարությունից տուժած համայնքների հողի հարկի չափով փոխհատուցման նպատակով Կոտայքի մարզի բնակիչներին պետական աջակցության ցուցաբերում</t>
  </si>
  <si>
    <t>Կոտայքի մարզի ցրտահարությունից տուժած համայնքների ոռոգման ջրի վարձի 50 տոկոսի չափով փոխհատուցման նպատակով Կոտայքի մարզի բնակիչներին պետական աջակցության ցուցաբերում</t>
  </si>
  <si>
    <t xml:space="preserve">Ջրաշեն համայնքի միջնակարգ դպրոցի վերանորոգում </t>
  </si>
  <si>
    <t>Ֆերիկ համայնքի միջնակարգ դպրոցի ուժեղացում</t>
  </si>
  <si>
    <t>4,1</t>
  </si>
  <si>
    <t>Արմավիրի մարզպետարանի դահլիճի վերանորոգում</t>
  </si>
  <si>
    <t>5</t>
  </si>
  <si>
    <t>5,1</t>
  </si>
  <si>
    <t>Մ-4 Երևան-Սևան-Իջևան միջպետական ճանապարհի Իջևան համայնքի շուկայի հատվածի բարեկարգում</t>
  </si>
  <si>
    <t>Բարեկամավան համայնքի աշխատավարձի ֆոնդի պետական աջակցության տրամադրում</t>
  </si>
  <si>
    <t>Արագածոտնի մարզի կարկտահարությունից տուժած Արտենի, Արագածավան և Լուսակն համայնքների գյուղացիական տնտեսությունների հողի հարկի մասնակի փոխհատուցման նպատակով պետական աջակցության ցուցաբերում</t>
  </si>
  <si>
    <t>Աշտարակ համայնքի Վ. Պետրոսյանի անվան դպրոցի սանհանգույցների վերանորոգում</t>
  </si>
  <si>
    <t>«Համայնքների գյուղատնտեսական ռեսուրսների կառավարման և մրցունակության» ծրագրի շրջանակներում Ագարակավան համայնքի գյուղատնտեսական տեխնիկայի ձեռք բերման նպատակով Ագարակավան համայնքին աջակցության ցուցաբերում</t>
  </si>
  <si>
    <t>Օրգով համայնքի համայնքային կենտրոնի կառուցման նպատակով Օրգով համայնքին աջակցության ցուցաբերում</t>
  </si>
  <si>
    <t>Կարմրաշեն համայնքի հանդիսությունների տան վերանորոգման նպատակով Կարմրաշեն համայնքին աջակցության ցուցաբերում</t>
  </si>
  <si>
    <t>Ակներ-Վերիշեն ճանապարհի վերանորոգում</t>
  </si>
  <si>
    <t>Կապան քաղաքի թիվ 2-րդ դպրոցի ենթակայանի կառուցում</t>
  </si>
  <si>
    <t>Զովունի համայնքում քամու հետևանքով քանդված թիվ 125 բազմաբնակարան բնակելի շենքի տանիքի վերանորոգման նպատակով Զովունի համայնքին պետական աջակցության ցուցաբերում</t>
  </si>
  <si>
    <t xml:space="preserve">Մ6-Դսեղ-Աթան-29կմ հատվածի ճանապարհի վերանորոգում </t>
  </si>
  <si>
    <t>Ալավերդի համայնքի &lt;&lt;Թումանյանի աշխարհ&gt;&gt; տուրիզմի գրասենյակի վերանորոգման նպատակով Ալավերդի համայնքին աջակցության ցուցաբերում</t>
  </si>
  <si>
    <t>Լոռու մարզի կարկտահարությունից տուժած գյուղացիական տնտեսությունների համար դիզելային վառելիքի ձեռք բերում</t>
  </si>
  <si>
    <t>Շիրակի մարզի կարկտահարությունից տուժած Անուշավան համայնքի գյուղացիական տնտեսությունների կրած վնասներին մասնակի փոխհատուցման համար շինանյութի (տանիքի ազբոցեմենտյա  թիթեղ, ապակի, տանիքի ցինկապատ թիթեղ, փայտանյութ) ձեռք բերման նպատակով Անուշավան համայնքին պետական աջակցության ցուցաբերում</t>
  </si>
  <si>
    <t>Շիրակի մարզի կարկտահարությունից տուժած Գեղանիստ համայնքի գյուղացիական տնտեսությունների կրած վնասներին մասնակի փոխհատուցման համար շինանյութի (տանիքի ազբոցեմենտյա  թիթեղ, ապակի, տանիքի ցինկապատ թիթեղ, փայտանյութ) ձեռք բերման նպատակով Գեղանիստ համայնքին պետական աջակցության ցուցաբերում</t>
  </si>
  <si>
    <t>Շիրակի մարզի կարկտահարությունից տուժած Մեղրաշեն կհամայնքի գյուղացիական տնտեսությունների կրած վնասներին մասնակի փոխհատուցման համար շինանյութի (տանիքի ազբոցեմենտյա  թիթեղ, ապակի, տանիքի ցինկապատ թիթեղ, փայտանյութ) ձեռք բերման նպատակով Մեղրաշեն համայնքին պետական աջակցության ցուցաբերում</t>
  </si>
  <si>
    <t>Շիրակի մարզի կարկտահարությունից տուժած Փանիկ համայնքի գյուղացիական տնտեսությունների կրած վնասներին մասնակի փոխհատուցման համար շինանյութի (տանիքի ազբոցեմենտյա  թիթեղ, ապակի, տանիքի ցինկապատ թիթեղ, փայտանյութ) ձեռք բերման նպատակով Փանիկ համայնքին պետական աջակցության ցուցաբերում</t>
  </si>
  <si>
    <t>Շիրակի մարզի կարկտահարությունից տուժած Սպանդարյան կհամայնքի գյուղացիական տնտեսությունների կրած վնասներին մասնակի փոխհատուցման համար շինանյութի (տանիքի ազբոցեմենտյա  թիթեղ, ապակի, տանիքի ցինկապատ թիթեղ, փայտանյութ) ձեռք բերման նպատակով Սպանդարյան համայնքին պետական աջակցության ցուցաբերում</t>
  </si>
  <si>
    <t>Շիրակի մարզի կարկտահարությունից տուժած Ախուրիկ մասնակի փոխհատուցման համար շինանյութի (տանիքի ազբոցեմենտյա  թիթեղ, ապակի, տանիքի ցինկապատ թիթեղ, փայտանյութ) ձեռք բերման նպատակով Ախուրիկ համայնքին պետական աջակցության ցուցաբերում</t>
  </si>
  <si>
    <t>Շիրակի մարզի կարկտահարությունից տուժած Ոսկեհասկ մասնակի փոխհատուցման համար շինանյութի (տանիքի ազբոցեմենտյա  թիթեղ, ապակի, տանիքի ցինկապատ թիթեղ, փայտանյութ) ձեռք բերման նպատակով Ոսկեհասկ համայնքին պետական աջակցության ցուցաբերում</t>
  </si>
  <si>
    <t>1,14</t>
  </si>
  <si>
    <t>1,17</t>
  </si>
  <si>
    <t>Գետաշեն համայնքի  միջնակարգ դպրոցի լոկալ ջեռուցման համակարգի կառուցում</t>
  </si>
  <si>
    <t>Մ17, Մ2-Կապան-Ծավ-Շվանիձոր միջպետական այլընտրանքային ավտոճանապարհի կառուցման հետևանքով իրացված մի շարք քաղաքացիների անշարժ գույքի փոխհատուցման նպատակով Մ17, Մ2-Կապան-Ծավ-Շվանիձոր միջպետական այլընտրանքային ավտոճանապարհի քարտեզագրման աշխատանքների իրականացում</t>
  </si>
  <si>
    <t>Մ17, Մ2-Կապան-Ծավ-Շվանիձոր միջպետական այլընտրանքային ավտոճանապարհի կառուցման ժամանակ իրացված անշարժ գույքի փոխհատուցում</t>
  </si>
  <si>
    <t>1,3</t>
  </si>
  <si>
    <t>1,4</t>
  </si>
  <si>
    <t>3,1</t>
  </si>
  <si>
    <t>Մասնագիտական ծառայություններ</t>
  </si>
  <si>
    <t>Պարտադիր վճարներ</t>
  </si>
  <si>
    <t>Գեոդեզիական-քարտեզագրական ծախսեր</t>
  </si>
  <si>
    <t>Մ17, Մ2-Կապան-Ծավ-Շվանիձոր միջպետական այլընտրանքային ավտոճանապարհի կառուցման հետևանքով մի շարք քաղաքացիների անշարժ գույքի իրացումից ծագող իրավունքների պետական գրանցման համար առաջացող ֆինանսական պարտավորությունների վճարում</t>
  </si>
  <si>
    <t>Հավելված N 4</t>
  </si>
  <si>
    <t>Հավելված  N 5</t>
  </si>
  <si>
    <t>ՀՀ Արագածոտնի մարզպետի ենթակայության թվով 1 հանրակրթական դպրոցներ</t>
  </si>
  <si>
    <t>ՀԱՅԱՍՏԱՆԻ ՀԱՆՐԱՊԵՏՈՒԹՅԱՆ ԿԱՌԱՎԱՐՈՒԹՅԱՆ 2013 ԹՎԱԿԱՆԻ ԴԵԿՏԵՄԲԵՐԻ 19-Ի N 1414-Ն ՈՐՈՇՄԱՆ N 11 ՀԱՎԵԼՎԱԾԻ N 11.50  ԱՂՅՈՒՍԱԿՈՒՄ  ԿԱՏԱՐՎՈՂ ՓՈՓՈԽՈՒԹՅՈՒՆՆԵՐԸ ԵՎ ԼՐԱՑՈՒՄՆԵՐԸ</t>
  </si>
  <si>
    <t>ՀԱՅԱՍՏԱՆԻ ՀԱՆՐԱՊԵՏՈՒԹՅԱՆ ԿԱՌԱՎԱՐՈՒԹՅԱՆ 2013 ԹՎԱԿԱՆԻ ԴԵԿՏԵՄԲԵՐԻ 19-Ի N 1414-Ն ՈՐՈՇՄԱՆ N 11 ՀԱՎԵԼՎԱԾԻ N 11.52  ԱՂՅՈՒՍԱԿՈՒՄ  ԿԱՏԱՐՎՈՂ ՓՈՓՈԽՈՒԹՅՈՒՆՆԵՐԸ ԵՎ ԼՐԱՑՈՒՄՆԵՐԸ</t>
  </si>
  <si>
    <t>ՀՀ Արմավիրի մարզպետի ենթակայության թվով 3 հանրակրթական դպրոցներ</t>
  </si>
  <si>
    <t xml:space="preserve">Բնակարանային ֆոնդ </t>
  </si>
  <si>
    <t>ԱՁ03</t>
  </si>
  <si>
    <t>1. Հիմնանորոգվող բազմաբնակարան բնակելի շենքերի քանակը, միավոր</t>
  </si>
  <si>
    <t>2. Հիմնանորոգվող տանիքների մակերեսը, քառ. մ</t>
  </si>
  <si>
    <t>1098 Բնակարանային ապահովում</t>
  </si>
  <si>
    <t>Ծրագրի իրականացումը կնպաստի բնակչության բնակության պայմանների բարելավվմանը</t>
  </si>
  <si>
    <t xml:space="preserve"> ՀՀ Արմավիրի մարզի համայնքներում բազմաբնակարան բնակելի շենքերի տանիքների նորոգում և մարզպետարանի դահլիճի վերանորոգում</t>
  </si>
  <si>
    <t>ՀԱՅԱՍՏԱՆԻ ՀԱՆՐԱՊԵՏՈՒԹՅԱՆ ԿԱՌԱՎԱՐՈՒԹՅԱՆ 2013 ԹՎԱԿԱՆԻ ԴԵԿՏԵՄԲԵՐԻ 19-Ի N 1414-Ն ՈՐՈՇՄԱՆ N 11 ՀԱՎԵԼՎԱԾԻ N 11.54  ԱՂՅՈՒՍԱԿՈՒՄ  ԿԱՏԱՐՎՈՂ ՓՈՓՈԽՈՒԹՅՈՒՆՆԵՐԸ ԵՎ ԼՐԱՑՈՒՄՆԵՐԸ</t>
  </si>
  <si>
    <t>ԾՏ15</t>
  </si>
  <si>
    <t>ԾՏ16</t>
  </si>
  <si>
    <t xml:space="preserve">Աջակցություն ՀՀ Լոռու մարզի համայնքներին </t>
  </si>
  <si>
    <t xml:space="preserve">Պետական անհատույց աջակցություն համայնքներին` ցրտահարությունից և կարկտահարությունից տուժած համայնքներին հողի հարկի ու ջրի վարձավճարների փոխհատուցման և գյուղատնտեսական տեխնիկայի ձեռք բերման նպատակով
 </t>
  </si>
  <si>
    <t xml:space="preserve">Պետական անհատույց աջակցություն համայնքներին` ցրտահարությունից տուժած համայնքներին հողի հարկի և ջրի վարձավճարների փոխհատուցման նպատակով
 </t>
  </si>
  <si>
    <t xml:space="preserve">Պետական անհատույց աջակցություն համայնքներին` կարկտահարությունից տուժած համայնքներին հողի հարկի մասնակի փոխհատուցման և դիզելային վառելիքի ձեռք բերման նպատակով
 </t>
  </si>
  <si>
    <t>Լոռու մարզի կարկտահարությունից տուժած գյուղացիական տնտեսություններին հողի հարկի մասնակի փոխհատուցման նպատակով պետական աջակցության ցուցաբերում</t>
  </si>
  <si>
    <t>Պետական անհատույց աջակցություն՝ Ալավերդի համայնքի &lt;&lt;Թումանյանի աշխարհ&gt;&gt; տուրիզմի գրասենյակի վերանորոգման համար</t>
  </si>
  <si>
    <t xml:space="preserve">Աջակցություն ՀՀ   Լոռու մարզի Ալավերդի համայնքին </t>
  </si>
  <si>
    <t>ՀՀ Լոռու մարզպետի ենթակայության թվով հանրակրթական դպրոց</t>
  </si>
  <si>
    <r>
      <t>1.6. Հանրության կողմից օգտագործվող ոչ ֆինանսական ակտիվներ</t>
    </r>
    <r>
      <rPr>
        <sz val="12"/>
        <color indexed="8"/>
        <rFont val="GHEA Grapalat"/>
        <family val="3"/>
      </rPr>
      <t> </t>
    </r>
  </si>
  <si>
    <t>ՀՀ Կոտայքի մարզպետի ենթակայության թվով հանրակրթական դպրոցներ</t>
  </si>
  <si>
    <t>Արմավիր համայնքում քամու հետևանքով վնասված բնակելի շենքերի տանիքների վերանորոգման աշխատանքներն ավարտին հասցնելու նպատակով Արմավիր քաղաքային համայնքին պետական աջակցության ցուցաբերում</t>
  </si>
  <si>
    <t>ԱՁ04</t>
  </si>
  <si>
    <t>ՀԱՅԱՍՏԱՆԻ ՀԱՆՐԱՊԵՏՈՒԹՅԱՆ ԿԱՌԱՎԱՐՈՒԹՅԱՆ 2013 ԹՎԱԿԱՆԻ ԴԵԿՏԵՄԲԵՐԻ 19-Ի N 1414-Ն ՈՐՈՇՄԱՆ N 11 ՀԱՎԵԼՎԱԾԻ N 11.55  ԱՂՅՈՒՍԱԿՈՒՄ  ԿԱՏԱՐՎՈՂ ՓՈՓՈԽՈՒԹՅՈՒՆՆԵՐԸ ԵՎ ԼՐԱՑՈՒՄՆԵՐԸ</t>
  </si>
  <si>
    <t>1,15</t>
  </si>
  <si>
    <t>1,16</t>
  </si>
  <si>
    <t>1,18</t>
  </si>
  <si>
    <t>1,19</t>
  </si>
  <si>
    <t>1,20</t>
  </si>
  <si>
    <t>1,21</t>
  </si>
  <si>
    <t>1,22</t>
  </si>
  <si>
    <t>Աղյուսակ N 6</t>
  </si>
  <si>
    <t>ՀԱՅԱՍՏԱՆԻ ՀԱՆՐԱՊԵՏՈՒԹՅԱՆ ԿԱՌԱՎԱՐՈՒԹՅԱՆ 2013 ԹՎԱԿԱՆԻ ԴԵԿՏԵՄԲԵՐԻ 19-Ի N 1414-Ն ՈՐՈՇՄԱՆ N 11 ՀԱՎԵԼՎԱԾԻ N 11.56  ԱՂՅՈՒՍԱԿՈՒՄ  ԿԱՏԱՐՎՈՂ ՓՈՓՈԽՈՒԹՅՈՒՆՆԵՐԸ ԵՎ ԼՐԱՑՈՒՄՆԵՐԸ</t>
  </si>
  <si>
    <t xml:space="preserve">Պետական անհատույց աջակցություն համայնքներին` կարկտահարությունից տուժած համայնքների գյուղացիական տնտեսությունների կրած վնասների մասնակի փոխհատուցման համար
 </t>
  </si>
  <si>
    <t>ԾՏ24</t>
  </si>
  <si>
    <t>ՀՀ Շիրակի մարզպետի ենթակայության թվով (4) հանրակրթական դպրոցներ</t>
  </si>
  <si>
    <t xml:space="preserve">Ներդրումներ՝ ՀՀ Շիրակի մարզի մշակութային  շենքերի կապիտալ վերանորոգման նպատակով </t>
  </si>
  <si>
    <t>ՀՀ Արագածոտնի մարզի թվով 1 մշակութային օբյեկտ</t>
  </si>
  <si>
    <t>ՀԱՅԱՍՏԱՆԻ ՀԱՆՐԱՊԵՏՈՒԹՅԱՆ ԿԱՌԱՎԱՐՈՒԹՅԱՆ 2013 ԹՎԱԿԱՆԻ ԴԵԿՏԵՄԲԵՐԻ 19-Ի N 1414-Ն ՈՐՈՇՄԱՆ N 11 ՀԱՎԵԼՎԱԾԻ N 11.57  ԱՂՅՈՒՍԱԿՈՒՄ  ԿԱՏԱՐՎՈՂ ԿԱՏԱՐՎՈՂ ՓՈՓՈԽՈՒԹՅՈՒՆՆԵՐԸ ԵՎ ԼՐԱՑՈՒՄՆԵՐԸ</t>
  </si>
  <si>
    <t>ԾՏ51</t>
  </si>
  <si>
    <t xml:space="preserve">Պետական անհատույց աջակցություն համայնքներին` Մ17, Մ2-Կապան-Ծավ-Շվանիձոր միջպետական այլընտրանքային ավտոճանապարհի կառուցման ժամանակ իրացված անշարժ գույքի փոխհատուցման, քարտեզագրման աշխատանքների իրականացման, անշարժ գույքի իրացումից ծագող իրավունքների պետական գրանցման համար առաջացող ֆինանսական պարտավորությունների վճարման և  մի շարք մատուցվող ծառայությունների փոխհատուցման նպատակով
 </t>
  </si>
  <si>
    <t>ՀՀ  Սյունիքի մարզպետի ենթակայության թվով 1 հանրակրթական դպրոցներ</t>
  </si>
  <si>
    <t>ՀԱՅԱՍՏԱՆԻ ՀԱՆՐԱՊԵՏՈՒԹՅԱՆ ԿԱՌԱՎԱՐՈՒԹՅԱՆ 2013 ԹՎԱԿԱՆԻ ԴԵԿՏԵՄԲԵՐԻ 19-Ի N 1414-Ն ՈՐՈՇՄԱՆ N 11 ՀԱՎԵԼՎԱԾԻ N 11.58 ԱՂՅՈՒՍԱԿՈՒՄ  ԿԱՏԱՐՎՈՂ ՓՈՓՈԽՈՒԹՅՈՒՆՆԵՐԸ ԵՎ ԼՐԱՑՈՒՄՆԵՐԸ</t>
  </si>
  <si>
    <t>Վայոց ձորի մարզի ցրտահարությունից տուժած համայնքների հողի հարկի չափով փոխհատուցման նպատակով Վայոց ձորի մարզի բնակիչներին պետական աջակցության ցուցաբերում</t>
  </si>
  <si>
    <t xml:space="preserve">Պետական անհատույց աջակցություն համայնքներին` ցրտահարությունից տուժած համայնքներին հողի հարկի փոխհատուցման նպատակով
 </t>
  </si>
  <si>
    <t>ՀՀ  Վայոց Ձորի մարզպետի ենթակայության թվով հանրակրթական դպրոցներ</t>
  </si>
  <si>
    <t>4.1</t>
  </si>
  <si>
    <t>ՀԱՅԱՍՏԱՆԻ ՀԱՆՐԱՊԵՏՈՒԹՅԱՆ ԿԱՌԱՎԱՐՈՒԹՅԱՆ 2013 ԹՎԱԿԱՆԻ ԴԵԿՏԵՄԲԵՐԻ 19-Ի N 1414-Ն ՈՐՈՇՄԱՆ N 11 ՀԱՎԵԼՎԱԾԻ N 11.59 ԱՂՅՈՒՍԱԿՈՒՄ  ԿԱՏԱՐՎՈՂ ՓՈՓՈԽՈՒԹՅՈՒՆՆԵՐԸ ԵՎ ԼՐԱՑՈՒՄՆԵՐԸ</t>
  </si>
  <si>
    <t>ԾՏ30</t>
  </si>
  <si>
    <t>ԾՏ31</t>
  </si>
  <si>
    <t>Պետական անհատույց աջակցություն ՀՀ Տավուշի մարզի համայնքների նախադպրոցական շենքերի հիմնանորոգման համար</t>
  </si>
  <si>
    <t xml:space="preserve"> Պետական անհատույց աջակցություն  ՀՀ Տավուշի մարզի համայնքների նախադպրոցական շենքերի հիմնանորոգման համար</t>
  </si>
  <si>
    <t>Նախադպրոցական հաստատությունների հիմնանորոգման անհրաժեշտությունը</t>
  </si>
  <si>
    <t>Աջակցություն ՀՀ Տավուշի մարզի Բարեկամավան համայնքին</t>
  </si>
  <si>
    <t>ՀՀ Տավուշի մարզպետի ենթակայության թվով հանրակրթական դպրոցներ</t>
  </si>
  <si>
    <t>ՀԱՅԱՍՏԱՆԻ ՀԱՆՐԱՊԵՏՈՒԹՅԱՆ ԿԱՌԱՎԱՐՈՒԹՅԱՆ 2014 ԹՎԱԿԱՆԻ ՄԱՐՏԻ 19-Ի N 363-Ն ՈՐՈՇՄԱՆ N 11 ՀԱՎԵԼՎԱԾՈՒՄ ԿԱՏԱՐՎՈՂ ԼՐԱՑՈՒՄՆԵՐԸ</t>
  </si>
  <si>
    <t>ՀԱՅԱՍՏԱՆԻ ՀԱՆՐԱՊԵՏՈՒԹՅԱՆ ԿԱՌԱՎԱՐՈՒԹՅԱՆ 2014 ԹՎԱԿԱՆԻ ՄԱՐՏԻ 19-Ի N 363-Ն ՈՐՈՇՄԱՆ N 13 ՀԱՎԵԼՎԱԾՈՒՄ ԿԱՏԱՐՎՈՂ ԼՐԱՑՈՒՄՆԵՐԸ</t>
  </si>
  <si>
    <t>ՀԱՅԱՍՏԱՆԻ ՀԱՆՐԱՊԵՏՈՒԹՅԱՆ ԿԱՌԱՎԱՐՈՒԹՅԱՆ 2014 ԹՎԱԿԱՆԻ ՄԱՐՏԻ 19-Ի N 363-Ն ՈՐՈՇՄԱՆ N 14 ՀԱՎԵԼՎԱԾՈՒՄ ԿԱՏԱՐՎՈՂ ԼՐԱՑՈՒՄՆԵՐԸ</t>
  </si>
  <si>
    <t>ՀԱՅԱՍՏԱՆԻ ՀԱՆՐԱՊԵՏՈՒԹՅԱՆ ԿԱՌԱՎԱՐՈՒԹՅԱՆ 2014 ԹՎԱԿԱՆԻ ՄԱՐՏԻ 19-Ի N 363-Ն ՈՐՈՇՄԱՆ N 7 ՀԱՎԵԼՎԱԾՈՒՄ ԿԱՏԱՐՎՈՂ ՓՈՓՈԽՈՒԹՅՈՒՆՆԵՐԸ ԵՎ ԼՐԱՑՈՒՄՆԵՐԸ</t>
  </si>
  <si>
    <t>ՀԱՅԱՍՏԱՆԻ ՀԱՆՐԱՊԵՏՈՒԹՅԱՆ ԿԱՌԱՎԱՐՈՒԹՅԱՆ 2014 ԹՎԱԿԱՆԻ ՄԱՐՏԻ 19-Ի N 363-Ն ՈՐՈՇՄԱՆ N 9 ՀԱՎԵԼՎԱԾՈՒՄ ԿԱՏԱՐՎՈՂ ՓՈՓՈԽՈՒԹՅՈՒՆՆԵՐԸ ԵՎ ԼՐԱՑՈՒՄՆԵՐԸ</t>
  </si>
  <si>
    <t>ՀԱՅԱՍՏԱՆԻ ՀԱՆՐԱՊԵՏՈՒԹՅԱՆ ԿԱՌԱՎԱՐՈՒԹՅԱՆ 2014 ԹՎԱԿԱՆԻ ՄԱՐՏԻ 19-Ի N 363-Ն ՈՐՈՇՄԱՆ N 12 ՀԱՎԵԼՎԱԾՈՒՄ ԿԱՏԱՐՎՈՂՓՈՓՈԽՈՒԹՅՈՒՆՆԵՐԸ ԵՎ ԼՐԱՑՈՒՄԸ</t>
  </si>
  <si>
    <t>ՀԱՅԱՍՏԱՆԻ ՀԱՆՐԱՊԵՏՈՒԹՅԱՆ ԿԱՌԱՎԱՐՈՒԹՅԱՆ 2014 ԹՎԱԿԱՆԻ ՄԱՐՏԻ 19-Ի N 363-Ն ՈՐՈՇՄԱՆ N 15 ՀԱՎԵԼՎԱԾՈՒՄ ԿԱՏԱՐՎՈՂ ԼՐԱՑՈՒՄԸ</t>
  </si>
  <si>
    <t>ՀԱՅԱՍՏԱՆԻ ՀԱՆՐԱՊԵՏՈՒԹՅԱՆ ԿԱՌԱՎԱՐՈՒԹՅԱՆ 2014 ԹՎԱԿԱՆԻ ՄԱՐՏԻ 19-Ի N 363-Ն ՈՐՈՇՄԱՆ N 16 ՀԱՎԵԼՎԱԾՈՒՄ ԿԱՏԱՐՎՈՂ ՓՈՓՈԽՈՒԹՅՈՒՆԸ ԵՎ ԼՐԱՑՈՒՄՆԵՐԸ</t>
  </si>
  <si>
    <t xml:space="preserve"> Հավելված N 6</t>
  </si>
  <si>
    <t xml:space="preserve"> Հավելված N 10</t>
  </si>
  <si>
    <t xml:space="preserve">Վարդաքար համայնքի մշակույթի տան (ժամանակավոր գործող դպրոցի) տանիքի վերանորոգում </t>
  </si>
  <si>
    <t>ՀՀ ԳԵՂԱՐՔՈՒՆԻՔԻ ՄԱՐԶՊԵՏԱՐԱՆ</t>
  </si>
  <si>
    <t>Գավառի համալսարանի տանիքի հիմնանորոգում</t>
  </si>
  <si>
    <t>Սևան քաղաքի թիվ 6 միջն դպրոցի հիմնանորոգում</t>
  </si>
  <si>
    <t xml:space="preserve"> Ներդրումներ ՀՀ Գեղարքունիքի մարզպետի կառավարման լիազորությունների տակ գտնվող հանրակրթական դպրոցների շենքերի կապիտալ վերանորոգման նպատակով</t>
  </si>
  <si>
    <t>Աղյուսակ N 2</t>
  </si>
  <si>
    <t>ՀՀ Գեղարքունիքի մարզպետի ենթակայության թվով (2) հանրակրթական դպրոցներ</t>
  </si>
  <si>
    <t>ՀԱՅԱՍՏԱՆԻ ՀԱՆՐԱՊԵՏՈՒԹՅԱՆ ԿԱՌԱՎԱՐՈՒԹՅԱՆ 2013 ԹՎԱԿԱՆԻ ԴԵԿՏԵՄԲԵՐԻ 19-Ի N 1414-Ն ՈՐՈՇՄԱՆ N 11 ՀԱՎԵԼՎԱԾԻ N 11.53  ԱՂՅՈՒՍԱԿՈՒՄ  ԿԱՏԱՐՎՈՂ ՓՈՓՈԽՈՒԹՅՈՒՆՆԵՐԸ ԵՎ ԼՐԱՑՈՒՄԸ</t>
  </si>
  <si>
    <t xml:space="preserve"> Հավելված N 7</t>
  </si>
  <si>
    <t xml:space="preserve"> Հավելված N 9</t>
  </si>
  <si>
    <t>Մադինայի համայնքի դպրոցի հիմնանորոգում</t>
  </si>
  <si>
    <t>Ընթացիկ սուբվենցիաներ համայնքներին</t>
  </si>
  <si>
    <t>ԱՁ21</t>
  </si>
  <si>
    <t>Բնակարանային ապահովում</t>
  </si>
  <si>
    <t>Բնակության վայր չունեցող անօթևան անձանց բնակարանային ապահովման աջակցություն</t>
  </si>
  <si>
    <t>Ծրագրի իրականացումը կնպաստի հանրապետությունում մշտական վայր չունեցող անօթևան անձանց բնակարանային ապահովմանը</t>
  </si>
  <si>
    <t>Աջակցություն ՀՀ Լոռու մարզի համայնքներին (ՀՀ Լոռու մարզպետարան)</t>
  </si>
  <si>
    <t xml:space="preserve"> Պետական անհատույց աջակցություն համայնքներին` կարկտահարությունից տուժած համայնքներին հողի հարկի մասնակի փոխհատուցման և դիզելային վառելիքի ձեռք բերման նպատակով</t>
  </si>
  <si>
    <t>Աջակցություն ՀՀ   Լոռու մարզի Ալավերդի համայնքին (ՀՀ Լոռու մարզպետարան)</t>
  </si>
  <si>
    <t xml:space="preserve"> Պետական անհատույց աջակցություն՝ Ալավերդի համայնքի &lt;&lt;Թումանյանի աշխարհ&gt;&gt; տուրիզմի գրասենյակի վերանորոգման համար</t>
  </si>
  <si>
    <t>Բնակարանային ֆոնդ (ՀՀ Կոտայքի մարզպետարան)</t>
  </si>
  <si>
    <t xml:space="preserve"> ՀՀ Կոտայքի մարզի համայնքներում բազմաբնակարան բնակելի շենքերի տանիքների նորոգում </t>
  </si>
  <si>
    <t>Բնակարանային ֆոնդ (ՀՀ Արմավիրի մարզպետարան)</t>
  </si>
  <si>
    <t>Պետական անհատույց աջակցություն համայնքներին` կարկտահարությունից տուժած համայնքների գյուղացիական տնտեսությունների կրած վնասների մասնակի փոխհատուցման համար</t>
  </si>
  <si>
    <t>Ներդրումներ մշակութային օբյեկտներում (ՀՀ Շիրակի մարզպետարան)</t>
  </si>
  <si>
    <t xml:space="preserve"> ՀՀ Շիրակի մարզի մշակութային  շենքերի կապիտալ վերանորոգում</t>
  </si>
  <si>
    <t xml:space="preserve">Մ17, Մ2-Կապան-Ծավ-Շվանիձոր միջպետական այլընտրանքային ավտոճանապարհի կառուցման հետևանքով իրացված մի շարք քաղաքացիների անշարժ գույքի փոխհատուցման նպատակով փոխհատուցման ենթակա անշարժ գույքի գնահատման և ՀՀ կառավարությանն առընթեր անշարժ գույքի կադաստրի պետական կոմիտեի և նոտարի կողմից մատուցվող ծառայությունների փոխհատուցում  </t>
  </si>
  <si>
    <t>Աջակցություն ՀՀ Տավուշի մարզի Բարեկամավան համայնքին (ՀՀ Տավուշի մարզպետարան)</t>
  </si>
  <si>
    <t>Ջրամատակարաման օբյեկտներ (ՀՀ Տավուշի մարզպետարան)</t>
  </si>
  <si>
    <t xml:space="preserve">  Ջրամատակարարման օբյեկտների կառուցում / ջրագծերի անցկացում, խորքային հորանծքների կառուցում/</t>
  </si>
  <si>
    <t xml:space="preserve"> Պետական անհատույց աջակցություն ՀՀ համայնքների նախադպրոցական շենքերի հիմնանորոգման համար</t>
  </si>
  <si>
    <t>Աջակցություն կրթական օբյեկտների շենքային պայմանների բարելավման համար (ՀՀ Տավուշի մարզպետարան)</t>
  </si>
  <si>
    <t>ՀԱՅԱՍՏԱՆԻ ՀԱՆՐԱՊԵՏՈՒԹՅԱՆ ԿԱՌԱՎԱՐՈՒԹՅԱՆ 2014 ԹՎԱԿԱՆԻ ՄԱՐՏԻ 19-Ի N 363-Ն ՈՐՈՇՄԱՆ N 10 ՀԱՎԵԼՎԱԾՈՒՄ ԿԱՏԱՐՎՈՂ ԼՐԱՑՈՒՄԸ</t>
  </si>
  <si>
    <t xml:space="preserve"> Հավելված N 14</t>
  </si>
  <si>
    <t>Հատուկ նպատակային այլ նյութեր</t>
  </si>
  <si>
    <t>Վարդենիսի համայնքում քամու հետևանքով վնասված բնակելի տների բնակիչներին աջակցելու նպատակով գույքի ձեռքբերում</t>
  </si>
  <si>
    <t xml:space="preserve">Գավառ համայնքի կենտրոնական հրապարակի վերակառուցում                     </t>
  </si>
  <si>
    <t>Շիրակի մարզի կարկտահարությունից տուժած Վարդաքար համայնքի գյուղացիական տնտեսությունների կրած վնասներին մասնակի փոխհատուցման համար շինանյութի (տանիքի ազբոցեմենտյա  թիթեղ, ապակի, տանիքի ցինկապատ թիթեղ, փայտանյութ) ձեռք բերման նպատակով Վարդաքար համայնքին պետական աջակցության ցուցաբերում</t>
  </si>
  <si>
    <t>Շիրակի մարզի կարկտահարությունից տուժած Հովտաշեն համայնքի գյուղացիական տնտեսությունների կրած վնասներին մասնակի փոխհատուցման համար շինանյութի (տանիքի ազբոցեմենտյա  թիթեղ, ապակի, տանիքի ցինկապատ թիթեղ, փայտանյութ) ձեռք բերման նպատակով Հովտաշեն համայնքին պետական աջակցության ցուցաբերում</t>
  </si>
  <si>
    <t>1,23</t>
  </si>
  <si>
    <t>1,24</t>
  </si>
  <si>
    <t>1,25</t>
  </si>
  <si>
    <t xml:space="preserve"> Զույգաղբյուր համայնքի կոյուղագծի վերանորոգում</t>
  </si>
  <si>
    <t>Աղին համայնքի կոյուղագծի վերանորոգում</t>
  </si>
  <si>
    <t>Ջաջուռավան համայնքի կոյուղագծի վերանորոգում</t>
  </si>
  <si>
    <t>ԱՁ24</t>
  </si>
  <si>
    <t>Ջրամատակարաման օբյեկտներ (ՀՀ Շիրակի մարզպետարան)</t>
  </si>
  <si>
    <t>1,26</t>
  </si>
  <si>
    <t>Ջրափի համայնքի կոյուղագծի վերանորոգում</t>
  </si>
  <si>
    <t>Ցուցանիշների փոփոխությունը (ավելացումները նշված են դրական նշանով)</t>
  </si>
  <si>
    <t>Այլ նպաստներ բյուջեից</t>
  </si>
  <si>
    <t>5.1</t>
  </si>
  <si>
    <t xml:space="preserve"> ՀՀ Կոտայքի մարզի Զովունի համայնքնում բազմաբնակարան բնակելի շենքի տանիքի նորոգում</t>
  </si>
  <si>
    <t>3.1</t>
  </si>
  <si>
    <t>Դիլիջան քաղաքում համայնքային ճանապարհների վերականգնում</t>
  </si>
  <si>
    <t>Պտղավան համայնքի մանկապարտեզի վերանորոգման նպատակով Պտղավան համայնքին պետական աջակցության ցուցաբերում</t>
  </si>
  <si>
    <t>Չինարի համայնքի խմելու ջրատարի  վերանորոգման նպատակով Չինարի համայնքին պետական աջակցության ցուցաբերում</t>
  </si>
  <si>
    <t>Չինչինի  համայնքի դպրոցի հենապատի, ջրագծի և մանկապարտեզի տանիքի մասնակի վերանորոգման նպատակով Չինչին համայնքին պետական աջակցության ցուցաբերում</t>
  </si>
  <si>
    <t>Կադաստրային քարտեզագրման ծառայություններ</t>
  </si>
  <si>
    <t>79131000</t>
  </si>
  <si>
    <t>Իրավական փաստաթղթերի հետ կապված ծառայություններ</t>
  </si>
  <si>
    <t>ՀՀ ԱՐԱՐԱՏԻ ՄԱՐԶՊԵՏԱՐԱՆ</t>
  </si>
  <si>
    <t>Արմաշ համայնքի Մ. Նիկողոսյան փողոցի ասֆալտապատում</t>
  </si>
  <si>
    <t>Արարատ քաղաքային համայնքի Պուշկինի  փողոցի  ասֆալտապատում</t>
  </si>
  <si>
    <t xml:space="preserve">Արարատ քաղաքային համայնքի Աբովյան 1 նրբանցքի ասֆալտապատում </t>
  </si>
  <si>
    <t xml:space="preserve">Ավշար համայնքի տրանսպորտային հանգույցի ճանապարհների վերանորոգում </t>
  </si>
  <si>
    <t xml:space="preserve">Ոսկետափ համայնքի դպրոցի ճանապարհի /փ, Մաշտոց/ ասֆալտապատում </t>
  </si>
  <si>
    <t>Արտաշատ  քաղաքի  Մարքսի 6  շենքի  բակի ասֆալտապատում</t>
  </si>
  <si>
    <t>Արտաշատ եկեղեցուն հարող ավտոճանապարհի վերանորոգում</t>
  </si>
  <si>
    <t>Ավշար  համայնքային  կենտրոնի  և  դպրոց  տանող  ճանապարհի  ասֆալտապատում</t>
  </si>
  <si>
    <t>Մասիս գյուղական համայնքի  դպրոց  տանող  ճանապարհի  ասֆալտապատում</t>
  </si>
  <si>
    <t>Մխչյան համայնքի մանկապարտեզ տանող  փողոցի  ասֆալտապատում</t>
  </si>
  <si>
    <t>Նոյակերտ  մարզային ավտոճանապարհի վերանորոգում</t>
  </si>
  <si>
    <t xml:space="preserve">Վեդի-Գոռավան-Արարատ ավտոճանապարհի վերանորոգում </t>
  </si>
  <si>
    <t>Այգավան-Եղեգնավան  ճանապարհի  ասֆալտապատում</t>
  </si>
  <si>
    <t xml:space="preserve">  Արտաշատ քաղաքային համայնքի N 4 դպրոցի տանիքի վերանորոգում </t>
  </si>
  <si>
    <t xml:space="preserve">Արարատ քաղաքային համայնքի N5 դպրոցի (ՈԿՖ բանավան) վերանորոգում </t>
  </si>
  <si>
    <t xml:space="preserve">Այգեզարդ համայնքի դպրոցի պատուհանների փոխարինում </t>
  </si>
  <si>
    <t xml:space="preserve"> Այգեստան  համայնքի դպրոցի վերանորոգում </t>
  </si>
  <si>
    <t xml:space="preserve">Ջրահովիտ համայնքի դպրոցի պատուհանների փոխարինում </t>
  </si>
  <si>
    <t xml:space="preserve">Արարատ գյուղական համայնքի N 2 դպրոցի պատուհանների փոխարինում </t>
  </si>
  <si>
    <t xml:space="preserve">Նոյակերտ համայնքի դպրոցի վերանորոգում </t>
  </si>
  <si>
    <t xml:space="preserve">Պ, Սևակ համայնքի  դպրոցի վերանորոգում </t>
  </si>
  <si>
    <t>Երասխ համայնքի դպրոցի  վերանորոգում</t>
  </si>
  <si>
    <t xml:space="preserve">Վեդի քաղաքային համայնքի N3  դպրոցի  վերանորոգում </t>
  </si>
  <si>
    <t xml:space="preserve">Աբովյան համայնքի դպրոցի վերանորոգում </t>
  </si>
  <si>
    <t>Քաղցրաշեն համայնքի դպրոցի  վերանորոգում</t>
  </si>
  <si>
    <t>Դարակերտ համայնքի դպրոցի պատուհանների փոխարինում և վերանորոգում</t>
  </si>
  <si>
    <t xml:space="preserve"> Վերին Դվին համայնքի դպրոցի գազաֆիկացում, պատուհանների փոխարինում և ջեռուցման համակարգի կառուցում</t>
  </si>
  <si>
    <t xml:space="preserve">  Ոսկետափ համայնքի N 1 դպրոցի գազաֆիկացում, վերանորոգում և ջեռուցման համակարգի կառուցում</t>
  </si>
  <si>
    <t xml:space="preserve"> Փոքր Վեդի համայնքի դպրոցի գազաֆիկացում, պատուհանների փոխարինում և ջեռուցման համակարգի կառուցում</t>
  </si>
  <si>
    <t>Նոր Ուղի համայնքի դպրոցի գազաֆիկացում, պատուհանների փոխարինում և ջեռուցման համակարգի կառուցում</t>
  </si>
  <si>
    <t xml:space="preserve">Զորակ համայնքի դպրոցի գազաֆիկացում, պատուհանների փոխարինում և ջեռուցման համակարգի կառուցում </t>
  </si>
  <si>
    <t xml:space="preserve">  Արտաշատ քաղաքային համայնքի N 1 դպրոցի վերանորոգում </t>
  </si>
  <si>
    <t>Արտաշատի ինտեգրված սոցիալական ծառայությունների համալիր կենտրոն տանող փողոցի վերանորոգում</t>
  </si>
  <si>
    <t>Արտաշատի ինտեգրված սոցիալական ծառայությունների համալիր կենտրոնի հարակից բակերի և խաղահրապարակների վերանորոգում</t>
  </si>
  <si>
    <t>ՀԱՅԱՍՏԱՆԻ ՀԱՆՐԱՊԵՏՈՒԹՅԱՆ ԿԱՌԱՎԱՐՈՒԹՅԱՆ 2013 ԹՎԱԿԱՆԻ ԴԵԿՏԵՄԲԵՐԻ 19-Ի N 1414-Ն ՈՐՈՇՄԱՆ N 11 ՀԱՎԵԼՎԱԾԻ N 11.51  ԱՂՅՈՒՍԱԿՈՒՄ  ԿԱՏԱՐՎՈՂՓՈՓՈԽՈՒԹՅՈՒՆՆԵՐԸ ԵՎ ԼՐԱՑՈՒՄՆԵՐԸ</t>
  </si>
  <si>
    <t>ՀՀ Արարատի մարզպետի ենթակայության թվով 1 հանրակրթական դպրոց</t>
  </si>
  <si>
    <t>Աղյուսակ N 11</t>
  </si>
  <si>
    <t>Խնձորուտ համայնքում ոռոգման ջրագծի կառուցում</t>
  </si>
  <si>
    <t>Զառիթափ համայնքում ոռոգման ջրագծի կառուցում</t>
  </si>
  <si>
    <t xml:space="preserve"> Ոռոգման համակարգեր</t>
  </si>
  <si>
    <t>Ոռոգման համակարգերի հիմնանորոգում</t>
  </si>
  <si>
    <t xml:space="preserve"> Ոռոգման համակարգերի հիմնանորոգում</t>
  </si>
  <si>
    <t>Ոռոգման համակարգեր (ՀՀ Վայոց ձորի մարզպետարան)</t>
  </si>
  <si>
    <t>Նոր Ազնվաբերդ համայնքում ոռոգման ջրագծի կառուցում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</si>
</sst>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0.0"/>
    <numFmt numFmtId="167" formatCode="#,##0.0"/>
    <numFmt numFmtId="168" formatCode="0_);\(0\)"/>
    <numFmt numFmtId="169" formatCode="0.0_);\(0.0\)"/>
    <numFmt numFmtId="170" formatCode="0.0;[Red]0.0"/>
    <numFmt numFmtId="171" formatCode="#,##0.0;[Red]#,##0.0"/>
  </numFmts>
  <fonts count="65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GHEA Mariam"/>
      <family val="3"/>
    </font>
    <font>
      <b/>
      <sz val="11"/>
      <color indexed="8"/>
      <name val="GHEA Mariam"/>
      <family val="3"/>
    </font>
    <font>
      <sz val="11"/>
      <color indexed="8"/>
      <name val="Times Armenian"/>
      <family val="2"/>
    </font>
    <font>
      <sz val="10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1"/>
      <color indexed="8"/>
      <name val="GHEA Grapalat"/>
      <family val="3"/>
    </font>
    <font>
      <i/>
      <u/>
      <sz val="12"/>
      <color indexed="8"/>
      <name val="GHEA Grapalat"/>
      <family val="3"/>
    </font>
    <font>
      <sz val="1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u/>
      <sz val="10"/>
      <color indexed="8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Calibri"/>
      <family val="2"/>
    </font>
    <font>
      <b/>
      <i/>
      <u/>
      <sz val="12"/>
      <color indexed="8"/>
      <name val="GHEA Grapalat"/>
      <family val="3"/>
    </font>
    <font>
      <b/>
      <sz val="11"/>
      <color indexed="8"/>
      <name val="Calibri"/>
      <family val="2"/>
    </font>
    <font>
      <u/>
      <sz val="12"/>
      <color indexed="8"/>
      <name val="GHEA Grapalat"/>
      <family val="3"/>
    </font>
    <font>
      <sz val="12"/>
      <color indexed="8"/>
      <name val="GHEA Mariam"/>
      <family val="3"/>
    </font>
    <font>
      <i/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sz val="11"/>
      <name val="Calibri"/>
      <family val="2"/>
    </font>
    <font>
      <b/>
      <u/>
      <sz val="12"/>
      <name val="GHEA Grapalat"/>
      <family val="3"/>
    </font>
    <font>
      <sz val="10.5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theme="1"/>
      <name val="GHEA Grapalat"/>
      <family val="3"/>
    </font>
    <font>
      <sz val="12"/>
      <color theme="1"/>
      <name val="GHEA Mariam"/>
      <family val="3"/>
    </font>
    <font>
      <b/>
      <u/>
      <sz val="12"/>
      <color rgb="FF000000"/>
      <name val="GHEA Grapalat"/>
      <family val="3"/>
    </font>
    <font>
      <sz val="10.5"/>
      <color rgb="FF000000"/>
      <name val="Times New Roman"/>
      <family val="1"/>
      <charset val="204"/>
    </font>
    <font>
      <b/>
      <sz val="11"/>
      <color theme="1"/>
      <name val="GHEA Grapalat"/>
      <family val="3"/>
    </font>
    <font>
      <i/>
      <u/>
      <sz val="12"/>
      <color rgb="FF000000"/>
      <name val="GHEA Grapalat"/>
      <family val="3"/>
    </font>
    <font>
      <b/>
      <i/>
      <u/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GHEA Grapalat"/>
      <family val="3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theme="1"/>
      <name val="GHEA Grapalat"/>
      <family val="3"/>
    </font>
    <font>
      <b/>
      <sz val="12"/>
      <color theme="1"/>
      <name val="Calibri"/>
      <family val="2"/>
      <scheme val="minor"/>
    </font>
    <font>
      <i/>
      <sz val="11"/>
      <name val="GHEA Grapalat"/>
      <family val="3"/>
    </font>
    <font>
      <sz val="10.5"/>
      <color rgb="FF000000"/>
      <name val="GHEA Grapalat"/>
      <family val="3"/>
    </font>
    <font>
      <sz val="10.5"/>
      <color indexed="8"/>
      <name val="GHEA Grapalat"/>
      <family val="3"/>
    </font>
    <font>
      <b/>
      <sz val="12"/>
      <color theme="1"/>
      <name val="GHEA Mariam"/>
      <family val="3"/>
    </font>
    <font>
      <sz val="11"/>
      <color rgb="FF000000"/>
      <name val="Times New Roman"/>
      <family val="1"/>
    </font>
    <font>
      <b/>
      <i/>
      <sz val="12"/>
      <color theme="1"/>
      <name val="GHEA Grapalat"/>
      <family val="3"/>
    </font>
    <font>
      <i/>
      <u/>
      <sz val="12"/>
      <color theme="1"/>
      <name val="GHEA Grapalat"/>
      <family val="3"/>
    </font>
    <font>
      <i/>
      <sz val="12"/>
      <color theme="1"/>
      <name val="GHEA Grapalat"/>
      <family val="3"/>
    </font>
    <font>
      <u/>
      <sz val="12"/>
      <color theme="1"/>
      <name val="GHEA Grapalat"/>
      <family val="3"/>
    </font>
    <font>
      <b/>
      <i/>
      <sz val="12"/>
      <color rgb="FF00000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9">
    <xf numFmtId="0" fontId="0" fillId="0" borderId="0"/>
    <xf numFmtId="43" fontId="11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32" fillId="0" borderId="0"/>
    <xf numFmtId="0" fontId="32" fillId="0" borderId="0"/>
    <xf numFmtId="0" fontId="7" fillId="0" borderId="0"/>
    <xf numFmtId="0" fontId="4" fillId="0" borderId="0"/>
    <xf numFmtId="0" fontId="33" fillId="0" borderId="0"/>
    <xf numFmtId="0" fontId="8" fillId="0" borderId="0"/>
    <xf numFmtId="0" fontId="4" fillId="0" borderId="0"/>
    <xf numFmtId="0" fontId="32" fillId="0" borderId="0"/>
    <xf numFmtId="0" fontId="4" fillId="0" borderId="0"/>
    <xf numFmtId="0" fontId="7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4" fillId="0" borderId="0"/>
  </cellStyleXfs>
  <cellXfs count="1178">
    <xf numFmtId="0" fontId="0" fillId="0" borderId="0" xfId="0"/>
    <xf numFmtId="0" fontId="0" fillId="2" borderId="0" xfId="0" applyFill="1"/>
    <xf numFmtId="0" fontId="0" fillId="0" borderId="0" xfId="0" applyFill="1"/>
    <xf numFmtId="165" fontId="6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166" fontId="9" fillId="2" borderId="0" xfId="7" applyNumberFormat="1" applyFont="1" applyFill="1" applyAlignment="1">
      <alignment vertical="center" wrapText="1"/>
    </xf>
    <xf numFmtId="0" fontId="13" fillId="0" borderId="0" xfId="0" applyFont="1" applyFill="1"/>
    <xf numFmtId="166" fontId="13" fillId="0" borderId="0" xfId="7" applyNumberFormat="1" applyFont="1" applyFill="1" applyAlignment="1">
      <alignment vertical="center" wrapText="1"/>
    </xf>
    <xf numFmtId="0" fontId="0" fillId="2" borderId="0" xfId="0" applyFill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 wrapText="1"/>
    </xf>
    <xf numFmtId="165" fontId="0" fillId="2" borderId="0" xfId="0" applyNumberFormat="1" applyFill="1"/>
    <xf numFmtId="167" fontId="6" fillId="2" borderId="1" xfId="0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wrapText="1"/>
    </xf>
    <xf numFmtId="0" fontId="19" fillId="4" borderId="1" xfId="0" applyFont="1" applyFill="1" applyBorder="1" applyAlignment="1">
      <alignment wrapText="1"/>
    </xf>
    <xf numFmtId="0" fontId="13" fillId="2" borderId="0" xfId="0" applyFont="1" applyFill="1"/>
    <xf numFmtId="165" fontId="35" fillId="0" borderId="66" xfId="0" applyNumberFormat="1" applyFont="1" applyFill="1" applyBorder="1" applyAlignment="1">
      <alignment horizontal="center" vertical="center" wrapText="1"/>
    </xf>
    <xf numFmtId="165" fontId="35" fillId="0" borderId="64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wrapText="1"/>
    </xf>
    <xf numFmtId="165" fontId="35" fillId="2" borderId="66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2" fontId="34" fillId="2" borderId="66" xfId="0" applyNumberFormat="1" applyFont="1" applyFill="1" applyBorder="1" applyAlignment="1">
      <alignment vertical="center" wrapText="1"/>
    </xf>
    <xf numFmtId="2" fontId="0" fillId="2" borderId="0" xfId="0" applyNumberFormat="1" applyFill="1"/>
    <xf numFmtId="2" fontId="34" fillId="2" borderId="64" xfId="0" applyNumberFormat="1" applyFont="1" applyFill="1" applyBorder="1" applyAlignment="1">
      <alignment vertical="center" wrapText="1"/>
    </xf>
    <xf numFmtId="2" fontId="41" fillId="2" borderId="66" xfId="0" applyNumberFormat="1" applyFont="1" applyFill="1" applyBorder="1" applyAlignment="1">
      <alignment vertical="center" wrapText="1"/>
    </xf>
    <xf numFmtId="2" fontId="34" fillId="2" borderId="66" xfId="0" applyNumberFormat="1" applyFont="1" applyFill="1" applyBorder="1" applyAlignment="1">
      <alignment horizontal="center" vertical="center" wrapText="1"/>
    </xf>
    <xf numFmtId="165" fontId="35" fillId="2" borderId="64" xfId="0" applyNumberFormat="1" applyFont="1" applyFill="1" applyBorder="1" applyAlignment="1">
      <alignment horizontal="center" vertical="center" wrapText="1"/>
    </xf>
    <xf numFmtId="2" fontId="35" fillId="2" borderId="66" xfId="0" applyNumberFormat="1" applyFont="1" applyFill="1" applyBorder="1" applyAlignment="1">
      <alignment vertical="center" wrapText="1"/>
    </xf>
    <xf numFmtId="2" fontId="35" fillId="2" borderId="66" xfId="0" applyNumberFormat="1" applyFont="1" applyFill="1" applyBorder="1" applyAlignment="1">
      <alignment horizontal="center" vertical="center" wrapText="1"/>
    </xf>
    <xf numFmtId="2" fontId="42" fillId="2" borderId="66" xfId="0" applyNumberFormat="1" applyFont="1" applyFill="1" applyBorder="1" applyAlignment="1">
      <alignment vertical="center" wrapText="1"/>
    </xf>
    <xf numFmtId="2" fontId="34" fillId="2" borderId="1" xfId="0" applyNumberFormat="1" applyFont="1" applyFill="1" applyBorder="1" applyAlignment="1">
      <alignment vertical="center" wrapText="1"/>
    </xf>
    <xf numFmtId="1" fontId="34" fillId="2" borderId="66" xfId="0" applyNumberFormat="1" applyFont="1" applyFill="1" applyBorder="1" applyAlignment="1">
      <alignment horizontal="center" vertical="center" wrapText="1"/>
    </xf>
    <xf numFmtId="165" fontId="34" fillId="2" borderId="64" xfId="0" applyNumberFormat="1" applyFont="1" applyFill="1" applyBorder="1" applyAlignment="1">
      <alignment horizontal="center" vertical="center" wrapText="1"/>
    </xf>
    <xf numFmtId="2" fontId="24" fillId="2" borderId="1" xfId="0" applyNumberFormat="1" applyFont="1" applyFill="1" applyBorder="1"/>
    <xf numFmtId="2" fontId="24" fillId="2" borderId="0" xfId="0" applyNumberFormat="1" applyFont="1" applyFill="1"/>
    <xf numFmtId="167" fontId="36" fillId="2" borderId="1" xfId="0" applyNumberFormat="1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wrapText="1"/>
    </xf>
    <xf numFmtId="0" fontId="12" fillId="0" borderId="24" xfId="0" applyFont="1" applyFill="1" applyBorder="1" applyAlignment="1">
      <alignment wrapText="1"/>
    </xf>
    <xf numFmtId="49" fontId="35" fillId="0" borderId="1" xfId="0" applyNumberFormat="1" applyFont="1" applyFill="1" applyBorder="1" applyAlignment="1">
      <alignment horizontal="center" vertical="center" wrapText="1"/>
    </xf>
    <xf numFmtId="165" fontId="34" fillId="2" borderId="66" xfId="0" applyNumberFormat="1" applyFont="1" applyFill="1" applyBorder="1" applyAlignment="1">
      <alignment horizontal="center" vertical="center" wrapText="1"/>
    </xf>
    <xf numFmtId="2" fontId="43" fillId="2" borderId="66" xfId="0" applyNumberFormat="1" applyFont="1" applyFill="1" applyBorder="1" applyAlignment="1">
      <alignment vertical="center" wrapText="1"/>
    </xf>
    <xf numFmtId="2" fontId="0" fillId="2" borderId="0" xfId="0" applyNumberFormat="1" applyFont="1" applyFill="1"/>
    <xf numFmtId="2" fontId="34" fillId="2" borderId="66" xfId="0" quotePrefix="1" applyNumberFormat="1" applyFont="1" applyFill="1" applyBorder="1" applyAlignment="1">
      <alignment horizontal="center" vertical="center" wrapText="1"/>
    </xf>
    <xf numFmtId="2" fontId="24" fillId="2" borderId="0" xfId="0" applyNumberFormat="1" applyFont="1" applyFill="1" applyAlignment="1"/>
    <xf numFmtId="165" fontId="35" fillId="2" borderId="1" xfId="0" applyNumberFormat="1" applyFon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167" fontId="13" fillId="2" borderId="0" xfId="0" applyNumberFormat="1" applyFont="1" applyFill="1"/>
    <xf numFmtId="166" fontId="25" fillId="2" borderId="5" xfId="7" applyNumberFormat="1" applyFont="1" applyFill="1" applyBorder="1" applyAlignment="1">
      <alignment horizontal="center" vertical="center" wrapText="1"/>
    </xf>
    <xf numFmtId="166" fontId="25" fillId="2" borderId="11" xfId="7" applyNumberFormat="1" applyFont="1" applyFill="1" applyBorder="1" applyAlignment="1">
      <alignment horizontal="center" vertical="center" wrapText="1"/>
    </xf>
    <xf numFmtId="166" fontId="13" fillId="2" borderId="0" xfId="7" applyNumberFormat="1" applyFont="1" applyFill="1" applyAlignment="1">
      <alignment vertical="center" wrapText="1"/>
    </xf>
    <xf numFmtId="166" fontId="13" fillId="2" borderId="0" xfId="7" applyNumberFormat="1" applyFont="1" applyFill="1" applyBorder="1" applyAlignment="1">
      <alignment vertical="center" wrapText="1"/>
    </xf>
    <xf numFmtId="166" fontId="15" fillId="2" borderId="0" xfId="7" applyNumberFormat="1" applyFont="1" applyFill="1" applyAlignment="1">
      <alignment vertical="center" wrapText="1"/>
    </xf>
    <xf numFmtId="0" fontId="15" fillId="2" borderId="0" xfId="0" applyFont="1" applyFill="1"/>
    <xf numFmtId="165" fontId="12" fillId="2" borderId="1" xfId="0" applyNumberFormat="1" applyFont="1" applyFill="1" applyBorder="1" applyAlignment="1">
      <alignment horizontal="center" vertical="center" wrapText="1"/>
    </xf>
    <xf numFmtId="165" fontId="12" fillId="2" borderId="1" xfId="0" applyNumberFormat="1" applyFont="1" applyFill="1" applyBorder="1" applyAlignment="1">
      <alignment horizontal="center" vertical="top" wrapText="1"/>
    </xf>
    <xf numFmtId="0" fontId="5" fillId="2" borderId="66" xfId="0" applyFont="1" applyFill="1" applyBorder="1" applyAlignment="1">
      <alignment horizontal="center" vertical="center" wrapText="1"/>
    </xf>
    <xf numFmtId="165" fontId="5" fillId="0" borderId="1" xfId="11" applyNumberFormat="1" applyFont="1" applyFill="1" applyBorder="1" applyAlignment="1">
      <alignment horizontal="center" vertical="center" wrapText="1"/>
    </xf>
    <xf numFmtId="165" fontId="5" fillId="0" borderId="20" xfId="11" applyNumberFormat="1" applyFont="1" applyFill="1" applyBorder="1" applyAlignment="1">
      <alignment horizontal="center" vertical="center" wrapText="1"/>
    </xf>
    <xf numFmtId="167" fontId="6" fillId="2" borderId="2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5" fontId="6" fillId="0" borderId="12" xfId="8" applyNumberFormat="1" applyFont="1" applyFill="1" applyBorder="1" applyAlignment="1">
      <alignment horizontal="center" vertical="center" wrapText="1"/>
    </xf>
    <xf numFmtId="165" fontId="48" fillId="0" borderId="79" xfId="8" applyNumberFormat="1" applyFont="1" applyFill="1" applyBorder="1" applyAlignment="1">
      <alignment horizontal="center" vertical="center" wrapText="1"/>
    </xf>
    <xf numFmtId="165" fontId="17" fillId="0" borderId="79" xfId="8" applyNumberFormat="1" applyFont="1" applyFill="1" applyBorder="1" applyAlignment="1">
      <alignment horizontal="center" vertical="center" wrapText="1"/>
    </xf>
    <xf numFmtId="165" fontId="17" fillId="0" borderId="8" xfId="8" applyNumberFormat="1" applyFont="1" applyFill="1" applyBorder="1" applyAlignment="1">
      <alignment horizontal="center" vertical="center" wrapText="1"/>
    </xf>
    <xf numFmtId="170" fontId="5" fillId="2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top" wrapText="1"/>
    </xf>
    <xf numFmtId="0" fontId="12" fillId="2" borderId="24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 vertical="center" wrapText="1"/>
    </xf>
    <xf numFmtId="167" fontId="12" fillId="2" borderId="1" xfId="0" applyNumberFormat="1" applyFont="1" applyFill="1" applyBorder="1" applyAlignment="1">
      <alignment horizontal="center" vertical="top" wrapText="1"/>
    </xf>
    <xf numFmtId="0" fontId="26" fillId="2" borderId="0" xfId="3" applyFont="1" applyFill="1" applyAlignment="1">
      <alignment vertical="center"/>
    </xf>
    <xf numFmtId="0" fontId="22" fillId="2" borderId="0" xfId="0" applyFont="1" applyFill="1"/>
    <xf numFmtId="167" fontId="22" fillId="2" borderId="0" xfId="0" applyNumberFormat="1" applyFont="1" applyFill="1"/>
    <xf numFmtId="167" fontId="5" fillId="2" borderId="1" xfId="0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2" borderId="1" xfId="14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/>
    <xf numFmtId="49" fontId="5" fillId="2" borderId="21" xfId="5" applyNumberFormat="1" applyFont="1" applyFill="1" applyBorder="1" applyAlignment="1">
      <alignment horizontal="center" vertical="center" wrapText="1"/>
    </xf>
    <xf numFmtId="167" fontId="6" fillId="2" borderId="1" xfId="6" applyNumberFormat="1" applyFont="1" applyFill="1" applyBorder="1" applyAlignment="1">
      <alignment horizontal="center" vertical="center" wrapText="1"/>
    </xf>
    <xf numFmtId="167" fontId="44" fillId="2" borderId="1" xfId="0" applyNumberFormat="1" applyFont="1" applyFill="1" applyBorder="1" applyAlignment="1">
      <alignment horizontal="center" vertical="center" wrapText="1"/>
    </xf>
    <xf numFmtId="165" fontId="6" fillId="2" borderId="20" xfId="0" applyNumberFormat="1" applyFont="1" applyFill="1" applyBorder="1" applyAlignment="1">
      <alignment horizontal="center" vertical="center" wrapText="1"/>
    </xf>
    <xf numFmtId="167" fontId="6" fillId="2" borderId="1" xfId="5" applyNumberFormat="1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49" fontId="6" fillId="2" borderId="21" xfId="5" applyNumberFormat="1" applyFont="1" applyFill="1" applyBorder="1" applyAlignment="1">
      <alignment horizontal="center" vertical="center" wrapText="1"/>
    </xf>
    <xf numFmtId="3" fontId="6" fillId="2" borderId="1" xfId="0" quotePrefix="1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71" fontId="6" fillId="2" borderId="1" xfId="0" applyNumberFormat="1" applyFont="1" applyFill="1" applyBorder="1" applyAlignment="1">
      <alignment horizontal="center" vertical="center" wrapText="1"/>
    </xf>
    <xf numFmtId="49" fontId="6" fillId="2" borderId="1" xfId="5" applyNumberFormat="1" applyFont="1" applyFill="1" applyBorder="1" applyAlignment="1">
      <alignment horizontal="center" vertical="center" wrapText="1"/>
    </xf>
    <xf numFmtId="165" fontId="6" fillId="2" borderId="1" xfId="6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9" fontId="5" fillId="2" borderId="1" xfId="5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5" fontId="6" fillId="2" borderId="1" xfId="12" applyNumberFormat="1" applyFont="1" applyFill="1" applyBorder="1" applyAlignment="1">
      <alignment horizontal="center" vertical="center" wrapText="1"/>
    </xf>
    <xf numFmtId="167" fontId="6" fillId="2" borderId="1" xfId="12" applyNumberFormat="1" applyFont="1" applyFill="1" applyBorder="1" applyAlignment="1">
      <alignment horizontal="center" vertical="center" wrapText="1"/>
    </xf>
    <xf numFmtId="2" fontId="15" fillId="2" borderId="0" xfId="0" applyNumberFormat="1" applyFont="1" applyFill="1"/>
    <xf numFmtId="165" fontId="15" fillId="2" borderId="0" xfId="0" applyNumberFormat="1" applyFont="1" applyFill="1" applyAlignment="1">
      <alignment horizontal="center"/>
    </xf>
    <xf numFmtId="165" fontId="34" fillId="2" borderId="1" xfId="0" applyNumberFormat="1" applyFont="1" applyFill="1" applyBorder="1" applyAlignment="1">
      <alignment horizontal="center" vertical="center" wrapText="1"/>
    </xf>
    <xf numFmtId="165" fontId="5" fillId="2" borderId="0" xfId="0" applyNumberFormat="1" applyFont="1" applyFill="1" applyAlignment="1">
      <alignment horizontal="right" vertical="center" wrapText="1"/>
    </xf>
    <xf numFmtId="165" fontId="6" fillId="2" borderId="1" xfId="5" applyNumberFormat="1" applyFont="1" applyFill="1" applyBorder="1" applyAlignment="1">
      <alignment horizontal="center" vertical="center" wrapText="1"/>
    </xf>
    <xf numFmtId="165" fontId="6" fillId="2" borderId="20" xfId="0" quotePrefix="1" applyNumberFormat="1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/>
    <xf numFmtId="165" fontId="5" fillId="2" borderId="1" xfId="6" applyNumberFormat="1" applyFont="1" applyFill="1" applyBorder="1" applyAlignment="1">
      <alignment horizontal="center" vertical="center" wrapText="1"/>
    </xf>
    <xf numFmtId="0" fontId="37" fillId="2" borderId="0" xfId="3" applyFont="1" applyFill="1"/>
    <xf numFmtId="165" fontId="15" fillId="2" borderId="0" xfId="0" applyNumberFormat="1" applyFont="1" applyFill="1"/>
    <xf numFmtId="171" fontId="22" fillId="2" borderId="0" xfId="0" applyNumberFormat="1" applyFont="1" applyFill="1" applyAlignment="1">
      <alignment horizontal="center" vertical="center"/>
    </xf>
    <xf numFmtId="171" fontId="5" fillId="2" borderId="1" xfId="0" applyNumberFormat="1" applyFont="1" applyFill="1" applyBorder="1" applyAlignment="1">
      <alignment horizontal="center" vertical="center" wrapText="1"/>
    </xf>
    <xf numFmtId="0" fontId="26" fillId="2" borderId="0" xfId="14" applyFont="1" applyFill="1" applyAlignment="1">
      <alignment horizontal="center" vertical="center"/>
    </xf>
    <xf numFmtId="167" fontId="13" fillId="2" borderId="1" xfId="14" applyNumberFormat="1" applyFont="1" applyFill="1" applyBorder="1" applyAlignment="1">
      <alignment horizontal="center" vertical="center"/>
    </xf>
    <xf numFmtId="0" fontId="13" fillId="2" borderId="1" xfId="0" applyFont="1" applyFill="1" applyBorder="1"/>
    <xf numFmtId="0" fontId="13" fillId="2" borderId="0" xfId="0" applyFont="1" applyFill="1" applyAlignment="1">
      <alignment horizontal="center" vertical="center"/>
    </xf>
    <xf numFmtId="165" fontId="6" fillId="2" borderId="0" xfId="0" applyNumberFormat="1" applyFont="1" applyFill="1" applyBorder="1" applyAlignment="1">
      <alignment horizontal="center" vertical="center" wrapText="1"/>
    </xf>
    <xf numFmtId="167" fontId="13" fillId="2" borderId="0" xfId="0" applyNumberFormat="1" applyFont="1" applyFill="1" applyAlignment="1">
      <alignment horizontal="center" vertical="center"/>
    </xf>
    <xf numFmtId="165" fontId="13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15" fillId="2" borderId="0" xfId="0" applyFont="1" applyFill="1" applyAlignment="1">
      <alignment horizontal="center" vertical="center"/>
    </xf>
    <xf numFmtId="165" fontId="5" fillId="2" borderId="0" xfId="0" applyNumberFormat="1" applyFont="1" applyFill="1" applyAlignment="1">
      <alignment horizontal="center" vertical="center" wrapText="1"/>
    </xf>
    <xf numFmtId="167" fontId="15" fillId="2" borderId="0" xfId="0" applyNumberFormat="1" applyFont="1" applyFill="1" applyAlignment="1">
      <alignment vertical="center"/>
    </xf>
    <xf numFmtId="165" fontId="5" fillId="2" borderId="0" xfId="0" applyNumberFormat="1" applyFont="1" applyFill="1"/>
    <xf numFmtId="0" fontId="5" fillId="2" borderId="1" xfId="0" applyFont="1" applyFill="1" applyBorder="1"/>
    <xf numFmtId="0" fontId="5" fillId="2" borderId="0" xfId="0" applyFont="1" applyFill="1" applyAlignment="1">
      <alignment vertical="center"/>
    </xf>
    <xf numFmtId="165" fontId="0" fillId="2" borderId="0" xfId="0" applyNumberFormat="1" applyFill="1" applyAlignment="1">
      <alignment horizontal="center" vertical="center"/>
    </xf>
    <xf numFmtId="166" fontId="10" fillId="2" borderId="0" xfId="7" applyNumberFormat="1" applyFont="1" applyFill="1" applyAlignment="1">
      <alignment vertical="center" wrapText="1"/>
    </xf>
    <xf numFmtId="166" fontId="13" fillId="2" borderId="14" xfId="7" applyNumberFormat="1" applyFont="1" applyFill="1" applyBorder="1" applyAlignment="1">
      <alignment horizontal="center" vertical="center" wrapText="1"/>
    </xf>
    <xf numFmtId="166" fontId="21" fillId="2" borderId="0" xfId="7" applyNumberFormat="1" applyFont="1" applyFill="1" applyAlignment="1">
      <alignment vertical="center" wrapText="1"/>
    </xf>
    <xf numFmtId="166" fontId="13" fillId="2" borderId="25" xfId="7" applyNumberFormat="1" applyFont="1" applyFill="1" applyBorder="1" applyAlignment="1">
      <alignment vertical="center" wrapText="1"/>
    </xf>
    <xf numFmtId="166" fontId="13" fillId="2" borderId="10" xfId="7" applyNumberFormat="1" applyFont="1" applyFill="1" applyBorder="1" applyAlignment="1">
      <alignment vertical="center" wrapText="1"/>
    </xf>
    <xf numFmtId="166" fontId="13" fillId="2" borderId="7" xfId="7" applyNumberFormat="1" applyFont="1" applyFill="1" applyBorder="1" applyAlignment="1">
      <alignment vertical="center" wrapText="1"/>
    </xf>
    <xf numFmtId="1" fontId="13" fillId="2" borderId="7" xfId="7" applyNumberFormat="1" applyFont="1" applyFill="1" applyBorder="1" applyAlignment="1">
      <alignment horizontal="center" vertical="center" wrapText="1"/>
    </xf>
    <xf numFmtId="166" fontId="13" fillId="2" borderId="16" xfId="7" applyNumberFormat="1" applyFont="1" applyFill="1" applyBorder="1" applyAlignment="1">
      <alignment horizontal="center" vertical="center" wrapText="1"/>
    </xf>
    <xf numFmtId="166" fontId="13" fillId="2" borderId="12" xfId="7" applyNumberFormat="1" applyFont="1" applyFill="1" applyBorder="1" applyAlignment="1">
      <alignment horizontal="center" vertical="center" wrapText="1"/>
    </xf>
    <xf numFmtId="166" fontId="13" fillId="2" borderId="2" xfId="7" applyNumberFormat="1" applyFont="1" applyFill="1" applyBorder="1" applyAlignment="1">
      <alignment vertical="center" wrapText="1"/>
    </xf>
    <xf numFmtId="166" fontId="13" fillId="2" borderId="2" xfId="7" applyNumberFormat="1" applyFont="1" applyFill="1" applyBorder="1" applyAlignment="1">
      <alignment horizontal="center" vertical="center" wrapText="1"/>
    </xf>
    <xf numFmtId="166" fontId="13" fillId="2" borderId="13" xfId="7" applyNumberFormat="1" applyFont="1" applyFill="1" applyBorder="1" applyAlignment="1">
      <alignment horizontal="center" vertical="center" wrapText="1"/>
    </xf>
    <xf numFmtId="166" fontId="13" fillId="2" borderId="8" xfId="7" applyNumberFormat="1" applyFont="1" applyFill="1" applyBorder="1" applyAlignment="1">
      <alignment horizontal="center" vertical="center" wrapText="1"/>
    </xf>
    <xf numFmtId="165" fontId="5" fillId="2" borderId="17" xfId="0" applyNumberFormat="1" applyFont="1" applyFill="1" applyBorder="1" applyAlignment="1">
      <alignment horizontal="center" vertical="center" wrapText="1"/>
    </xf>
    <xf numFmtId="166" fontId="13" fillId="2" borderId="15" xfId="7" applyNumberFormat="1" applyFont="1" applyFill="1" applyBorder="1" applyAlignment="1">
      <alignment horizontal="center" vertical="center" wrapText="1"/>
    </xf>
    <xf numFmtId="166" fontId="13" fillId="2" borderId="6" xfId="7" applyNumberFormat="1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wrapText="1"/>
    </xf>
    <xf numFmtId="0" fontId="0" fillId="2" borderId="0" xfId="0" applyFill="1" applyAlignment="1">
      <alignment horizontal="center"/>
    </xf>
    <xf numFmtId="166" fontId="13" fillId="2" borderId="4" xfId="7" applyNumberFormat="1" applyFont="1" applyFill="1" applyBorder="1" applyAlignment="1">
      <alignment vertical="center" wrapText="1"/>
    </xf>
    <xf numFmtId="0" fontId="13" fillId="2" borderId="18" xfId="0" applyFont="1" applyFill="1" applyBorder="1" applyAlignment="1">
      <alignment horizontal="center" wrapText="1"/>
    </xf>
    <xf numFmtId="0" fontId="13" fillId="2" borderId="19" xfId="0" applyFont="1" applyFill="1" applyBorder="1" applyAlignment="1">
      <alignment horizontal="center" wrapText="1"/>
    </xf>
    <xf numFmtId="0" fontId="5" fillId="2" borderId="19" xfId="0" applyFont="1" applyFill="1" applyBorder="1" applyAlignment="1">
      <alignment horizontal="center" vertical="center" wrapText="1"/>
    </xf>
    <xf numFmtId="165" fontId="13" fillId="2" borderId="19" xfId="0" applyNumberFormat="1" applyFont="1" applyFill="1" applyBorder="1" applyAlignment="1">
      <alignment horizontal="center" wrapText="1"/>
    </xf>
    <xf numFmtId="165" fontId="6" fillId="0" borderId="66" xfId="0" applyNumberFormat="1" applyFont="1" applyFill="1" applyBorder="1" applyAlignment="1">
      <alignment horizontal="center" vertical="center"/>
    </xf>
    <xf numFmtId="165" fontId="6" fillId="0" borderId="66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2" fontId="34" fillId="0" borderId="66" xfId="0" applyNumberFormat="1" applyFont="1" applyFill="1" applyBorder="1" applyAlignment="1">
      <alignment vertical="center" wrapText="1"/>
    </xf>
    <xf numFmtId="165" fontId="34" fillId="0" borderId="66" xfId="0" applyNumberFormat="1" applyFont="1" applyFill="1" applyBorder="1" applyAlignment="1">
      <alignment horizontal="center" vertical="center" wrapText="1"/>
    </xf>
    <xf numFmtId="2" fontId="0" fillId="0" borderId="0" xfId="0" applyNumberFormat="1" applyFill="1"/>
    <xf numFmtId="2" fontId="0" fillId="0" borderId="1" xfId="0" applyNumberFormat="1" applyFill="1" applyBorder="1"/>
    <xf numFmtId="2" fontId="34" fillId="0" borderId="1" xfId="0" applyNumberFormat="1" applyFont="1" applyFill="1" applyBorder="1" applyAlignment="1">
      <alignment vertical="center" wrapText="1"/>
    </xf>
    <xf numFmtId="165" fontId="3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4" fillId="0" borderId="0" xfId="0" applyFont="1" applyFill="1"/>
    <xf numFmtId="2" fontId="0" fillId="2" borderId="0" xfId="0" applyNumberFormat="1" applyFill="1" applyBorder="1"/>
    <xf numFmtId="2" fontId="35" fillId="0" borderId="66" xfId="0" applyNumberFormat="1" applyFont="1" applyFill="1" applyBorder="1" applyAlignment="1">
      <alignment vertical="center" wrapText="1"/>
    </xf>
    <xf numFmtId="2" fontId="24" fillId="0" borderId="0" xfId="0" applyNumberFormat="1" applyFont="1" applyFill="1"/>
    <xf numFmtId="2" fontId="24" fillId="0" borderId="0" xfId="0" applyNumberFormat="1" applyFont="1" applyFill="1" applyAlignment="1"/>
    <xf numFmtId="2" fontId="43" fillId="0" borderId="66" xfId="0" applyNumberFormat="1" applyFont="1" applyFill="1" applyBorder="1" applyAlignment="1">
      <alignment vertical="center" wrapText="1"/>
    </xf>
    <xf numFmtId="165" fontId="5" fillId="0" borderId="20" xfId="0" applyNumberFormat="1" applyFont="1" applyFill="1" applyBorder="1" applyAlignment="1">
      <alignment horizontal="center" vertical="center" wrapText="1"/>
    </xf>
    <xf numFmtId="165" fontId="6" fillId="2" borderId="1" xfId="0" quotePrefix="1" applyNumberFormat="1" applyFont="1" applyFill="1" applyBorder="1" applyAlignment="1">
      <alignment horizontal="center" vertical="center" wrapText="1"/>
    </xf>
    <xf numFmtId="165" fontId="5" fillId="2" borderId="1" xfId="14" applyNumberFormat="1" applyFont="1" applyFill="1" applyBorder="1" applyAlignment="1">
      <alignment horizontal="center" vertical="center" wrapText="1"/>
    </xf>
    <xf numFmtId="165" fontId="36" fillId="2" borderId="1" xfId="0" applyNumberFormat="1" applyFont="1" applyFill="1" applyBorder="1" applyAlignment="1">
      <alignment horizontal="center" vertical="center" wrapText="1"/>
    </xf>
    <xf numFmtId="165" fontId="36" fillId="2" borderId="0" xfId="14" applyNumberFormat="1" applyFont="1" applyFill="1"/>
    <xf numFmtId="165" fontId="37" fillId="2" borderId="0" xfId="14" applyNumberFormat="1" applyFont="1" applyFill="1"/>
    <xf numFmtId="165" fontId="5" fillId="2" borderId="21" xfId="14" applyNumberFormat="1" applyFont="1" applyFill="1" applyBorder="1" applyAlignment="1">
      <alignment horizontal="center" vertical="center" wrapText="1"/>
    </xf>
    <xf numFmtId="165" fontId="6" fillId="2" borderId="21" xfId="5" applyNumberFormat="1" applyFont="1" applyFill="1" applyBorder="1" applyAlignment="1">
      <alignment horizontal="center" vertical="center" wrapText="1"/>
    </xf>
    <xf numFmtId="165" fontId="5" fillId="2" borderId="1" xfId="5" applyNumberFormat="1" applyFont="1" applyFill="1" applyBorder="1" applyAlignment="1">
      <alignment horizontal="center" vertical="center" wrapText="1"/>
    </xf>
    <xf numFmtId="165" fontId="13" fillId="2" borderId="0" xfId="0" applyNumberFormat="1" applyFont="1" applyFill="1"/>
    <xf numFmtId="165" fontId="22" fillId="2" borderId="0" xfId="0" applyNumberFormat="1" applyFont="1" applyFill="1"/>
    <xf numFmtId="165" fontId="0" fillId="2" borderId="0" xfId="0" applyNumberFormat="1" applyFill="1" applyAlignment="1">
      <alignment vertical="center"/>
    </xf>
    <xf numFmtId="165" fontId="29" fillId="0" borderId="0" xfId="0" applyNumberFormat="1" applyFont="1" applyFill="1"/>
    <xf numFmtId="165" fontId="5" fillId="0" borderId="64" xfId="0" applyNumberFormat="1" applyFont="1" applyFill="1" applyBorder="1" applyAlignment="1">
      <alignment horizontal="center" vertical="center" wrapText="1"/>
    </xf>
    <xf numFmtId="165" fontId="5" fillId="0" borderId="66" xfId="0" applyNumberFormat="1" applyFont="1" applyFill="1" applyBorder="1" applyAlignment="1">
      <alignment horizontal="center" vertical="center" wrapText="1"/>
    </xf>
    <xf numFmtId="165" fontId="5" fillId="0" borderId="66" xfId="0" applyNumberFormat="1" applyFont="1" applyFill="1" applyBorder="1" applyAlignment="1">
      <alignment vertical="center"/>
    </xf>
    <xf numFmtId="165" fontId="5" fillId="0" borderId="66" xfId="0" applyNumberFormat="1" applyFont="1" applyFill="1" applyBorder="1" applyAlignment="1">
      <alignment vertical="center" wrapText="1"/>
    </xf>
    <xf numFmtId="165" fontId="30" fillId="0" borderId="66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5" fontId="31" fillId="0" borderId="66" xfId="0" applyNumberFormat="1" applyFont="1" applyFill="1" applyBorder="1" applyAlignment="1">
      <alignment horizontal="center" vertical="center" wrapText="1"/>
    </xf>
    <xf numFmtId="165" fontId="31" fillId="0" borderId="64" xfId="0" applyNumberFormat="1" applyFont="1" applyFill="1" applyBorder="1" applyAlignment="1">
      <alignment horizontal="center" vertical="center" wrapText="1"/>
    </xf>
    <xf numFmtId="165" fontId="31" fillId="0" borderId="65" xfId="0" applyNumberFormat="1" applyFont="1" applyFill="1" applyBorder="1" applyAlignment="1">
      <alignment horizontal="center" vertical="center" wrapText="1"/>
    </xf>
    <xf numFmtId="165" fontId="31" fillId="0" borderId="66" xfId="0" applyNumberFormat="1" applyFont="1" applyFill="1" applyBorder="1" applyAlignment="1">
      <alignment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165" fontId="5" fillId="0" borderId="68" xfId="0" applyNumberFormat="1" applyFont="1" applyFill="1" applyBorder="1" applyAlignment="1">
      <alignment vertical="center" wrapText="1"/>
    </xf>
    <xf numFmtId="165" fontId="5" fillId="0" borderId="1" xfId="0" applyNumberFormat="1" applyFont="1" applyFill="1" applyBorder="1" applyAlignment="1">
      <alignment vertical="center" wrapText="1"/>
    </xf>
    <xf numFmtId="165" fontId="31" fillId="0" borderId="68" xfId="0" applyNumberFormat="1" applyFont="1" applyFill="1" applyBorder="1" applyAlignment="1">
      <alignment vertical="center" wrapText="1"/>
    </xf>
    <xf numFmtId="165" fontId="31" fillId="0" borderId="65" xfId="0" applyNumberFormat="1" applyFont="1" applyFill="1" applyBorder="1" applyAlignment="1">
      <alignment vertical="center" wrapText="1"/>
    </xf>
    <xf numFmtId="165" fontId="31" fillId="0" borderId="69" xfId="0" applyNumberFormat="1" applyFont="1" applyFill="1" applyBorder="1" applyAlignment="1">
      <alignment vertical="center" wrapText="1"/>
    </xf>
    <xf numFmtId="165" fontId="5" fillId="0" borderId="65" xfId="0" applyNumberFormat="1" applyFont="1" applyFill="1" applyBorder="1" applyAlignment="1">
      <alignment horizontal="center" vertical="center" wrapText="1"/>
    </xf>
    <xf numFmtId="165" fontId="30" fillId="0" borderId="65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0" xfId="0" applyNumberFormat="1" applyFont="1" applyFill="1" applyBorder="1" applyAlignment="1">
      <alignment horizontal="center" vertical="center" wrapText="1"/>
    </xf>
    <xf numFmtId="165" fontId="5" fillId="0" borderId="2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/>
    </xf>
    <xf numFmtId="165" fontId="31" fillId="0" borderId="66" xfId="11" applyNumberFormat="1" applyFont="1" applyFill="1" applyBorder="1" applyAlignment="1">
      <alignment vertical="center" wrapText="1"/>
    </xf>
    <xf numFmtId="165" fontId="5" fillId="0" borderId="1" xfId="14" applyNumberFormat="1" applyFont="1" applyFill="1" applyBorder="1" applyAlignment="1">
      <alignment horizontal="center" vertical="center" wrapText="1"/>
    </xf>
    <xf numFmtId="165" fontId="5" fillId="0" borderId="29" xfId="11" applyNumberFormat="1" applyFont="1" applyFill="1" applyBorder="1" applyAlignment="1">
      <alignment horizontal="center" vertical="center" wrapText="1"/>
    </xf>
    <xf numFmtId="165" fontId="29" fillId="0" borderId="1" xfId="11" applyNumberFormat="1" applyFont="1" applyFill="1" applyBorder="1"/>
    <xf numFmtId="165" fontId="31" fillId="0" borderId="70" xfId="11" applyNumberFormat="1" applyFont="1" applyFill="1" applyBorder="1" applyAlignment="1">
      <alignment vertical="center" wrapText="1"/>
    </xf>
    <xf numFmtId="165" fontId="6" fillId="0" borderId="65" xfId="0" applyNumberFormat="1" applyFont="1" applyFill="1" applyBorder="1" applyAlignment="1">
      <alignment horizontal="center" vertical="center" wrapText="1"/>
    </xf>
    <xf numFmtId="165" fontId="5" fillId="0" borderId="20" xfId="14" applyNumberFormat="1" applyFont="1" applyFill="1" applyBorder="1" applyAlignment="1">
      <alignment horizontal="center" vertical="center" wrapText="1"/>
    </xf>
    <xf numFmtId="165" fontId="29" fillId="0" borderId="1" xfId="0" applyNumberFormat="1" applyFont="1" applyFill="1" applyBorder="1"/>
    <xf numFmtId="165" fontId="31" fillId="0" borderId="70" xfId="0" applyNumberFormat="1" applyFont="1" applyFill="1" applyBorder="1" applyAlignment="1">
      <alignment vertical="center" wrapText="1"/>
    </xf>
    <xf numFmtId="165" fontId="5" fillId="0" borderId="70" xfId="0" applyNumberFormat="1" applyFont="1" applyFill="1" applyBorder="1" applyAlignment="1">
      <alignment horizontal="center" vertical="center" wrapText="1"/>
    </xf>
    <xf numFmtId="165" fontId="5" fillId="0" borderId="1" xfId="11" applyNumberFormat="1" applyFont="1" applyFill="1" applyBorder="1" applyAlignment="1">
      <alignment horizontal="center" vertical="top" wrapText="1"/>
    </xf>
    <xf numFmtId="165" fontId="13" fillId="0" borderId="0" xfId="0" applyNumberFormat="1" applyFont="1" applyFill="1"/>
    <xf numFmtId="165" fontId="34" fillId="0" borderId="66" xfId="0" applyNumberFormat="1" applyFont="1" applyFill="1" applyBorder="1" applyAlignment="1">
      <alignment vertical="center" wrapText="1"/>
    </xf>
    <xf numFmtId="165" fontId="38" fillId="0" borderId="66" xfId="0" applyNumberFormat="1" applyFont="1" applyFill="1" applyBorder="1" applyAlignment="1">
      <alignment horizontal="center" vertical="center" wrapText="1"/>
    </xf>
    <xf numFmtId="165" fontId="39" fillId="0" borderId="66" xfId="0" applyNumberFormat="1" applyFont="1" applyFill="1" applyBorder="1" applyAlignment="1">
      <alignment horizontal="center" vertical="center" wrapText="1"/>
    </xf>
    <xf numFmtId="165" fontId="34" fillId="0" borderId="64" xfId="0" applyNumberFormat="1" applyFont="1" applyFill="1" applyBorder="1" applyAlignment="1">
      <alignment horizontal="center" vertical="center" wrapText="1"/>
    </xf>
    <xf numFmtId="165" fontId="39" fillId="0" borderId="64" xfId="0" applyNumberFormat="1" applyFont="1" applyFill="1" applyBorder="1" applyAlignment="1">
      <alignment horizontal="center" vertical="center" wrapText="1"/>
    </xf>
    <xf numFmtId="165" fontId="35" fillId="0" borderId="1" xfId="0" applyNumberFormat="1" applyFont="1" applyFill="1" applyBorder="1" applyAlignment="1">
      <alignment horizontal="center" vertical="center" wrapText="1"/>
    </xf>
    <xf numFmtId="165" fontId="39" fillId="0" borderId="1" xfId="0" applyNumberFormat="1" applyFont="1" applyFill="1" applyBorder="1" applyAlignment="1">
      <alignment horizontal="center" vertical="center" wrapText="1"/>
    </xf>
    <xf numFmtId="165" fontId="34" fillId="0" borderId="68" xfId="0" applyNumberFormat="1" applyFont="1" applyFill="1" applyBorder="1" applyAlignment="1">
      <alignment horizontal="center" vertical="center" wrapText="1"/>
    </xf>
    <xf numFmtId="165" fontId="39" fillId="0" borderId="66" xfId="0" applyNumberFormat="1" applyFont="1" applyFill="1" applyBorder="1" applyAlignment="1">
      <alignment vertical="center" wrapText="1"/>
    </xf>
    <xf numFmtId="165" fontId="39" fillId="0" borderId="1" xfId="0" applyNumberFormat="1" applyFont="1" applyFill="1" applyBorder="1" applyAlignment="1">
      <alignment vertical="center" wrapText="1"/>
    </xf>
    <xf numFmtId="165" fontId="35" fillId="0" borderId="65" xfId="0" applyNumberFormat="1" applyFont="1" applyFill="1" applyBorder="1" applyAlignment="1">
      <alignment horizontal="center" vertical="center" wrapText="1"/>
    </xf>
    <xf numFmtId="165" fontId="34" fillId="0" borderId="65" xfId="0" applyNumberFormat="1" applyFont="1" applyFill="1" applyBorder="1" applyAlignment="1">
      <alignment horizontal="center" vertical="center" wrapText="1"/>
    </xf>
    <xf numFmtId="165" fontId="35" fillId="0" borderId="28" xfId="0" applyNumberFormat="1" applyFont="1" applyFill="1" applyBorder="1" applyAlignment="1">
      <alignment horizontal="center" vertical="center" wrapText="1"/>
    </xf>
    <xf numFmtId="165" fontId="34" fillId="0" borderId="68" xfId="0" applyNumberFormat="1" applyFont="1" applyFill="1" applyBorder="1" applyAlignment="1">
      <alignment vertical="center" wrapText="1"/>
    </xf>
    <xf numFmtId="165" fontId="34" fillId="0" borderId="1" xfId="0" applyNumberFormat="1" applyFont="1" applyFill="1" applyBorder="1" applyAlignment="1">
      <alignment vertical="center" wrapText="1"/>
    </xf>
    <xf numFmtId="165" fontId="39" fillId="0" borderId="68" xfId="0" applyNumberFormat="1" applyFont="1" applyFill="1" applyBorder="1" applyAlignment="1">
      <alignment vertical="center" wrapText="1"/>
    </xf>
    <xf numFmtId="165" fontId="38" fillId="0" borderId="68" xfId="0" applyNumberFormat="1" applyFont="1" applyFill="1" applyBorder="1" applyAlignment="1">
      <alignment horizontal="center" vertical="center" wrapText="1"/>
    </xf>
    <xf numFmtId="165" fontId="39" fillId="0" borderId="65" xfId="0" applyNumberFormat="1" applyFont="1" applyFill="1" applyBorder="1" applyAlignment="1">
      <alignment horizontal="center" vertical="center" wrapText="1"/>
    </xf>
    <xf numFmtId="165" fontId="35" fillId="0" borderId="21" xfId="0" applyNumberFormat="1" applyFont="1" applyFill="1" applyBorder="1" applyAlignment="1">
      <alignment horizontal="center" vertical="center" wrapText="1"/>
    </xf>
    <xf numFmtId="165" fontId="35" fillId="0" borderId="20" xfId="0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/>
    <xf numFmtId="165" fontId="39" fillId="0" borderId="70" xfId="0" applyNumberFormat="1" applyFont="1" applyFill="1" applyBorder="1" applyAlignment="1">
      <alignment vertical="center" wrapText="1"/>
    </xf>
    <xf numFmtId="165" fontId="34" fillId="0" borderId="1" xfId="11" applyNumberFormat="1" applyFont="1" applyFill="1" applyBorder="1" applyAlignment="1">
      <alignment horizontal="center" vertical="center" wrapText="1"/>
    </xf>
    <xf numFmtId="165" fontId="39" fillId="0" borderId="64" xfId="0" applyNumberFormat="1" applyFont="1" applyFill="1" applyBorder="1" applyAlignment="1">
      <alignment vertical="center" wrapText="1"/>
    </xf>
    <xf numFmtId="165" fontId="39" fillId="0" borderId="67" xfId="0" applyNumberFormat="1" applyFont="1" applyFill="1" applyBorder="1" applyAlignment="1">
      <alignment vertical="center" wrapText="1"/>
    </xf>
    <xf numFmtId="165" fontId="34" fillId="0" borderId="69" xfId="0" applyNumberFormat="1" applyFont="1" applyFill="1" applyBorder="1" applyAlignment="1">
      <alignment horizontal="center" vertical="center" wrapText="1"/>
    </xf>
    <xf numFmtId="165" fontId="38" fillId="0" borderId="1" xfId="0" applyNumberFormat="1" applyFont="1" applyFill="1" applyBorder="1" applyAlignment="1">
      <alignment horizontal="center" vertical="center" wrapText="1"/>
    </xf>
    <xf numFmtId="165" fontId="34" fillId="0" borderId="20" xfId="11" applyNumberFormat="1" applyFont="1" applyFill="1" applyBorder="1" applyAlignment="1">
      <alignment horizontal="center" vertical="center" wrapText="1"/>
    </xf>
    <xf numFmtId="165" fontId="39" fillId="0" borderId="71" xfId="0" applyNumberFormat="1" applyFont="1" applyFill="1" applyBorder="1" applyAlignment="1">
      <alignment vertical="center" wrapText="1"/>
    </xf>
    <xf numFmtId="165" fontId="35" fillId="0" borderId="17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/>
    <xf numFmtId="165" fontId="13" fillId="0" borderId="0" xfId="0" applyNumberFormat="1" applyFont="1" applyFill="1" applyAlignment="1">
      <alignment horizontal="center"/>
    </xf>
    <xf numFmtId="165" fontId="29" fillId="0" borderId="0" xfId="11" applyNumberFormat="1" applyFont="1" applyFill="1" applyBorder="1"/>
    <xf numFmtId="165" fontId="29" fillId="2" borderId="1" xfId="11" applyNumberFormat="1" applyFont="1" applyFill="1" applyBorder="1"/>
    <xf numFmtId="165" fontId="31" fillId="2" borderId="70" xfId="11" applyNumberFormat="1" applyFont="1" applyFill="1" applyBorder="1" applyAlignment="1">
      <alignment vertical="center" wrapText="1"/>
    </xf>
    <xf numFmtId="165" fontId="31" fillId="2" borderId="66" xfId="11" applyNumberFormat="1" applyFont="1" applyFill="1" applyBorder="1" applyAlignment="1">
      <alignment vertical="center" wrapText="1"/>
    </xf>
    <xf numFmtId="165" fontId="5" fillId="2" borderId="20" xfId="11" applyNumberFormat="1" applyFont="1" applyFill="1" applyBorder="1" applyAlignment="1">
      <alignment horizontal="center" vertical="center" wrapText="1"/>
    </xf>
    <xf numFmtId="165" fontId="5" fillId="2" borderId="1" xfId="11" applyNumberFormat="1" applyFont="1" applyFill="1" applyBorder="1" applyAlignment="1">
      <alignment horizontal="center" vertical="center" wrapText="1"/>
    </xf>
    <xf numFmtId="165" fontId="5" fillId="2" borderId="1" xfId="15" applyNumberFormat="1" applyFont="1" applyFill="1" applyBorder="1" applyAlignment="1">
      <alignment horizontal="center" vertical="center"/>
    </xf>
    <xf numFmtId="165" fontId="29" fillId="2" borderId="0" xfId="0" applyNumberFormat="1" applyFont="1" applyFill="1"/>
    <xf numFmtId="165" fontId="34" fillId="0" borderId="20" xfId="0" applyNumberFormat="1" applyFont="1" applyFill="1" applyBorder="1" applyAlignment="1">
      <alignment horizontal="center" vertical="center" wrapText="1"/>
    </xf>
    <xf numFmtId="165" fontId="5" fillId="2" borderId="66" xfId="0" applyNumberFormat="1" applyFont="1" applyFill="1" applyBorder="1" applyAlignment="1">
      <alignment horizontal="center" vertical="center" wrapText="1"/>
    </xf>
    <xf numFmtId="165" fontId="5" fillId="2" borderId="20" xfId="0" applyNumberFormat="1" applyFont="1" applyFill="1" applyBorder="1" applyAlignment="1">
      <alignment horizontal="center" vertical="center" wrapText="1"/>
    </xf>
    <xf numFmtId="165" fontId="5" fillId="2" borderId="64" xfId="0" applyNumberFormat="1" applyFont="1" applyFill="1" applyBorder="1" applyAlignment="1">
      <alignment horizontal="center" vertical="center" wrapText="1"/>
    </xf>
    <xf numFmtId="165" fontId="6" fillId="2" borderId="66" xfId="0" applyNumberFormat="1" applyFont="1" applyFill="1" applyBorder="1" applyAlignment="1">
      <alignment horizontal="center" vertical="center" wrapText="1"/>
    </xf>
    <xf numFmtId="165" fontId="31" fillId="2" borderId="20" xfId="0" applyNumberFormat="1" applyFont="1" applyFill="1" applyBorder="1" applyAlignment="1">
      <alignment horizontal="center" vertical="center" wrapText="1"/>
    </xf>
    <xf numFmtId="165" fontId="31" fillId="2" borderId="1" xfId="0" applyNumberFormat="1" applyFont="1" applyFill="1" applyBorder="1" applyAlignment="1">
      <alignment horizontal="center" vertical="center" wrapText="1"/>
    </xf>
    <xf numFmtId="165" fontId="31" fillId="2" borderId="70" xfId="0" applyNumberFormat="1" applyFont="1" applyFill="1" applyBorder="1" applyAlignment="1">
      <alignment horizontal="center" vertical="center" wrapText="1"/>
    </xf>
    <xf numFmtId="165" fontId="5" fillId="2" borderId="21" xfId="0" applyNumberFormat="1" applyFont="1" applyFill="1" applyBorder="1" applyAlignment="1">
      <alignment horizontal="center" vertical="center" wrapText="1"/>
    </xf>
    <xf numFmtId="165" fontId="31" fillId="2" borderId="66" xfId="0" applyNumberFormat="1" applyFont="1" applyFill="1" applyBorder="1" applyAlignment="1">
      <alignment horizontal="center" vertical="center" wrapText="1"/>
    </xf>
    <xf numFmtId="165" fontId="6" fillId="2" borderId="28" xfId="0" applyNumberFormat="1" applyFont="1" applyFill="1" applyBorder="1" applyAlignment="1">
      <alignment horizontal="center" vertical="center" wrapText="1"/>
    </xf>
    <xf numFmtId="165" fontId="30" fillId="2" borderId="68" xfId="0" applyNumberFormat="1" applyFont="1" applyFill="1" applyBorder="1" applyAlignment="1">
      <alignment horizontal="center" vertical="center" wrapText="1"/>
    </xf>
    <xf numFmtId="165" fontId="31" fillId="2" borderId="65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165" fontId="5" fillId="0" borderId="0" xfId="14" applyNumberFormat="1" applyFont="1" applyFill="1" applyBorder="1" applyAlignment="1">
      <alignment horizontal="center" vertical="center" wrapText="1"/>
    </xf>
    <xf numFmtId="165" fontId="5" fillId="2" borderId="1" xfId="12" applyNumberFormat="1" applyFont="1" applyFill="1" applyBorder="1" applyAlignment="1">
      <alignment horizontal="center" vertical="center" wrapText="1"/>
    </xf>
    <xf numFmtId="165" fontId="0" fillId="0" borderId="0" xfId="0" applyNumberFormat="1" applyFill="1" applyBorder="1"/>
    <xf numFmtId="165" fontId="0" fillId="0" borderId="21" xfId="0" applyNumberFormat="1" applyFill="1" applyBorder="1"/>
    <xf numFmtId="165" fontId="0" fillId="0" borderId="58" xfId="0" applyNumberFormat="1" applyFill="1" applyBorder="1"/>
    <xf numFmtId="165" fontId="34" fillId="0" borderId="21" xfId="0" applyNumberFormat="1" applyFont="1" applyFill="1" applyBorder="1" applyAlignment="1">
      <alignment horizontal="center" vertical="center" wrapText="1"/>
    </xf>
    <xf numFmtId="165" fontId="35" fillId="0" borderId="58" xfId="0" applyNumberFormat="1" applyFont="1" applyFill="1" applyBorder="1" applyAlignment="1">
      <alignment horizontal="center" vertical="center" wrapText="1"/>
    </xf>
    <xf numFmtId="165" fontId="39" fillId="0" borderId="68" xfId="0" applyNumberFormat="1" applyFont="1" applyFill="1" applyBorder="1" applyAlignment="1">
      <alignment horizontal="center" vertical="center" wrapText="1"/>
    </xf>
    <xf numFmtId="165" fontId="31" fillId="2" borderId="66" xfId="0" applyNumberFormat="1" applyFont="1" applyFill="1" applyBorder="1" applyAlignment="1">
      <alignment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171" fontId="13" fillId="2" borderId="0" xfId="0" applyNumberFormat="1" applyFont="1" applyFill="1"/>
    <xf numFmtId="166" fontId="6" fillId="2" borderId="1" xfId="6" applyNumberFormat="1" applyFont="1" applyFill="1" applyBorder="1" applyAlignment="1">
      <alignment horizontal="center" vertical="center" wrapText="1"/>
    </xf>
    <xf numFmtId="165" fontId="5" fillId="2" borderId="1" xfId="11" applyNumberFormat="1" applyFont="1" applyFill="1" applyBorder="1" applyAlignment="1">
      <alignment horizontal="center" vertical="top" wrapText="1"/>
    </xf>
    <xf numFmtId="0" fontId="59" fillId="0" borderId="0" xfId="0" applyFont="1"/>
    <xf numFmtId="165" fontId="4" fillId="0" borderId="0" xfId="13" applyNumberFormat="1" applyFill="1"/>
    <xf numFmtId="165" fontId="0" fillId="0" borderId="0" xfId="0" applyNumberFormat="1" applyFill="1"/>
    <xf numFmtId="165" fontId="0" fillId="0" borderId="0" xfId="0" applyNumberFormat="1"/>
    <xf numFmtId="165" fontId="51" fillId="3" borderId="0" xfId="0" applyNumberFormat="1" applyFont="1" applyFill="1" applyAlignment="1">
      <alignment vertical="center"/>
    </xf>
    <xf numFmtId="165" fontId="51" fillId="3" borderId="0" xfId="0" applyNumberFormat="1" applyFont="1" applyFill="1" applyAlignment="1">
      <alignment vertical="center" wrapText="1"/>
    </xf>
    <xf numFmtId="165" fontId="51" fillId="3" borderId="0" xfId="0" applyNumberFormat="1" applyFont="1" applyFill="1" applyAlignment="1">
      <alignment horizontal="center"/>
    </xf>
    <xf numFmtId="165" fontId="52" fillId="3" borderId="0" xfId="0" applyNumberFormat="1" applyFont="1" applyFill="1" applyAlignment="1">
      <alignment vertical="center"/>
    </xf>
    <xf numFmtId="165" fontId="45" fillId="0" borderId="0" xfId="0" applyNumberFormat="1" applyFont="1"/>
    <xf numFmtId="165" fontId="44" fillId="0" borderId="0" xfId="0" applyNumberFormat="1" applyFont="1"/>
    <xf numFmtId="165" fontId="54" fillId="0" borderId="0" xfId="0" applyNumberFormat="1" applyFont="1"/>
    <xf numFmtId="165" fontId="40" fillId="0" borderId="0" xfId="0" applyNumberFormat="1" applyFont="1"/>
    <xf numFmtId="165" fontId="47" fillId="0" borderId="0" xfId="0" applyNumberFormat="1" applyFont="1"/>
    <xf numFmtId="165" fontId="45" fillId="0" borderId="0" xfId="0" applyNumberFormat="1" applyFont="1" applyAlignment="1">
      <alignment vertical="center"/>
    </xf>
    <xf numFmtId="165" fontId="0" fillId="0" borderId="0" xfId="0" applyNumberFormat="1" applyAlignment="1">
      <alignment vertical="center"/>
    </xf>
    <xf numFmtId="165" fontId="5" fillId="0" borderId="79" xfId="9" applyNumberFormat="1" applyFont="1" applyFill="1" applyBorder="1" applyAlignment="1">
      <alignment horizontal="center" vertical="center" wrapText="1"/>
    </xf>
    <xf numFmtId="165" fontId="45" fillId="0" borderId="0" xfId="0" applyNumberFormat="1" applyFont="1" applyFill="1"/>
    <xf numFmtId="165" fontId="36" fillId="0" borderId="0" xfId="0" applyNumberFormat="1" applyFont="1"/>
    <xf numFmtId="165" fontId="46" fillId="0" borderId="0" xfId="0" applyNumberFormat="1" applyFont="1"/>
    <xf numFmtId="165" fontId="44" fillId="0" borderId="0" xfId="0" applyNumberFormat="1" applyFont="1" applyAlignment="1">
      <alignment vertical="center"/>
    </xf>
    <xf numFmtId="165" fontId="54" fillId="0" borderId="0" xfId="0" applyNumberFormat="1" applyFont="1" applyAlignment="1">
      <alignment vertical="center"/>
    </xf>
    <xf numFmtId="165" fontId="36" fillId="0" borderId="0" xfId="0" applyNumberFormat="1" applyFont="1" applyAlignment="1">
      <alignment vertical="center"/>
    </xf>
    <xf numFmtId="165" fontId="46" fillId="0" borderId="0" xfId="0" applyNumberFormat="1" applyFont="1" applyAlignment="1">
      <alignment vertical="center"/>
    </xf>
    <xf numFmtId="165" fontId="40" fillId="0" borderId="0" xfId="0" applyNumberFormat="1" applyFont="1" applyAlignment="1">
      <alignment vertical="center"/>
    </xf>
    <xf numFmtId="165" fontId="47" fillId="0" borderId="0" xfId="0" applyNumberFormat="1" applyFont="1" applyAlignment="1">
      <alignment vertical="center"/>
    </xf>
    <xf numFmtId="165" fontId="0" fillId="0" borderId="0" xfId="0" applyNumberFormat="1" applyAlignment="1">
      <alignment vertical="center" wrapText="1"/>
    </xf>
    <xf numFmtId="165" fontId="1" fillId="0" borderId="0" xfId="0" applyNumberFormat="1" applyFont="1" applyAlignment="1">
      <alignment vertical="center"/>
    </xf>
    <xf numFmtId="165" fontId="45" fillId="2" borderId="0" xfId="0" applyNumberFormat="1" applyFont="1" applyFill="1"/>
    <xf numFmtId="165" fontId="45" fillId="2" borderId="0" xfId="0" applyNumberFormat="1" applyFont="1" applyFill="1" applyAlignment="1">
      <alignment vertical="center"/>
    </xf>
    <xf numFmtId="165" fontId="36" fillId="2" borderId="0" xfId="0" applyNumberFormat="1" applyFont="1" applyFill="1" applyAlignment="1">
      <alignment vertical="center"/>
    </xf>
    <xf numFmtId="165" fontId="46" fillId="2" borderId="0" xfId="0" applyNumberFormat="1" applyFont="1" applyFill="1" applyAlignment="1">
      <alignment vertical="center"/>
    </xf>
    <xf numFmtId="165" fontId="31" fillId="2" borderId="65" xfId="0" applyNumberFormat="1" applyFont="1" applyFill="1" applyBorder="1" applyAlignment="1">
      <alignment vertical="center" wrapText="1"/>
    </xf>
    <xf numFmtId="165" fontId="39" fillId="2" borderId="66" xfId="0" applyNumberFormat="1" applyFont="1" applyFill="1" applyBorder="1" applyAlignment="1">
      <alignment vertical="center" wrapText="1"/>
    </xf>
    <xf numFmtId="165" fontId="29" fillId="2" borderId="1" xfId="0" applyNumberFormat="1" applyFont="1" applyFill="1" applyBorder="1"/>
    <xf numFmtId="165" fontId="31" fillId="2" borderId="70" xfId="0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65" fontId="6" fillId="0" borderId="1" xfId="12" applyNumberFormat="1" applyFont="1" applyFill="1" applyBorder="1" applyAlignment="1">
      <alignment horizontal="center" vertical="center" wrapText="1"/>
    </xf>
    <xf numFmtId="165" fontId="22" fillId="0" borderId="0" xfId="0" applyNumberFormat="1" applyFont="1" applyFill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49" fontId="6" fillId="0" borderId="21" xfId="5" applyNumberFormat="1" applyFont="1" applyFill="1" applyBorder="1" applyAlignment="1">
      <alignment horizontal="center" vertical="center" wrapText="1"/>
    </xf>
    <xf numFmtId="165" fontId="6" fillId="0" borderId="1" xfId="6" applyNumberFormat="1" applyFont="1" applyFill="1" applyBorder="1" applyAlignment="1">
      <alignment horizontal="center" vertical="center" wrapText="1"/>
    </xf>
    <xf numFmtId="167" fontId="6" fillId="0" borderId="1" xfId="6" applyNumberFormat="1" applyFont="1" applyFill="1" applyBorder="1" applyAlignment="1">
      <alignment horizontal="center" vertical="center" wrapText="1"/>
    </xf>
    <xf numFmtId="0" fontId="5" fillId="0" borderId="1" xfId="14" applyFont="1" applyFill="1" applyBorder="1" applyAlignment="1">
      <alignment horizontal="center" vertical="center" wrapText="1"/>
    </xf>
    <xf numFmtId="0" fontId="5" fillId="0" borderId="66" xfId="0" applyFont="1" applyFill="1" applyBorder="1" applyAlignment="1">
      <alignment horizontal="center" vertical="center" wrapText="1"/>
    </xf>
    <xf numFmtId="167" fontId="13" fillId="0" borderId="1" xfId="14" applyNumberFormat="1" applyFont="1" applyFill="1" applyBorder="1" applyAlignment="1">
      <alignment horizontal="center" vertical="center"/>
    </xf>
    <xf numFmtId="167" fontId="6" fillId="0" borderId="1" xfId="0" applyNumberFormat="1" applyFont="1" applyFill="1" applyBorder="1" applyAlignment="1">
      <alignment horizontal="center" vertical="center" wrapText="1"/>
    </xf>
    <xf numFmtId="171" fontId="5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/>
    </xf>
    <xf numFmtId="49" fontId="5" fillId="0" borderId="21" xfId="5" applyNumberFormat="1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167" fontId="36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165" fontId="44" fillId="0" borderId="10" xfId="0" applyNumberFormat="1" applyFont="1" applyFill="1" applyBorder="1" applyAlignment="1">
      <alignment horizontal="center" vertical="center" wrapText="1"/>
    </xf>
    <xf numFmtId="165" fontId="49" fillId="0" borderId="51" xfId="0" applyNumberFormat="1" applyFont="1" applyFill="1" applyBorder="1" applyAlignment="1">
      <alignment vertical="center"/>
    </xf>
    <xf numFmtId="165" fontId="49" fillId="0" borderId="1" xfId="0" applyNumberFormat="1" applyFont="1" applyFill="1" applyBorder="1" applyAlignment="1">
      <alignment vertical="center" wrapText="1"/>
    </xf>
    <xf numFmtId="165" fontId="49" fillId="0" borderId="1" xfId="0" applyNumberFormat="1" applyFont="1" applyFill="1" applyBorder="1" applyAlignment="1">
      <alignment horizontal="center" vertical="center"/>
    </xf>
    <xf numFmtId="165" fontId="50" fillId="0" borderId="51" xfId="0" applyNumberFormat="1" applyFont="1" applyFill="1" applyBorder="1" applyAlignment="1">
      <alignment vertical="center"/>
    </xf>
    <xf numFmtId="165" fontId="49" fillId="0" borderId="1" xfId="0" applyNumberFormat="1" applyFont="1" applyFill="1" applyBorder="1" applyAlignment="1">
      <alignment horizontal="center"/>
    </xf>
    <xf numFmtId="165" fontId="50" fillId="0" borderId="63" xfId="0" applyNumberFormat="1" applyFont="1" applyFill="1" applyBorder="1" applyAlignment="1">
      <alignment vertical="center"/>
    </xf>
    <xf numFmtId="165" fontId="49" fillId="0" borderId="2" xfId="0" applyNumberFormat="1" applyFont="1" applyFill="1" applyBorder="1" applyAlignment="1">
      <alignment vertical="center" wrapText="1"/>
    </xf>
    <xf numFmtId="165" fontId="49" fillId="0" borderId="2" xfId="0" applyNumberFormat="1" applyFont="1" applyFill="1" applyBorder="1" applyAlignment="1">
      <alignment horizontal="center"/>
    </xf>
    <xf numFmtId="165" fontId="50" fillId="0" borderId="1" xfId="0" applyNumberFormat="1" applyFont="1" applyFill="1" applyBorder="1" applyAlignment="1">
      <alignment horizontal="center"/>
    </xf>
    <xf numFmtId="165" fontId="45" fillId="0" borderId="8" xfId="0" applyNumberFormat="1" applyFont="1" applyFill="1" applyBorder="1" applyAlignment="1">
      <alignment horizontal="center" vertical="center" wrapText="1"/>
    </xf>
    <xf numFmtId="165" fontId="45" fillId="0" borderId="79" xfId="0" applyNumberFormat="1" applyFont="1" applyFill="1" applyBorder="1" applyAlignment="1">
      <alignment horizontal="center" vertical="center" wrapText="1"/>
    </xf>
    <xf numFmtId="165" fontId="40" fillId="0" borderId="79" xfId="0" applyNumberFormat="1" applyFont="1" applyFill="1" applyBorder="1" applyAlignment="1">
      <alignment horizontal="center" vertical="center"/>
    </xf>
    <xf numFmtId="165" fontId="44" fillId="0" borderId="12" xfId="0" applyNumberFormat="1" applyFont="1" applyFill="1" applyBorder="1" applyAlignment="1">
      <alignment horizontal="center" vertical="center" wrapText="1"/>
    </xf>
    <xf numFmtId="165" fontId="44" fillId="0" borderId="12" xfId="0" applyNumberFormat="1" applyFont="1" applyFill="1" applyBorder="1" applyAlignment="1">
      <alignment horizontal="center" vertical="center"/>
    </xf>
    <xf numFmtId="165" fontId="6" fillId="0" borderId="80" xfId="8" applyNumberFormat="1" applyFont="1" applyFill="1" applyBorder="1" applyAlignment="1">
      <alignment horizontal="center" vertical="center" wrapText="1"/>
    </xf>
    <xf numFmtId="165" fontId="36" fillId="0" borderId="0" xfId="0" applyNumberFormat="1" applyFont="1" applyFill="1"/>
    <xf numFmtId="165" fontId="46" fillId="0" borderId="0" xfId="0" applyNumberFormat="1" applyFont="1" applyFill="1"/>
    <xf numFmtId="166" fontId="13" fillId="2" borderId="0" xfId="7" applyNumberFormat="1" applyFont="1" applyFill="1" applyAlignment="1">
      <alignment horizontal="right" vertical="center" wrapText="1"/>
    </xf>
    <xf numFmtId="166" fontId="14" fillId="2" borderId="0" xfId="7" applyNumberFormat="1" applyFont="1" applyFill="1" applyAlignment="1">
      <alignment horizontal="center" vertical="center" wrapText="1"/>
    </xf>
    <xf numFmtId="166" fontId="14" fillId="2" borderId="0" xfId="7" applyNumberFormat="1" applyFont="1" applyFill="1" applyAlignment="1">
      <alignment vertical="center" wrapText="1"/>
    </xf>
    <xf numFmtId="0" fontId="13" fillId="2" borderId="19" xfId="0" applyFont="1" applyFill="1" applyBorder="1" applyAlignment="1">
      <alignment wrapText="1"/>
    </xf>
    <xf numFmtId="166" fontId="13" fillId="2" borderId="15" xfId="7" applyNumberFormat="1" applyFont="1" applyFill="1" applyBorder="1" applyAlignment="1">
      <alignment vertical="center" wrapText="1"/>
    </xf>
    <xf numFmtId="166" fontId="13" fillId="2" borderId="5" xfId="7" applyNumberFormat="1" applyFont="1" applyFill="1" applyBorder="1" applyAlignment="1">
      <alignment vertical="center" wrapText="1"/>
    </xf>
    <xf numFmtId="166" fontId="13" fillId="2" borderId="20" xfId="7" applyNumberFormat="1" applyFont="1" applyFill="1" applyBorder="1" applyAlignment="1">
      <alignment horizontal="center" vertical="center" wrapText="1"/>
    </xf>
    <xf numFmtId="166" fontId="13" fillId="2" borderId="14" xfId="7" applyNumberFormat="1" applyFont="1" applyFill="1" applyBorder="1" applyAlignment="1">
      <alignment vertical="center" wrapText="1"/>
    </xf>
    <xf numFmtId="166" fontId="13" fillId="2" borderId="22" xfId="7" applyNumberFormat="1" applyFont="1" applyFill="1" applyBorder="1" applyAlignment="1">
      <alignment vertical="center" wrapText="1"/>
    </xf>
    <xf numFmtId="166" fontId="44" fillId="0" borderId="0" xfId="7" applyNumberFormat="1" applyFont="1" applyFill="1" applyAlignment="1">
      <alignment vertical="center" wrapText="1"/>
    </xf>
    <xf numFmtId="2" fontId="6" fillId="0" borderId="1" xfId="11" applyNumberFormat="1" applyFont="1" applyFill="1" applyBorder="1" applyAlignment="1">
      <alignment horizontal="center" vertical="top" wrapText="1"/>
    </xf>
    <xf numFmtId="167" fontId="35" fillId="0" borderId="1" xfId="0" applyNumberFormat="1" applyFont="1" applyFill="1" applyBorder="1" applyAlignment="1">
      <alignment horizontal="center" vertical="center" wrapText="1"/>
    </xf>
    <xf numFmtId="2" fontId="35" fillId="0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/>
    </xf>
    <xf numFmtId="2" fontId="42" fillId="0" borderId="66" xfId="0" applyNumberFormat="1" applyFont="1" applyFill="1" applyBorder="1" applyAlignment="1">
      <alignment vertical="center" wrapText="1"/>
    </xf>
    <xf numFmtId="2" fontId="5" fillId="0" borderId="1" xfId="11" applyNumberFormat="1" applyFont="1" applyFill="1" applyBorder="1" applyAlignment="1">
      <alignment horizontal="center" vertical="top" wrapText="1"/>
    </xf>
    <xf numFmtId="166" fontId="13" fillId="2" borderId="22" xfId="7" applyNumberFormat="1" applyFont="1" applyFill="1" applyBorder="1" applyAlignment="1">
      <alignment vertical="center" wrapText="1"/>
    </xf>
    <xf numFmtId="166" fontId="13" fillId="2" borderId="15" xfId="7" applyNumberFormat="1" applyFont="1" applyFill="1" applyBorder="1" applyAlignment="1">
      <alignment vertical="center" wrapText="1"/>
    </xf>
    <xf numFmtId="166" fontId="13" fillId="2" borderId="20" xfId="7" applyNumberFormat="1" applyFont="1" applyFill="1" applyBorder="1" applyAlignment="1">
      <alignment horizontal="center" vertical="center" wrapText="1"/>
    </xf>
    <xf numFmtId="166" fontId="14" fillId="2" borderId="0" xfId="7" applyNumberFormat="1" applyFont="1" applyFill="1" applyAlignment="1">
      <alignment vertical="center" wrapText="1"/>
    </xf>
    <xf numFmtId="166" fontId="13" fillId="0" borderId="0" xfId="7" applyNumberFormat="1" applyFont="1" applyFill="1" applyAlignment="1">
      <alignment horizontal="right" vertical="center" wrapText="1"/>
    </xf>
    <xf numFmtId="166" fontId="13" fillId="2" borderId="0" xfId="7" applyNumberFormat="1" applyFont="1" applyFill="1" applyAlignment="1">
      <alignment horizontal="right" vertical="center" wrapText="1"/>
    </xf>
    <xf numFmtId="166" fontId="44" fillId="2" borderId="0" xfId="7" applyNumberFormat="1" applyFont="1" applyFill="1" applyAlignment="1">
      <alignment vertical="center" wrapText="1"/>
    </xf>
    <xf numFmtId="166" fontId="44" fillId="0" borderId="0" xfId="7" applyNumberFormat="1" applyFont="1" applyFill="1" applyAlignment="1">
      <alignment vertical="center" wrapText="1"/>
    </xf>
    <xf numFmtId="165" fontId="26" fillId="2" borderId="0" xfId="3" applyNumberFormat="1" applyFont="1" applyFill="1" applyAlignment="1">
      <alignment vertical="center"/>
    </xf>
    <xf numFmtId="37" fontId="5" fillId="0" borderId="66" xfId="0" applyNumberFormat="1" applyFont="1" applyFill="1" applyBorder="1" applyAlignment="1">
      <alignment horizontal="center" vertical="center" wrapText="1"/>
    </xf>
    <xf numFmtId="166" fontId="13" fillId="2" borderId="2" xfId="0" applyNumberFormat="1" applyFont="1" applyFill="1" applyBorder="1" applyAlignment="1">
      <alignment horizontal="center" vertical="center" wrapText="1"/>
    </xf>
    <xf numFmtId="168" fontId="13" fillId="2" borderId="14" xfId="7" applyNumberFormat="1" applyFont="1" applyFill="1" applyBorder="1" applyAlignment="1">
      <alignment horizontal="center" vertical="center" wrapText="1"/>
    </xf>
    <xf numFmtId="168" fontId="13" fillId="2" borderId="15" xfId="7" applyNumberFormat="1" applyFont="1" applyFill="1" applyBorder="1" applyAlignment="1">
      <alignment horizontal="center" vertical="center" wrapText="1"/>
    </xf>
    <xf numFmtId="165" fontId="13" fillId="2" borderId="6" xfId="1" applyNumberFormat="1" applyFont="1" applyFill="1" applyBorder="1" applyAlignment="1">
      <alignment horizontal="center" vertical="center" wrapText="1"/>
    </xf>
    <xf numFmtId="165" fontId="13" fillId="2" borderId="8" xfId="1" applyNumberFormat="1" applyFont="1" applyFill="1" applyBorder="1" applyAlignment="1">
      <alignment horizontal="center" vertical="center" wrapText="1"/>
    </xf>
    <xf numFmtId="166" fontId="36" fillId="0" borderId="0" xfId="7" applyNumberFormat="1" applyFont="1" applyFill="1" applyAlignment="1">
      <alignment horizontal="right" vertical="center" wrapText="1"/>
    </xf>
    <xf numFmtId="166" fontId="14" fillId="0" borderId="0" xfId="7" applyNumberFormat="1" applyFont="1" applyFill="1" applyAlignment="1">
      <alignment vertical="center" wrapText="1"/>
    </xf>
    <xf numFmtId="168" fontId="13" fillId="0" borderId="14" xfId="7" applyNumberFormat="1" applyFont="1" applyFill="1" applyBorder="1" applyAlignment="1">
      <alignment horizontal="center" vertical="center" wrapText="1"/>
    </xf>
    <xf numFmtId="166" fontId="61" fillId="0" borderId="4" xfId="7" applyNumberFormat="1" applyFont="1" applyFill="1" applyBorder="1" applyAlignment="1">
      <alignment vertical="center" wrapText="1"/>
    </xf>
    <xf numFmtId="166" fontId="61" fillId="0" borderId="0" xfId="7" applyNumberFormat="1" applyFont="1" applyFill="1" applyBorder="1" applyAlignment="1">
      <alignment vertical="center" wrapText="1"/>
    </xf>
    <xf numFmtId="166" fontId="36" fillId="0" borderId="0" xfId="7" applyNumberFormat="1" applyFont="1" applyFill="1" applyBorder="1" applyAlignment="1">
      <alignment vertical="center" wrapText="1"/>
    </xf>
    <xf numFmtId="166" fontId="36" fillId="0" borderId="10" xfId="7" applyNumberFormat="1" applyFont="1" applyFill="1" applyBorder="1" applyAlignment="1">
      <alignment vertical="center" wrapText="1"/>
    </xf>
    <xf numFmtId="166" fontId="36" fillId="0" borderId="4" xfId="7" applyNumberFormat="1" applyFont="1" applyFill="1" applyBorder="1" applyAlignment="1">
      <alignment vertical="center" wrapText="1"/>
    </xf>
    <xf numFmtId="166" fontId="36" fillId="0" borderId="20" xfId="7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/>
    </xf>
    <xf numFmtId="166" fontId="63" fillId="0" borderId="5" xfId="7" applyNumberFormat="1" applyFont="1" applyFill="1" applyBorder="1" applyAlignment="1">
      <alignment horizontal="center" vertical="center" wrapText="1"/>
    </xf>
    <xf numFmtId="166" fontId="63" fillId="0" borderId="11" xfId="7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wrapText="1"/>
    </xf>
    <xf numFmtId="166" fontId="36" fillId="0" borderId="7" xfId="7" applyNumberFormat="1" applyFont="1" applyFill="1" applyBorder="1" applyAlignment="1">
      <alignment vertical="center" wrapText="1"/>
    </xf>
    <xf numFmtId="1" fontId="36" fillId="0" borderId="7" xfId="7" applyNumberFormat="1" applyFont="1" applyFill="1" applyBorder="1" applyAlignment="1">
      <alignment horizontal="center" vertical="center" wrapText="1"/>
    </xf>
    <xf numFmtId="166" fontId="36" fillId="0" borderId="16" xfId="7" applyNumberFormat="1" applyFont="1" applyFill="1" applyBorder="1" applyAlignment="1">
      <alignment horizontal="center" vertical="center" wrapText="1"/>
    </xf>
    <xf numFmtId="166" fontId="36" fillId="0" borderId="12" xfId="7" applyNumberFormat="1" applyFont="1" applyFill="1" applyBorder="1" applyAlignment="1">
      <alignment horizontal="center" vertical="center" wrapText="1"/>
    </xf>
    <xf numFmtId="166" fontId="36" fillId="0" borderId="2" xfId="7" applyNumberFormat="1" applyFont="1" applyFill="1" applyBorder="1" applyAlignment="1">
      <alignment vertical="center" wrapText="1"/>
    </xf>
    <xf numFmtId="166" fontId="36" fillId="0" borderId="2" xfId="7" applyNumberFormat="1" applyFont="1" applyFill="1" applyBorder="1" applyAlignment="1">
      <alignment horizontal="center" vertical="center" wrapText="1"/>
    </xf>
    <xf numFmtId="166" fontId="36" fillId="0" borderId="13" xfId="7" applyNumberFormat="1" applyFont="1" applyFill="1" applyBorder="1" applyAlignment="1">
      <alignment horizontal="center" vertical="center" wrapText="1"/>
    </xf>
    <xf numFmtId="166" fontId="36" fillId="0" borderId="8" xfId="7" applyNumberFormat="1" applyFont="1" applyFill="1" applyBorder="1" applyAlignment="1">
      <alignment horizontal="center" vertical="center" wrapText="1"/>
    </xf>
    <xf numFmtId="166" fontId="36" fillId="2" borderId="14" xfId="7" applyNumberFormat="1" applyFont="1" applyFill="1" applyBorder="1" applyAlignment="1">
      <alignment vertical="center" wrapText="1"/>
    </xf>
    <xf numFmtId="166" fontId="36" fillId="2" borderId="14" xfId="7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6" fontId="36" fillId="0" borderId="14" xfId="7" applyNumberFormat="1" applyFont="1" applyFill="1" applyBorder="1" applyAlignment="1">
      <alignment horizontal="center" vertical="center" wrapText="1"/>
    </xf>
    <xf numFmtId="166" fontId="36" fillId="0" borderId="15" xfId="7" applyNumberFormat="1" applyFont="1" applyFill="1" applyBorder="1" applyAlignment="1">
      <alignment horizontal="center" vertical="center" wrapText="1"/>
    </xf>
    <xf numFmtId="166" fontId="36" fillId="0" borderId="6" xfId="7" applyNumberFormat="1" applyFont="1" applyFill="1" applyBorder="1" applyAlignment="1">
      <alignment horizontal="center" vertical="center" wrapText="1"/>
    </xf>
    <xf numFmtId="166" fontId="36" fillId="0" borderId="5" xfId="7" applyNumberFormat="1" applyFont="1" applyFill="1" applyBorder="1" applyAlignment="1">
      <alignment vertical="center" wrapText="1"/>
    </xf>
    <xf numFmtId="1" fontId="36" fillId="0" borderId="16" xfId="7" applyNumberFormat="1" applyFont="1" applyFill="1" applyBorder="1" applyAlignment="1">
      <alignment horizontal="center" vertical="center" wrapText="1"/>
    </xf>
    <xf numFmtId="166" fontId="36" fillId="0" borderId="14" xfId="7" applyNumberFormat="1" applyFont="1" applyFill="1" applyBorder="1" applyAlignment="1">
      <alignment vertical="center" wrapText="1"/>
    </xf>
    <xf numFmtId="167" fontId="36" fillId="0" borderId="6" xfId="1" applyNumberFormat="1" applyFont="1" applyFill="1" applyBorder="1" applyAlignment="1">
      <alignment horizontal="center" vertical="center" wrapText="1"/>
    </xf>
    <xf numFmtId="167" fontId="36" fillId="0" borderId="5" xfId="1" applyNumberFormat="1" applyFont="1" applyFill="1" applyBorder="1" applyAlignment="1">
      <alignment horizontal="center" vertical="center" wrapText="1"/>
    </xf>
    <xf numFmtId="0" fontId="34" fillId="2" borderId="19" xfId="0" applyFont="1" applyFill="1" applyBorder="1" applyAlignment="1">
      <alignment horizontal="center" wrapText="1"/>
    </xf>
    <xf numFmtId="0" fontId="34" fillId="2" borderId="19" xfId="0" applyFont="1" applyFill="1" applyBorder="1" applyAlignment="1">
      <alignment wrapText="1"/>
    </xf>
    <xf numFmtId="0" fontId="34" fillId="2" borderId="19" xfId="0" applyFont="1" applyFill="1" applyBorder="1" applyAlignment="1">
      <alignment horizontal="center" vertical="center" wrapText="1"/>
    </xf>
    <xf numFmtId="165" fontId="34" fillId="2" borderId="19" xfId="0" applyNumberFormat="1" applyFont="1" applyFill="1" applyBorder="1" applyAlignment="1">
      <alignment horizontal="center" wrapText="1"/>
    </xf>
    <xf numFmtId="0" fontId="34" fillId="2" borderId="0" xfId="0" applyFont="1" applyFill="1" applyBorder="1" applyAlignment="1">
      <alignment wrapText="1"/>
    </xf>
    <xf numFmtId="0" fontId="34" fillId="0" borderId="18" xfId="0" applyFont="1" applyFill="1" applyBorder="1" applyAlignment="1">
      <alignment horizontal="center" wrapText="1"/>
    </xf>
    <xf numFmtId="0" fontId="34" fillId="0" borderId="36" xfId="0" applyFont="1" applyFill="1" applyBorder="1" applyAlignment="1">
      <alignment horizontal="center" wrapText="1"/>
    </xf>
    <xf numFmtId="0" fontId="34" fillId="0" borderId="19" xfId="0" applyFont="1" applyFill="1" applyBorder="1" applyAlignment="1">
      <alignment wrapText="1"/>
    </xf>
    <xf numFmtId="0" fontId="34" fillId="0" borderId="19" xfId="0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center" wrapText="1"/>
    </xf>
    <xf numFmtId="167" fontId="34" fillId="0" borderId="19" xfId="0" applyNumberFormat="1" applyFont="1" applyFill="1" applyBorder="1" applyAlignment="1">
      <alignment horizontal="center" wrapText="1"/>
    </xf>
    <xf numFmtId="4" fontId="34" fillId="0" borderId="19" xfId="0" applyNumberFormat="1" applyFont="1" applyFill="1" applyBorder="1" applyAlignment="1">
      <alignment horizontal="center" wrapText="1"/>
    </xf>
    <xf numFmtId="0" fontId="34" fillId="0" borderId="10" xfId="0" applyFont="1" applyFill="1" applyBorder="1" applyAlignment="1">
      <alignment wrapText="1"/>
    </xf>
    <xf numFmtId="0" fontId="34" fillId="0" borderId="10" xfId="0" applyFont="1" applyFill="1" applyBorder="1" applyAlignment="1">
      <alignment horizontal="center" wrapText="1"/>
    </xf>
    <xf numFmtId="0" fontId="13" fillId="0" borderId="0" xfId="0" applyFont="1" applyFill="1" applyAlignment="1">
      <alignment vertical="center"/>
    </xf>
    <xf numFmtId="0" fontId="35" fillId="2" borderId="0" xfId="0" applyFont="1" applyFill="1" applyBorder="1" applyAlignment="1">
      <alignment vertical="center" wrapText="1"/>
    </xf>
    <xf numFmtId="0" fontId="34" fillId="2" borderId="19" xfId="0" applyFont="1" applyFill="1" applyBorder="1" applyAlignment="1">
      <alignment horizontal="center" vertical="center" wrapText="1"/>
    </xf>
    <xf numFmtId="1" fontId="13" fillId="2" borderId="14" xfId="7" applyNumberFormat="1" applyFont="1" applyFill="1" applyBorder="1" applyAlignment="1">
      <alignment horizontal="center" vertical="center" wrapText="1"/>
    </xf>
    <xf numFmtId="1" fontId="13" fillId="2" borderId="15" xfId="7" applyNumberFormat="1" applyFont="1" applyFill="1" applyBorder="1" applyAlignment="1">
      <alignment horizontal="center" vertical="center" wrapText="1"/>
    </xf>
    <xf numFmtId="167" fontId="13" fillId="2" borderId="6" xfId="1" applyNumberFormat="1" applyFont="1" applyFill="1" applyBorder="1" applyAlignment="1">
      <alignment horizontal="center" vertical="center" wrapText="1"/>
    </xf>
    <xf numFmtId="169" fontId="13" fillId="2" borderId="0" xfId="0" applyNumberFormat="1" applyFont="1" applyFill="1" applyAlignment="1">
      <alignment vertical="center"/>
    </xf>
    <xf numFmtId="166" fontId="13" fillId="2" borderId="63" xfId="0" applyNumberFormat="1" applyFont="1" applyFill="1" applyBorder="1" applyAlignment="1">
      <alignment horizontal="center" vertical="center" wrapText="1"/>
    </xf>
    <xf numFmtId="166" fontId="36" fillId="2" borderId="7" xfId="7" applyNumberFormat="1" applyFont="1" applyFill="1" applyBorder="1" applyAlignment="1">
      <alignment vertical="center" wrapText="1"/>
    </xf>
    <xf numFmtId="1" fontId="36" fillId="2" borderId="7" xfId="7" applyNumberFormat="1" applyFont="1" applyFill="1" applyBorder="1" applyAlignment="1">
      <alignment horizontal="center" vertical="center" wrapText="1"/>
    </xf>
    <xf numFmtId="166" fontId="36" fillId="2" borderId="16" xfId="7" applyNumberFormat="1" applyFont="1" applyFill="1" applyBorder="1" applyAlignment="1">
      <alignment horizontal="center" vertical="center" wrapText="1"/>
    </xf>
    <xf numFmtId="166" fontId="36" fillId="2" borderId="12" xfId="7" applyNumberFormat="1" applyFont="1" applyFill="1" applyBorder="1" applyAlignment="1">
      <alignment horizontal="center" vertical="center" wrapText="1"/>
    </xf>
    <xf numFmtId="166" fontId="36" fillId="2" borderId="2" xfId="7" applyNumberFormat="1" applyFont="1" applyFill="1" applyBorder="1" applyAlignment="1">
      <alignment vertical="center" wrapText="1"/>
    </xf>
    <xf numFmtId="166" fontId="36" fillId="2" borderId="2" xfId="7" applyNumberFormat="1" applyFont="1" applyFill="1" applyBorder="1" applyAlignment="1">
      <alignment horizontal="center" vertical="center" wrapText="1"/>
    </xf>
    <xf numFmtId="166" fontId="36" fillId="2" borderId="13" xfId="7" applyNumberFormat="1" applyFont="1" applyFill="1" applyBorder="1" applyAlignment="1">
      <alignment horizontal="center" vertical="center" wrapText="1"/>
    </xf>
    <xf numFmtId="166" fontId="36" fillId="2" borderId="8" xfId="7" applyNumberFormat="1" applyFont="1" applyFill="1" applyBorder="1" applyAlignment="1">
      <alignment horizontal="center" vertical="center" wrapText="1"/>
    </xf>
    <xf numFmtId="166" fontId="36" fillId="2" borderId="15" xfId="7" applyNumberFormat="1" applyFont="1" applyFill="1" applyBorder="1" applyAlignment="1">
      <alignment horizontal="center" vertical="center" wrapText="1"/>
    </xf>
    <xf numFmtId="166" fontId="36" fillId="2" borderId="6" xfId="7" applyNumberFormat="1" applyFont="1" applyFill="1" applyBorder="1" applyAlignment="1">
      <alignment horizontal="center" vertical="center" wrapText="1"/>
    </xf>
    <xf numFmtId="166" fontId="36" fillId="2" borderId="5" xfId="7" applyNumberFormat="1" applyFont="1" applyFill="1" applyBorder="1" applyAlignment="1">
      <alignment vertical="center" wrapText="1"/>
    </xf>
    <xf numFmtId="166" fontId="61" fillId="2" borderId="4" xfId="7" applyNumberFormat="1" applyFont="1" applyFill="1" applyBorder="1" applyAlignment="1">
      <alignment vertical="center" wrapText="1"/>
    </xf>
    <xf numFmtId="166" fontId="61" fillId="2" borderId="0" xfId="7" applyNumberFormat="1" applyFont="1" applyFill="1" applyBorder="1" applyAlignment="1">
      <alignment vertical="center" wrapText="1"/>
    </xf>
    <xf numFmtId="166" fontId="36" fillId="2" borderId="0" xfId="7" applyNumberFormat="1" applyFont="1" applyFill="1" applyBorder="1" applyAlignment="1">
      <alignment vertical="center" wrapText="1"/>
    </xf>
    <xf numFmtId="166" fontId="36" fillId="2" borderId="10" xfId="7" applyNumberFormat="1" applyFont="1" applyFill="1" applyBorder="1" applyAlignment="1">
      <alignment vertical="center" wrapText="1"/>
    </xf>
    <xf numFmtId="166" fontId="36" fillId="2" borderId="4" xfId="7" applyNumberFormat="1" applyFont="1" applyFill="1" applyBorder="1" applyAlignment="1">
      <alignment vertical="center" wrapText="1"/>
    </xf>
    <xf numFmtId="166" fontId="36" fillId="2" borderId="20" xfId="7" applyNumberFormat="1" applyFont="1" applyFill="1" applyBorder="1" applyAlignment="1">
      <alignment horizontal="center" vertical="center" wrapText="1"/>
    </xf>
    <xf numFmtId="166" fontId="63" fillId="2" borderId="5" xfId="7" applyNumberFormat="1" applyFont="1" applyFill="1" applyBorder="1" applyAlignment="1">
      <alignment horizontal="center" vertical="center" wrapText="1"/>
    </xf>
    <xf numFmtId="166" fontId="63" fillId="2" borderId="11" xfId="7" applyNumberFormat="1" applyFont="1" applyFill="1" applyBorder="1" applyAlignment="1">
      <alignment horizontal="center" vertical="center" wrapText="1"/>
    </xf>
    <xf numFmtId="0" fontId="34" fillId="2" borderId="18" xfId="0" applyFont="1" applyFill="1" applyBorder="1" applyAlignment="1">
      <alignment horizontal="center" wrapText="1"/>
    </xf>
    <xf numFmtId="166" fontId="36" fillId="2" borderId="0" xfId="7" applyNumberFormat="1" applyFont="1" applyFill="1" applyAlignment="1">
      <alignment horizontal="right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5" fillId="0" borderId="1" xfId="15" applyNumberFormat="1" applyFont="1" applyFill="1" applyBorder="1" applyAlignment="1">
      <alignment horizontal="center" vertical="center" wrapText="1"/>
    </xf>
    <xf numFmtId="166" fontId="13" fillId="0" borderId="2" xfId="0" applyNumberFormat="1" applyFont="1" applyFill="1" applyBorder="1" applyAlignment="1">
      <alignment horizontal="center" vertical="center" wrapText="1"/>
    </xf>
    <xf numFmtId="166" fontId="13" fillId="0" borderId="2" xfId="7" applyNumberFormat="1" applyFont="1" applyFill="1" applyBorder="1" applyAlignment="1">
      <alignment horizontal="center" vertical="center" wrapText="1"/>
    </xf>
    <xf numFmtId="166" fontId="13" fillId="0" borderId="8" xfId="7" applyNumberFormat="1" applyFont="1" applyFill="1" applyBorder="1" applyAlignment="1">
      <alignment horizontal="center" vertical="center" wrapText="1"/>
    </xf>
    <xf numFmtId="166" fontId="13" fillId="0" borderId="15" xfId="7" applyNumberFormat="1" applyFont="1" applyFill="1" applyBorder="1" applyAlignment="1">
      <alignment vertical="center" wrapText="1"/>
    </xf>
    <xf numFmtId="1" fontId="36" fillId="0" borderId="15" xfId="0" applyNumberFormat="1" applyFont="1" applyFill="1" applyBorder="1" applyAlignment="1">
      <alignment horizontal="center" vertical="center" wrapText="1"/>
    </xf>
    <xf numFmtId="166" fontId="36" fillId="0" borderId="15" xfId="0" applyNumberFormat="1" applyFont="1" applyFill="1" applyBorder="1" applyAlignment="1">
      <alignment horizontal="center" vertical="center" wrapText="1"/>
    </xf>
    <xf numFmtId="166" fontId="36" fillId="0" borderId="6" xfId="0" applyNumberFormat="1" applyFont="1" applyFill="1" applyBorder="1" applyAlignment="1">
      <alignment horizontal="center" vertical="center" wrapText="1"/>
    </xf>
    <xf numFmtId="166" fontId="13" fillId="0" borderId="14" xfId="7" applyNumberFormat="1" applyFont="1" applyFill="1" applyBorder="1" applyAlignment="1">
      <alignment horizontal="center" vertical="center" wrapText="1"/>
    </xf>
    <xf numFmtId="166" fontId="36" fillId="0" borderId="22" xfId="0" applyNumberFormat="1" applyFont="1" applyFill="1" applyBorder="1" applyAlignment="1">
      <alignment vertical="center" wrapText="1"/>
    </xf>
    <xf numFmtId="166" fontId="36" fillId="0" borderId="14" xfId="0" applyNumberFormat="1" applyFont="1" applyFill="1" applyBorder="1" applyAlignment="1">
      <alignment horizontal="center" vertical="center" wrapText="1"/>
    </xf>
    <xf numFmtId="165" fontId="34" fillId="0" borderId="19" xfId="0" applyNumberFormat="1" applyFont="1" applyFill="1" applyBorder="1" applyAlignment="1">
      <alignment horizontal="center" wrapText="1"/>
    </xf>
    <xf numFmtId="0" fontId="6" fillId="2" borderId="28" xfId="0" applyNumberFormat="1" applyFont="1" applyFill="1" applyBorder="1" applyAlignment="1">
      <alignment horizontal="center" vertical="center" wrapText="1"/>
    </xf>
    <xf numFmtId="0" fontId="6" fillId="2" borderId="29" xfId="0" applyNumberFormat="1" applyFont="1" applyFill="1" applyBorder="1" applyAlignment="1">
      <alignment horizontal="center" vertical="center" wrapText="1"/>
    </xf>
    <xf numFmtId="166" fontId="36" fillId="2" borderId="14" xfId="7" applyNumberFormat="1" applyFont="1" applyFill="1" applyBorder="1" applyAlignment="1">
      <alignment vertical="center" wrapText="1"/>
    </xf>
    <xf numFmtId="165" fontId="6" fillId="2" borderId="20" xfId="0" applyNumberFormat="1" applyFont="1" applyFill="1" applyBorder="1" applyAlignment="1">
      <alignment horizontal="center" vertical="center" wrapText="1"/>
    </xf>
    <xf numFmtId="166" fontId="36" fillId="2" borderId="5" xfId="7" applyNumberFormat="1" applyFont="1" applyFill="1" applyBorder="1" applyAlignment="1">
      <alignment vertical="center" wrapText="1"/>
    </xf>
    <xf numFmtId="166" fontId="14" fillId="2" borderId="0" xfId="7" applyNumberFormat="1" applyFont="1" applyFill="1" applyAlignment="1">
      <alignment vertical="center" wrapText="1"/>
    </xf>
    <xf numFmtId="166" fontId="13" fillId="0" borderId="0" xfId="7" applyNumberFormat="1" applyFont="1" applyFill="1" applyAlignment="1">
      <alignment horizontal="right" vertical="center" wrapText="1"/>
    </xf>
    <xf numFmtId="166" fontId="44" fillId="0" borderId="0" xfId="7" applyNumberFormat="1" applyFont="1" applyFill="1" applyAlignment="1">
      <alignment vertical="center" wrapText="1"/>
    </xf>
    <xf numFmtId="166" fontId="36" fillId="0" borderId="20" xfId="7" applyNumberFormat="1" applyFont="1" applyFill="1" applyBorder="1" applyAlignment="1">
      <alignment horizontal="center" vertical="center" wrapText="1"/>
    </xf>
    <xf numFmtId="0" fontId="34" fillId="2" borderId="19" xfId="0" applyFont="1" applyFill="1" applyBorder="1" applyAlignment="1">
      <alignment horizontal="center" vertical="center" wrapText="1"/>
    </xf>
    <xf numFmtId="0" fontId="34" fillId="2" borderId="19" xfId="0" applyFont="1" applyFill="1" applyBorder="1" applyAlignment="1">
      <alignment wrapText="1"/>
    </xf>
    <xf numFmtId="166" fontId="13" fillId="2" borderId="2" xfId="7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66" xfId="0" applyNumberFormat="1" applyFont="1" applyFill="1" applyBorder="1" applyAlignment="1">
      <alignment horizontal="center" vertical="center" wrapText="1"/>
    </xf>
    <xf numFmtId="0" fontId="30" fillId="0" borderId="66" xfId="0" applyFont="1" applyFill="1" applyBorder="1" applyAlignment="1">
      <alignment horizontal="center" vertical="center" wrapText="1"/>
    </xf>
    <xf numFmtId="0" fontId="29" fillId="0" borderId="0" xfId="0" applyFont="1" applyFill="1"/>
    <xf numFmtId="49" fontId="6" fillId="0" borderId="66" xfId="0" applyNumberFormat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5" fillId="0" borderId="66" xfId="0" applyFont="1" applyFill="1" applyBorder="1" applyAlignment="1">
      <alignment vertical="center" wrapText="1"/>
    </xf>
    <xf numFmtId="0" fontId="5" fillId="0" borderId="67" xfId="0" applyFont="1" applyFill="1" applyBorder="1" applyAlignment="1">
      <alignment vertical="center" wrapText="1"/>
    </xf>
    <xf numFmtId="0" fontId="5" fillId="0" borderId="2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1" fillId="0" borderId="6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horizontal="center" vertical="center" wrapText="1"/>
    </xf>
    <xf numFmtId="165" fontId="6" fillId="0" borderId="28" xfId="0" applyNumberFormat="1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vertical="center" wrapText="1"/>
    </xf>
    <xf numFmtId="49" fontId="34" fillId="0" borderId="66" xfId="0" applyNumberFormat="1" applyFont="1" applyFill="1" applyBorder="1" applyAlignment="1">
      <alignment horizontal="center" vertical="center" wrapText="1"/>
    </xf>
    <xf numFmtId="0" fontId="38" fillId="0" borderId="66" xfId="0" applyFont="1" applyFill="1" applyBorder="1" applyAlignment="1">
      <alignment horizontal="center" vertical="center" wrapText="1"/>
    </xf>
    <xf numFmtId="0" fontId="34" fillId="0" borderId="66" xfId="0" applyFont="1" applyFill="1" applyBorder="1" applyAlignment="1">
      <alignment horizontal="center" vertical="center" wrapText="1"/>
    </xf>
    <xf numFmtId="49" fontId="35" fillId="0" borderId="66" xfId="0" applyNumberFormat="1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0" fontId="34" fillId="0" borderId="64" xfId="0" applyFont="1" applyFill="1" applyBorder="1" applyAlignment="1">
      <alignment vertical="center" wrapText="1"/>
    </xf>
    <xf numFmtId="0" fontId="34" fillId="0" borderId="67" xfId="0" applyFont="1" applyFill="1" applyBorder="1" applyAlignment="1">
      <alignment vertical="center" wrapText="1"/>
    </xf>
    <xf numFmtId="0" fontId="34" fillId="0" borderId="20" xfId="0" applyFont="1" applyFill="1" applyBorder="1" applyAlignment="1">
      <alignment vertical="center" wrapText="1"/>
    </xf>
    <xf numFmtId="0" fontId="34" fillId="0" borderId="58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vertical="center" wrapText="1"/>
    </xf>
    <xf numFmtId="0" fontId="5" fillId="0" borderId="58" xfId="0" applyFont="1" applyFill="1" applyBorder="1" applyAlignment="1">
      <alignment horizontal="center" vertical="center" wrapText="1"/>
    </xf>
    <xf numFmtId="165" fontId="39" fillId="0" borderId="71" xfId="0" applyNumberFormat="1" applyFont="1" applyFill="1" applyBorder="1" applyAlignment="1">
      <alignment horizontal="center" vertical="center" wrapText="1"/>
    </xf>
    <xf numFmtId="37" fontId="34" fillId="0" borderId="66" xfId="0" applyNumberFormat="1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45" fillId="0" borderId="0" xfId="0" applyFont="1" applyAlignment="1">
      <alignment vertical="center"/>
    </xf>
    <xf numFmtId="0" fontId="0" fillId="0" borderId="0" xfId="0" applyAlignment="1">
      <alignment vertical="center"/>
    </xf>
    <xf numFmtId="0" fontId="49" fillId="3" borderId="1" xfId="0" applyFont="1" applyFill="1" applyBorder="1" applyAlignment="1">
      <alignment vertical="center" wrapText="1"/>
    </xf>
    <xf numFmtId="0" fontId="45" fillId="0" borderId="0" xfId="0" applyFont="1"/>
    <xf numFmtId="0" fontId="50" fillId="3" borderId="51" xfId="0" applyFont="1" applyFill="1" applyBorder="1" applyAlignment="1">
      <alignment vertical="center"/>
    </xf>
    <xf numFmtId="0" fontId="50" fillId="3" borderId="1" xfId="0" applyFont="1" applyFill="1" applyBorder="1" applyAlignment="1">
      <alignment horizontal="center"/>
    </xf>
    <xf numFmtId="165" fontId="45" fillId="3" borderId="79" xfId="0" applyNumberFormat="1" applyFont="1" applyFill="1" applyBorder="1" applyAlignment="1">
      <alignment horizontal="center" vertical="center" wrapText="1"/>
    </xf>
    <xf numFmtId="0" fontId="13" fillId="0" borderId="0" xfId="0" applyFont="1"/>
    <xf numFmtId="165" fontId="34" fillId="0" borderId="65" xfId="0" applyNumberFormat="1" applyFont="1" applyFill="1" applyBorder="1" applyAlignment="1">
      <alignment horizontal="center" vertical="center" wrapText="1"/>
    </xf>
    <xf numFmtId="166" fontId="36" fillId="0" borderId="14" xfId="7" applyNumberFormat="1" applyFont="1" applyFill="1" applyBorder="1" applyAlignment="1">
      <alignment vertical="center" wrapText="1"/>
    </xf>
    <xf numFmtId="166" fontId="36" fillId="0" borderId="5" xfId="7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wrapText="1"/>
    </xf>
    <xf numFmtId="0" fontId="12" fillId="2" borderId="0" xfId="0" applyFont="1" applyFill="1" applyBorder="1" applyAlignment="1">
      <alignment horizontal="center" wrapText="1"/>
    </xf>
    <xf numFmtId="165" fontId="29" fillId="0" borderId="20" xfId="11" applyNumberFormat="1" applyFont="1" applyFill="1" applyBorder="1"/>
    <xf numFmtId="165" fontId="31" fillId="0" borderId="71" xfId="11" applyNumberFormat="1" applyFont="1" applyFill="1" applyBorder="1" applyAlignment="1">
      <alignment vertical="center" wrapText="1"/>
    </xf>
    <xf numFmtId="165" fontId="31" fillId="0" borderId="1" xfId="11" applyNumberFormat="1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5" fontId="19" fillId="2" borderId="1" xfId="0" applyNumberFormat="1" applyFont="1" applyFill="1" applyBorder="1" applyAlignment="1">
      <alignment horizontal="center" wrapText="1"/>
    </xf>
    <xf numFmtId="165" fontId="6" fillId="2" borderId="20" xfId="0" applyNumberFormat="1" applyFont="1" applyFill="1" applyBorder="1" applyAlignment="1">
      <alignment horizontal="center" vertical="center" wrapText="1"/>
    </xf>
    <xf numFmtId="37" fontId="6" fillId="2" borderId="1" xfId="0" quotePrefix="1" applyNumberFormat="1" applyFont="1" applyFill="1" applyBorder="1" applyAlignment="1">
      <alignment horizontal="center" vertical="center" wrapText="1"/>
    </xf>
    <xf numFmtId="166" fontId="36" fillId="0" borderId="5" xfId="7" applyNumberFormat="1" applyFont="1" applyFill="1" applyBorder="1" applyAlignment="1">
      <alignment vertical="center" wrapText="1"/>
    </xf>
    <xf numFmtId="166" fontId="36" fillId="0" borderId="14" xfId="7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65" fontId="5" fillId="0" borderId="64" xfId="0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center" vertical="center" wrapText="1"/>
    </xf>
    <xf numFmtId="165" fontId="29" fillId="0" borderId="0" xfId="0" applyNumberFormat="1" applyFont="1" applyFill="1" applyAlignment="1">
      <alignment horizontal="center" vertical="center"/>
    </xf>
    <xf numFmtId="165" fontId="31" fillId="2" borderId="1" xfId="11" applyNumberFormat="1" applyFont="1" applyFill="1" applyBorder="1" applyAlignment="1">
      <alignment vertical="center" wrapText="1"/>
    </xf>
    <xf numFmtId="167" fontId="5" fillId="2" borderId="0" xfId="0" applyNumberFormat="1" applyFont="1" applyFill="1"/>
    <xf numFmtId="2" fontId="13" fillId="2" borderId="1" xfId="0" applyNumberFormat="1" applyFont="1" applyFill="1" applyBorder="1" applyAlignment="1">
      <alignment horizontal="center" vertical="center" wrapText="1"/>
    </xf>
    <xf numFmtId="165" fontId="49" fillId="0" borderId="28" xfId="0" applyNumberFormat="1" applyFont="1" applyFill="1" applyBorder="1" applyAlignment="1">
      <alignment vertical="center" wrapText="1"/>
    </xf>
    <xf numFmtId="165" fontId="45" fillId="0" borderId="80" xfId="0" applyNumberFormat="1" applyFont="1" applyFill="1" applyBorder="1" applyAlignment="1">
      <alignment horizontal="center" vertical="center" wrapText="1"/>
    </xf>
    <xf numFmtId="49" fontId="50" fillId="0" borderId="51" xfId="0" applyNumberFormat="1" applyFont="1" applyFill="1" applyBorder="1" applyAlignment="1">
      <alignment vertical="center"/>
    </xf>
    <xf numFmtId="49" fontId="5" fillId="0" borderId="1" xfId="5" applyNumberFormat="1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167" fontId="17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/>
    <xf numFmtId="49" fontId="6" fillId="0" borderId="1" xfId="5" applyNumberFormat="1" applyFont="1" applyFill="1" applyBorder="1" applyAlignment="1">
      <alignment horizontal="center" vertical="center" wrapText="1"/>
    </xf>
    <xf numFmtId="166" fontId="44" fillId="0" borderId="1" xfId="0" applyNumberFormat="1" applyFont="1" applyFill="1" applyBorder="1" applyAlignment="1">
      <alignment horizontal="center" vertical="center" wrapText="1"/>
    </xf>
    <xf numFmtId="166" fontId="6" fillId="0" borderId="1" xfId="6" applyNumberFormat="1" applyFont="1" applyFill="1" applyBorder="1" applyAlignment="1">
      <alignment horizontal="center" vertical="center" wrapText="1"/>
    </xf>
    <xf numFmtId="166" fontId="17" fillId="0" borderId="1" xfId="0" applyNumberFormat="1" applyFont="1" applyFill="1" applyBorder="1" applyAlignment="1">
      <alignment horizontal="center" vertical="center" wrapText="1"/>
    </xf>
    <xf numFmtId="167" fontId="44" fillId="0" borderId="1" xfId="0" applyNumberFormat="1" applyFont="1" applyFill="1" applyBorder="1" applyAlignment="1">
      <alignment horizontal="center" vertical="center" wrapText="1"/>
    </xf>
    <xf numFmtId="37" fontId="6" fillId="2" borderId="21" xfId="5" applyNumberFormat="1" applyFont="1" applyFill="1" applyBorder="1" applyAlignment="1">
      <alignment horizontal="center" vertical="center" wrapText="1"/>
    </xf>
    <xf numFmtId="0" fontId="49" fillId="3" borderId="51" xfId="0" applyFont="1" applyFill="1" applyBorder="1" applyAlignment="1">
      <alignment vertical="center"/>
    </xf>
    <xf numFmtId="166" fontId="14" fillId="2" borderId="0" xfId="7" applyNumberFormat="1" applyFont="1" applyFill="1" applyAlignment="1">
      <alignment vertical="center" wrapText="1"/>
    </xf>
    <xf numFmtId="166" fontId="13" fillId="2" borderId="0" xfId="7" applyNumberFormat="1" applyFont="1" applyFill="1" applyAlignment="1">
      <alignment horizontal="right" vertical="center" wrapText="1"/>
    </xf>
    <xf numFmtId="166" fontId="44" fillId="2" borderId="0" xfId="7" applyNumberFormat="1" applyFont="1" applyFill="1" applyAlignment="1">
      <alignment vertical="center" wrapText="1"/>
    </xf>
    <xf numFmtId="166" fontId="36" fillId="2" borderId="14" xfId="7" applyNumberFormat="1" applyFont="1" applyFill="1" applyBorder="1" applyAlignment="1">
      <alignment vertical="center" wrapText="1"/>
    </xf>
    <xf numFmtId="0" fontId="34" fillId="2" borderId="19" xfId="0" applyFont="1" applyFill="1" applyBorder="1" applyAlignment="1">
      <alignment wrapText="1"/>
    </xf>
    <xf numFmtId="0" fontId="34" fillId="2" borderId="19" xfId="0" applyFont="1" applyFill="1" applyBorder="1" applyAlignment="1">
      <alignment horizontal="center" vertical="center" wrapText="1"/>
    </xf>
    <xf numFmtId="166" fontId="36" fillId="2" borderId="20" xfId="7" applyNumberFormat="1" applyFont="1" applyFill="1" applyBorder="1" applyAlignment="1">
      <alignment horizontal="center" vertical="center" wrapText="1"/>
    </xf>
    <xf numFmtId="166" fontId="36" fillId="2" borderId="5" xfId="7" applyNumberFormat="1" applyFont="1" applyFill="1" applyBorder="1" applyAlignment="1">
      <alignment vertical="center" wrapText="1"/>
    </xf>
    <xf numFmtId="166" fontId="13" fillId="2" borderId="2" xfId="7" applyNumberFormat="1" applyFont="1" applyFill="1" applyBorder="1" applyAlignment="1">
      <alignment horizontal="center" vertical="center" wrapText="1"/>
    </xf>
    <xf numFmtId="0" fontId="31" fillId="0" borderId="66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5" fillId="0" borderId="6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7" fontId="6" fillId="0" borderId="0" xfId="0" applyNumberFormat="1" applyFont="1" applyFill="1" applyBorder="1" applyAlignment="1">
      <alignment horizontal="center" vertical="center" wrapText="1"/>
    </xf>
    <xf numFmtId="167" fontId="5" fillId="0" borderId="1" xfId="11" applyNumberFormat="1" applyFont="1" applyFill="1" applyBorder="1" applyAlignment="1">
      <alignment horizontal="center" vertical="center" wrapText="1"/>
    </xf>
    <xf numFmtId="49" fontId="5" fillId="0" borderId="64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vertical="center" wrapText="1"/>
    </xf>
    <xf numFmtId="0" fontId="31" fillId="0" borderId="1" xfId="11" applyFont="1" applyFill="1" applyBorder="1" applyAlignment="1">
      <alignment vertical="center" wrapText="1"/>
    </xf>
    <xf numFmtId="0" fontId="31" fillId="0" borderId="20" xfId="11" applyFont="1" applyFill="1" applyBorder="1" applyAlignment="1">
      <alignment vertical="center" wrapText="1"/>
    </xf>
    <xf numFmtId="0" fontId="31" fillId="0" borderId="21" xfId="11" applyFont="1" applyFill="1" applyBorder="1" applyAlignment="1">
      <alignment vertical="center" wrapText="1"/>
    </xf>
    <xf numFmtId="0" fontId="5" fillId="0" borderId="68" xfId="0" applyFont="1" applyFill="1" applyBorder="1" applyAlignment="1">
      <alignment vertical="center" wrapText="1"/>
    </xf>
    <xf numFmtId="0" fontId="31" fillId="0" borderId="66" xfId="11" applyFont="1" applyFill="1" applyBorder="1" applyAlignment="1">
      <alignment vertical="center" wrapText="1"/>
    </xf>
    <xf numFmtId="0" fontId="31" fillId="0" borderId="68" xfId="11" applyFont="1" applyFill="1" applyBorder="1" applyAlignment="1">
      <alignment vertical="center" wrapText="1"/>
    </xf>
    <xf numFmtId="0" fontId="31" fillId="0" borderId="65" xfId="11" applyFont="1" applyFill="1" applyBorder="1" applyAlignment="1">
      <alignment vertical="center" wrapText="1"/>
    </xf>
    <xf numFmtId="0" fontId="31" fillId="0" borderId="69" xfId="11" applyFont="1" applyFill="1" applyBorder="1" applyAlignment="1">
      <alignment vertical="center" wrapText="1"/>
    </xf>
    <xf numFmtId="166" fontId="12" fillId="0" borderId="1" xfId="0" applyNumberFormat="1" applyFont="1" applyFill="1" applyBorder="1" applyAlignment="1">
      <alignment horizontal="center" vertical="center"/>
    </xf>
    <xf numFmtId="165" fontId="31" fillId="0" borderId="1" xfId="0" applyNumberFormat="1" applyFont="1" applyFill="1" applyBorder="1" applyAlignment="1">
      <alignment horizontal="center" vertical="center" wrapText="1"/>
    </xf>
    <xf numFmtId="165" fontId="31" fillId="0" borderId="70" xfId="0" applyNumberFormat="1" applyFont="1" applyFill="1" applyBorder="1" applyAlignment="1">
      <alignment horizontal="center" vertical="center" wrapText="1"/>
    </xf>
    <xf numFmtId="166" fontId="36" fillId="0" borderId="14" xfId="7" applyNumberFormat="1" applyFont="1" applyFill="1" applyBorder="1" applyAlignment="1">
      <alignment vertical="center" wrapText="1"/>
    </xf>
    <xf numFmtId="166" fontId="36" fillId="0" borderId="5" xfId="7" applyNumberFormat="1" applyFont="1" applyFill="1" applyBorder="1" applyAlignment="1">
      <alignment vertical="center" wrapText="1"/>
    </xf>
    <xf numFmtId="165" fontId="6" fillId="2" borderId="2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167" fontId="12" fillId="2" borderId="0" xfId="0" applyNumberFormat="1" applyFont="1" applyFill="1" applyBorder="1" applyAlignment="1">
      <alignment horizontal="center" vertical="top" wrapText="1"/>
    </xf>
    <xf numFmtId="167" fontId="6" fillId="0" borderId="12" xfId="8" applyNumberFormat="1" applyFont="1" applyFill="1" applyBorder="1" applyAlignment="1">
      <alignment horizontal="center" vertical="center" wrapText="1"/>
    </xf>
    <xf numFmtId="0" fontId="36" fillId="0" borderId="0" xfId="0" applyFont="1"/>
    <xf numFmtId="0" fontId="46" fillId="0" borderId="0" xfId="0" applyFont="1"/>
    <xf numFmtId="167" fontId="48" fillId="0" borderId="79" xfId="8" applyNumberFormat="1" applyFont="1" applyFill="1" applyBorder="1" applyAlignment="1">
      <alignment horizontal="center" vertical="center" wrapText="1"/>
    </xf>
    <xf numFmtId="167" fontId="17" fillId="0" borderId="79" xfId="8" applyNumberFormat="1" applyFont="1" applyFill="1" applyBorder="1" applyAlignment="1">
      <alignment horizontal="center" vertical="center" wrapText="1"/>
    </xf>
    <xf numFmtId="0" fontId="49" fillId="3" borderId="1" xfId="0" applyFont="1" applyFill="1" applyBorder="1" applyAlignment="1">
      <alignment horizontal="center" vertical="center"/>
    </xf>
    <xf numFmtId="0" fontId="45" fillId="0" borderId="0" xfId="0" applyFont="1" applyFill="1"/>
    <xf numFmtId="0" fontId="50" fillId="3" borderId="1" xfId="0" applyFont="1" applyFill="1" applyBorder="1" applyAlignment="1">
      <alignment horizontal="center" vertical="center"/>
    </xf>
    <xf numFmtId="2" fontId="5" fillId="2" borderId="0" xfId="0" applyNumberFormat="1" applyFont="1" applyFill="1" applyAlignment="1">
      <alignment horizontal="right" vertical="center" wrapText="1"/>
    </xf>
    <xf numFmtId="2" fontId="56" fillId="2" borderId="0" xfId="0" applyNumberFormat="1" applyFont="1" applyFill="1" applyAlignment="1">
      <alignment horizontal="center" vertical="center" wrapText="1"/>
    </xf>
    <xf numFmtId="2" fontId="34" fillId="2" borderId="64" xfId="0" applyNumberFormat="1" applyFont="1" applyFill="1" applyBorder="1" applyAlignment="1">
      <alignment horizontal="center" vertical="center" wrapText="1"/>
    </xf>
    <xf numFmtId="2" fontId="34" fillId="2" borderId="65" xfId="0" applyNumberFormat="1" applyFont="1" applyFill="1" applyBorder="1" applyAlignment="1">
      <alignment horizontal="center" vertical="center" wrapText="1"/>
    </xf>
    <xf numFmtId="165" fontId="34" fillId="2" borderId="72" xfId="0" applyNumberFormat="1" applyFont="1" applyFill="1" applyBorder="1" applyAlignment="1">
      <alignment horizontal="center" vertical="center" wrapText="1"/>
    </xf>
    <xf numFmtId="165" fontId="34" fillId="2" borderId="7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horizontal="right" vertical="center" wrapText="1"/>
    </xf>
    <xf numFmtId="165" fontId="5" fillId="0" borderId="0" xfId="0" applyNumberFormat="1" applyFont="1" applyFill="1" applyAlignment="1">
      <alignment horizontal="center" wrapText="1"/>
    </xf>
    <xf numFmtId="165" fontId="5" fillId="0" borderId="67" xfId="0" applyNumberFormat="1" applyFont="1" applyFill="1" applyBorder="1" applyAlignment="1">
      <alignment horizontal="center" vertical="center" wrapText="1"/>
    </xf>
    <xf numFmtId="165" fontId="5" fillId="0" borderId="73" xfId="0" applyNumberFormat="1" applyFont="1" applyFill="1" applyBorder="1" applyAlignment="1">
      <alignment horizontal="center" vertical="center" wrapText="1"/>
    </xf>
    <xf numFmtId="165" fontId="5" fillId="0" borderId="71" xfId="0" applyNumberFormat="1" applyFont="1" applyFill="1" applyBorder="1" applyAlignment="1">
      <alignment horizontal="center" vertical="center" wrapText="1"/>
    </xf>
    <xf numFmtId="165" fontId="5" fillId="0" borderId="69" xfId="0" applyNumberFormat="1" applyFont="1" applyFill="1" applyBorder="1" applyAlignment="1">
      <alignment horizontal="center" vertical="center" wrapText="1"/>
    </xf>
    <xf numFmtId="165" fontId="5" fillId="0" borderId="75" xfId="0" applyNumberFormat="1" applyFont="1" applyFill="1" applyBorder="1" applyAlignment="1">
      <alignment horizontal="center" vertical="center" wrapText="1"/>
    </xf>
    <xf numFmtId="165" fontId="5" fillId="0" borderId="76" xfId="0" applyNumberFormat="1" applyFont="1" applyFill="1" applyBorder="1" applyAlignment="1">
      <alignment horizontal="center" vertical="center" wrapText="1"/>
    </xf>
    <xf numFmtId="165" fontId="5" fillId="0" borderId="64" xfId="0" applyNumberFormat="1" applyFont="1" applyFill="1" applyBorder="1" applyAlignment="1">
      <alignment horizontal="center" vertical="center" textRotation="90" wrapText="1"/>
    </xf>
    <xf numFmtId="165" fontId="5" fillId="0" borderId="74" xfId="0" applyNumberFormat="1" applyFont="1" applyFill="1" applyBorder="1" applyAlignment="1">
      <alignment horizontal="center" vertical="center" textRotation="90" wrapText="1"/>
    </xf>
    <xf numFmtId="165" fontId="5" fillId="0" borderId="65" xfId="0" applyNumberFormat="1" applyFont="1" applyFill="1" applyBorder="1" applyAlignment="1">
      <alignment horizontal="center" vertical="center" textRotation="90" wrapText="1"/>
    </xf>
    <xf numFmtId="165" fontId="5" fillId="0" borderId="64" xfId="0" applyNumberFormat="1" applyFont="1" applyFill="1" applyBorder="1" applyAlignment="1">
      <alignment horizontal="center" vertical="center" wrapText="1"/>
    </xf>
    <xf numFmtId="165" fontId="5" fillId="0" borderId="74" xfId="0" applyNumberFormat="1" applyFont="1" applyFill="1" applyBorder="1" applyAlignment="1">
      <alignment horizontal="center" vertical="center" wrapText="1"/>
    </xf>
    <xf numFmtId="165" fontId="5" fillId="0" borderId="68" xfId="0" applyNumberFormat="1" applyFont="1" applyFill="1" applyBorder="1" applyAlignment="1">
      <alignment horizontal="center" vertical="center" wrapText="1"/>
    </xf>
    <xf numFmtId="165" fontId="5" fillId="0" borderId="72" xfId="0" applyNumberFormat="1" applyFont="1" applyFill="1" applyBorder="1" applyAlignment="1">
      <alignment horizontal="center" vertical="center" wrapText="1"/>
    </xf>
    <xf numFmtId="165" fontId="5" fillId="0" borderId="70" xfId="0" applyNumberFormat="1" applyFont="1" applyFill="1" applyBorder="1" applyAlignment="1">
      <alignment horizontal="center" vertical="center" wrapText="1"/>
    </xf>
    <xf numFmtId="165" fontId="34" fillId="0" borderId="0" xfId="0" applyNumberFormat="1" applyFont="1" applyFill="1" applyAlignment="1">
      <alignment horizontal="center" wrapText="1"/>
    </xf>
    <xf numFmtId="165" fontId="34" fillId="0" borderId="64" xfId="0" applyNumberFormat="1" applyFont="1" applyFill="1" applyBorder="1" applyAlignment="1">
      <alignment horizontal="center" vertical="center" textRotation="90" wrapText="1"/>
    </xf>
    <xf numFmtId="165" fontId="34" fillId="0" borderId="65" xfId="0" applyNumberFormat="1" applyFont="1" applyFill="1" applyBorder="1" applyAlignment="1">
      <alignment horizontal="center" vertical="center" textRotation="90" wrapText="1"/>
    </xf>
    <xf numFmtId="165" fontId="34" fillId="0" borderId="64" xfId="0" applyNumberFormat="1" applyFont="1" applyFill="1" applyBorder="1" applyAlignment="1">
      <alignment horizontal="center" vertical="center" wrapText="1"/>
    </xf>
    <xf numFmtId="165" fontId="34" fillId="0" borderId="65" xfId="0" applyNumberFormat="1" applyFont="1" applyFill="1" applyBorder="1" applyAlignment="1">
      <alignment horizontal="center" vertical="center" wrapText="1"/>
    </xf>
    <xf numFmtId="165" fontId="34" fillId="0" borderId="73" xfId="0" applyNumberFormat="1" applyFont="1" applyFill="1" applyBorder="1" applyAlignment="1">
      <alignment horizontal="center" vertical="center" wrapText="1"/>
    </xf>
    <xf numFmtId="165" fontId="34" fillId="0" borderId="71" xfId="0" applyNumberFormat="1" applyFont="1" applyFill="1" applyBorder="1" applyAlignment="1">
      <alignment horizontal="center" vertical="center" wrapText="1"/>
    </xf>
    <xf numFmtId="165" fontId="44" fillId="0" borderId="62" xfId="0" applyNumberFormat="1" applyFont="1" applyFill="1" applyBorder="1" applyAlignment="1">
      <alignment vertical="center"/>
    </xf>
    <xf numFmtId="165" fontId="44" fillId="0" borderId="7" xfId="0" applyNumberFormat="1" applyFont="1" applyFill="1" applyBorder="1" applyAlignment="1">
      <alignment vertical="center"/>
    </xf>
    <xf numFmtId="165" fontId="53" fillId="0" borderId="51" xfId="0" applyNumberFormat="1" applyFont="1" applyFill="1" applyBorder="1" applyAlignment="1">
      <alignment vertical="center"/>
    </xf>
    <xf numFmtId="165" fontId="53" fillId="0" borderId="1" xfId="0" applyNumberFormat="1" applyFont="1" applyFill="1" applyBorder="1" applyAlignment="1">
      <alignment vertical="center"/>
    </xf>
    <xf numFmtId="165" fontId="49" fillId="0" borderId="51" xfId="0" applyNumberFormat="1" applyFont="1" applyFill="1" applyBorder="1" applyAlignment="1">
      <alignment vertical="center"/>
    </xf>
    <xf numFmtId="165" fontId="49" fillId="0" borderId="1" xfId="0" applyNumberFormat="1" applyFont="1" applyFill="1" applyBorder="1" applyAlignment="1">
      <alignment vertical="center"/>
    </xf>
    <xf numFmtId="165" fontId="5" fillId="0" borderId="0" xfId="8" applyNumberFormat="1" applyFont="1" applyFill="1" applyAlignment="1">
      <alignment horizontal="right" vertical="center"/>
    </xf>
    <xf numFmtId="165" fontId="58" fillId="3" borderId="0" xfId="0" applyNumberFormat="1" applyFont="1" applyFill="1" applyAlignment="1">
      <alignment horizontal="center" vertical="center" wrapText="1"/>
    </xf>
    <xf numFmtId="165" fontId="35" fillId="0" borderId="77" xfId="0" applyNumberFormat="1" applyFont="1" applyFill="1" applyBorder="1" applyAlignment="1">
      <alignment horizontal="center" vertical="center"/>
    </xf>
    <xf numFmtId="165" fontId="35" fillId="0" borderId="26" xfId="0" applyNumberFormat="1" applyFont="1" applyFill="1" applyBorder="1" applyAlignment="1">
      <alignment horizontal="center" vertical="center"/>
    </xf>
    <xf numFmtId="165" fontId="44" fillId="0" borderId="77" xfId="0" applyNumberFormat="1" applyFont="1" applyFill="1" applyBorder="1" applyAlignment="1">
      <alignment horizontal="center" vertical="center" wrapText="1"/>
    </xf>
    <xf numFmtId="165" fontId="44" fillId="0" borderId="26" xfId="0" applyNumberFormat="1" applyFont="1" applyFill="1" applyBorder="1" applyAlignment="1">
      <alignment horizontal="center" vertical="center" wrapText="1"/>
    </xf>
    <xf numFmtId="165" fontId="44" fillId="0" borderId="32" xfId="0" applyNumberFormat="1" applyFont="1" applyFill="1" applyBorder="1" applyAlignment="1">
      <alignment horizontal="center" vertical="center" wrapText="1"/>
    </xf>
    <xf numFmtId="165" fontId="44" fillId="0" borderId="78" xfId="0" applyNumberFormat="1" applyFont="1" applyFill="1" applyBorder="1" applyAlignment="1">
      <alignment horizontal="center" vertical="center" wrapText="1"/>
    </xf>
    <xf numFmtId="165" fontId="53" fillId="0" borderId="51" xfId="0" applyNumberFormat="1" applyFont="1" applyFill="1" applyBorder="1"/>
    <xf numFmtId="165" fontId="53" fillId="0" borderId="1" xfId="0" applyNumberFormat="1" applyFont="1" applyFill="1" applyBorder="1"/>
    <xf numFmtId="165" fontId="53" fillId="0" borderId="51" xfId="0" applyNumberFormat="1" applyFont="1" applyFill="1" applyBorder="1" applyAlignment="1">
      <alignment horizontal="left" vertical="center"/>
    </xf>
    <xf numFmtId="165" fontId="53" fillId="0" borderId="1" xfId="0" applyNumberFormat="1" applyFont="1" applyFill="1" applyBorder="1" applyAlignment="1">
      <alignment horizontal="left" vertical="center"/>
    </xf>
    <xf numFmtId="0" fontId="44" fillId="3" borderId="50" xfId="0" applyFont="1" applyFill="1" applyBorder="1" applyAlignment="1">
      <alignment vertical="center"/>
    </xf>
    <xf numFmtId="0" fontId="44" fillId="3" borderId="28" xfId="0" applyFont="1" applyFill="1" applyBorder="1" applyAlignment="1">
      <alignment vertical="center"/>
    </xf>
    <xf numFmtId="0" fontId="53" fillId="3" borderId="51" xfId="0" applyFont="1" applyFill="1" applyBorder="1" applyAlignment="1">
      <alignment vertical="center"/>
    </xf>
    <xf numFmtId="0" fontId="53" fillId="3" borderId="1" xfId="0" applyFont="1" applyFill="1" applyBorder="1" applyAlignment="1">
      <alignment vertical="center"/>
    </xf>
    <xf numFmtId="0" fontId="49" fillId="3" borderId="51" xfId="0" applyFont="1" applyFill="1" applyBorder="1" applyAlignment="1">
      <alignment vertical="center"/>
    </xf>
    <xf numFmtId="0" fontId="49" fillId="3" borderId="1" xfId="0" applyFont="1" applyFill="1" applyBorder="1" applyAlignment="1">
      <alignment vertical="center"/>
    </xf>
    <xf numFmtId="0" fontId="44" fillId="3" borderId="62" xfId="0" applyFont="1" applyFill="1" applyBorder="1" applyAlignment="1">
      <alignment vertical="center"/>
    </xf>
    <xf numFmtId="0" fontId="44" fillId="3" borderId="7" xfId="0" applyFont="1" applyFill="1" applyBorder="1" applyAlignment="1">
      <alignment vertical="center"/>
    </xf>
    <xf numFmtId="165" fontId="53" fillId="0" borderId="60" xfId="0" applyNumberFormat="1" applyFont="1" applyFill="1" applyBorder="1" applyAlignment="1">
      <alignment vertical="center"/>
    </xf>
    <xf numFmtId="165" fontId="53" fillId="0" borderId="30" xfId="0" applyNumberFormat="1" applyFont="1" applyFill="1" applyBorder="1" applyAlignment="1">
      <alignment vertical="center"/>
    </xf>
    <xf numFmtId="165" fontId="53" fillId="0" borderId="29" xfId="0" applyNumberFormat="1" applyFont="1" applyFill="1" applyBorder="1" applyAlignment="1">
      <alignment vertical="center"/>
    </xf>
    <xf numFmtId="165" fontId="44" fillId="0" borderId="50" xfId="0" applyNumberFormat="1" applyFont="1" applyFill="1" applyBorder="1" applyAlignment="1">
      <alignment vertical="center"/>
    </xf>
    <xf numFmtId="165" fontId="44" fillId="0" borderId="28" xfId="0" applyNumberFormat="1" applyFont="1" applyFill="1" applyBorder="1" applyAlignment="1">
      <alignment vertical="center"/>
    </xf>
    <xf numFmtId="165" fontId="5" fillId="2" borderId="0" xfId="0" applyNumberFormat="1" applyFont="1" applyFill="1" applyAlignment="1">
      <alignment horizontal="right" vertical="center" wrapText="1"/>
    </xf>
    <xf numFmtId="0" fontId="13" fillId="2" borderId="0" xfId="0" applyNumberFormat="1" applyFont="1" applyFill="1" applyBorder="1" applyAlignment="1">
      <alignment horizontal="center" vertical="center" wrapText="1"/>
    </xf>
    <xf numFmtId="165" fontId="5" fillId="2" borderId="24" xfId="0" applyNumberFormat="1" applyFont="1" applyFill="1" applyBorder="1" applyAlignment="1">
      <alignment horizontal="right" vertical="center" wrapText="1"/>
    </xf>
    <xf numFmtId="165" fontId="5" fillId="2" borderId="0" xfId="0" applyNumberFormat="1" applyFont="1" applyFill="1" applyBorder="1" applyAlignment="1">
      <alignment horizontal="right" vertical="center" wrapText="1"/>
    </xf>
    <xf numFmtId="165" fontId="6" fillId="2" borderId="23" xfId="0" applyNumberFormat="1" applyFont="1" applyFill="1" applyBorder="1" applyAlignment="1">
      <alignment horizontal="center" vertical="center" wrapText="1"/>
    </xf>
    <xf numFmtId="165" fontId="6" fillId="2" borderId="24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21" xfId="0" applyNumberFormat="1" applyFont="1" applyFill="1" applyBorder="1" applyAlignment="1">
      <alignment horizontal="center" vertical="center" wrapText="1"/>
    </xf>
    <xf numFmtId="0" fontId="6" fillId="2" borderId="29" xfId="0" applyNumberFormat="1" applyFont="1" applyFill="1" applyBorder="1" applyAlignment="1">
      <alignment horizontal="center" vertical="center" wrapText="1"/>
    </xf>
    <xf numFmtId="166" fontId="13" fillId="0" borderId="0" xfId="7" applyNumberFormat="1" applyFont="1" applyFill="1" applyAlignment="1">
      <alignment horizontal="right" vertical="center" wrapText="1"/>
    </xf>
    <xf numFmtId="0" fontId="5" fillId="0" borderId="0" xfId="0" applyFont="1" applyFill="1" applyAlignment="1">
      <alignment horizontal="right"/>
    </xf>
    <xf numFmtId="166" fontId="14" fillId="2" borderId="24" xfId="7" applyNumberFormat="1" applyFont="1" applyFill="1" applyBorder="1" applyAlignment="1">
      <alignment vertical="center" wrapText="1"/>
    </xf>
    <xf numFmtId="166" fontId="13" fillId="2" borderId="0" xfId="7" applyNumberFormat="1" applyFont="1" applyFill="1" applyAlignment="1">
      <alignment horizontal="right" vertical="center" wrapText="1"/>
    </xf>
    <xf numFmtId="166" fontId="14" fillId="2" borderId="0" xfId="7" applyNumberFormat="1" applyFont="1" applyFill="1" applyAlignment="1">
      <alignment horizontal="center" vertical="center" wrapText="1"/>
    </xf>
    <xf numFmtId="166" fontId="14" fillId="2" borderId="0" xfId="7" applyNumberFormat="1" applyFont="1" applyFill="1" applyAlignment="1">
      <alignment vertical="center" wrapText="1"/>
    </xf>
    <xf numFmtId="1" fontId="13" fillId="2" borderId="57" xfId="7" applyNumberFormat="1" applyFont="1" applyFill="1" applyBorder="1" applyAlignment="1">
      <alignment horizontal="center" vertical="center" wrapText="1"/>
    </xf>
    <xf numFmtId="1" fontId="13" fillId="2" borderId="41" xfId="7" applyNumberFormat="1" applyFont="1" applyFill="1" applyBorder="1" applyAlignment="1">
      <alignment horizontal="center" vertical="center" wrapText="1"/>
    </xf>
    <xf numFmtId="166" fontId="13" fillId="2" borderId="20" xfId="7" applyNumberFormat="1" applyFont="1" applyFill="1" applyBorder="1" applyAlignment="1">
      <alignment horizontal="center" vertical="center" wrapText="1"/>
    </xf>
    <xf numFmtId="166" fontId="13" fillId="2" borderId="28" xfId="7" applyNumberFormat="1" applyFont="1" applyFill="1" applyBorder="1" applyAlignment="1">
      <alignment horizontal="center" vertical="center" wrapText="1"/>
    </xf>
    <xf numFmtId="166" fontId="16" fillId="2" borderId="4" xfId="7" applyNumberFormat="1" applyFont="1" applyFill="1" applyBorder="1" applyAlignment="1">
      <alignment horizontal="left" vertical="center" wrapText="1"/>
    </xf>
    <xf numFmtId="166" fontId="16" fillId="2" borderId="0" xfId="7" applyNumberFormat="1" applyFont="1" applyFill="1" applyBorder="1" applyAlignment="1">
      <alignment horizontal="left" vertical="center" wrapText="1"/>
    </xf>
    <xf numFmtId="166" fontId="16" fillId="2" borderId="10" xfId="7" applyNumberFormat="1" applyFont="1" applyFill="1" applyBorder="1" applyAlignment="1">
      <alignment horizontal="left" vertical="center" wrapText="1"/>
    </xf>
    <xf numFmtId="166" fontId="13" fillId="2" borderId="42" xfId="7" applyNumberFormat="1" applyFont="1" applyFill="1" applyBorder="1" applyAlignment="1">
      <alignment horizontal="left" vertical="center" wrapText="1"/>
    </xf>
    <xf numFmtId="166" fontId="13" fillId="2" borderId="36" xfId="7" applyNumberFormat="1" applyFont="1" applyFill="1" applyBorder="1" applyAlignment="1">
      <alignment horizontal="left" vertical="center" wrapText="1"/>
    </xf>
    <xf numFmtId="166" fontId="13" fillId="2" borderId="19" xfId="7" applyNumberFormat="1" applyFont="1" applyFill="1" applyBorder="1" applyAlignment="1">
      <alignment horizontal="left" vertical="center" wrapText="1"/>
    </xf>
    <xf numFmtId="166" fontId="13" fillId="2" borderId="31" xfId="7" applyNumberFormat="1" applyFont="1" applyFill="1" applyBorder="1" applyAlignment="1">
      <alignment vertical="center" wrapText="1"/>
    </xf>
    <xf numFmtId="166" fontId="13" fillId="2" borderId="49" xfId="7" applyNumberFormat="1" applyFont="1" applyFill="1" applyBorder="1" applyAlignment="1">
      <alignment vertical="center" wrapText="1"/>
    </xf>
    <xf numFmtId="166" fontId="13" fillId="2" borderId="21" xfId="7" applyNumberFormat="1" applyFont="1" applyFill="1" applyBorder="1" applyAlignment="1">
      <alignment horizontal="center" vertical="center" wrapText="1"/>
    </xf>
    <xf numFmtId="166" fontId="13" fillId="2" borderId="29" xfId="7" applyNumberFormat="1" applyFont="1" applyFill="1" applyBorder="1" applyAlignment="1">
      <alignment horizontal="center" vertical="center" wrapText="1"/>
    </xf>
    <xf numFmtId="166" fontId="13" fillId="2" borderId="21" xfId="0" applyNumberFormat="1" applyFont="1" applyFill="1" applyBorder="1" applyAlignment="1">
      <alignment horizontal="center" vertical="center" wrapText="1"/>
    </xf>
    <xf numFmtId="166" fontId="13" fillId="2" borderId="30" xfId="0" applyNumberFormat="1" applyFont="1" applyFill="1" applyBorder="1" applyAlignment="1">
      <alignment horizontal="center" vertical="center" wrapText="1"/>
    </xf>
    <xf numFmtId="166" fontId="13" fillId="2" borderId="29" xfId="0" applyNumberFormat="1" applyFont="1" applyFill="1" applyBorder="1" applyAlignment="1">
      <alignment horizontal="center" vertical="center" wrapText="1"/>
    </xf>
    <xf numFmtId="166" fontId="13" fillId="2" borderId="58" xfId="7" applyNumberFormat="1" applyFont="1" applyFill="1" applyBorder="1" applyAlignment="1">
      <alignment horizontal="center" vertical="center" wrapText="1"/>
    </xf>
    <xf numFmtId="166" fontId="13" fillId="2" borderId="23" xfId="7" applyNumberFormat="1" applyFont="1" applyFill="1" applyBorder="1" applyAlignment="1">
      <alignment horizontal="center" vertical="center" wrapText="1"/>
    </xf>
    <xf numFmtId="166" fontId="13" fillId="2" borderId="59" xfId="7" applyNumberFormat="1" applyFont="1" applyFill="1" applyBorder="1" applyAlignment="1">
      <alignment horizontal="center" vertical="center" wrapText="1"/>
    </xf>
    <xf numFmtId="166" fontId="13" fillId="2" borderId="4" xfId="7" applyNumberFormat="1" applyFont="1" applyFill="1" applyBorder="1" applyAlignment="1">
      <alignment horizontal="center" vertical="center" wrapText="1"/>
    </xf>
    <xf numFmtId="166" fontId="13" fillId="2" borderId="0" xfId="7" applyNumberFormat="1" applyFont="1" applyFill="1" applyBorder="1" applyAlignment="1">
      <alignment horizontal="center" vertical="center" wrapText="1"/>
    </xf>
    <xf numFmtId="166" fontId="13" fillId="2" borderId="48" xfId="7" applyNumberFormat="1" applyFont="1" applyFill="1" applyBorder="1" applyAlignment="1">
      <alignment horizontal="center" vertical="center" wrapText="1"/>
    </xf>
    <xf numFmtId="166" fontId="13" fillId="2" borderId="42" xfId="7" applyNumberFormat="1" applyFont="1" applyFill="1" applyBorder="1" applyAlignment="1">
      <alignment horizontal="center" vertical="center" wrapText="1"/>
    </xf>
    <xf numFmtId="166" fontId="13" fillId="2" borderId="36" xfId="7" applyNumberFormat="1" applyFont="1" applyFill="1" applyBorder="1" applyAlignment="1">
      <alignment horizontal="center" vertical="center" wrapText="1"/>
    </xf>
    <xf numFmtId="166" fontId="13" fillId="2" borderId="49" xfId="7" applyNumberFormat="1" applyFont="1" applyFill="1" applyBorder="1" applyAlignment="1">
      <alignment horizontal="center" vertical="center" wrapText="1"/>
    </xf>
    <xf numFmtId="166" fontId="13" fillId="2" borderId="32" xfId="7" applyNumberFormat="1" applyFont="1" applyFill="1" applyBorder="1" applyAlignment="1">
      <alignment vertical="center" wrapText="1"/>
    </xf>
    <xf numFmtId="166" fontId="13" fillId="2" borderId="22" xfId="7" applyNumberFormat="1" applyFont="1" applyFill="1" applyBorder="1" applyAlignment="1">
      <alignment vertical="center" wrapText="1"/>
    </xf>
    <xf numFmtId="166" fontId="28" fillId="2" borderId="34" xfId="7" applyNumberFormat="1" applyFont="1" applyFill="1" applyBorder="1" applyAlignment="1">
      <alignment horizontal="center" vertical="center" wrapText="1"/>
    </xf>
    <xf numFmtId="166" fontId="28" fillId="2" borderId="47" xfId="7" applyNumberFormat="1" applyFont="1" applyFill="1" applyBorder="1" applyAlignment="1">
      <alignment horizontal="center" vertical="center" wrapText="1"/>
    </xf>
    <xf numFmtId="166" fontId="28" fillId="2" borderId="52" xfId="7" applyNumberFormat="1" applyFont="1" applyFill="1" applyBorder="1" applyAlignment="1">
      <alignment horizontal="center" vertical="center" wrapText="1"/>
    </xf>
    <xf numFmtId="166" fontId="28" fillId="2" borderId="53" xfId="7" applyNumberFormat="1" applyFont="1" applyFill="1" applyBorder="1" applyAlignment="1">
      <alignment horizontal="center" vertical="center" wrapText="1"/>
    </xf>
    <xf numFmtId="166" fontId="16" fillId="2" borderId="39" xfId="7" applyNumberFormat="1" applyFont="1" applyFill="1" applyBorder="1" applyAlignment="1">
      <alignment horizontal="left" vertical="center" wrapText="1"/>
    </xf>
    <xf numFmtId="166" fontId="16" fillId="2" borderId="27" xfId="7" applyNumberFormat="1" applyFont="1" applyFill="1" applyBorder="1" applyAlignment="1">
      <alignment horizontal="left" vertical="center" wrapText="1"/>
    </xf>
    <xf numFmtId="166" fontId="16" fillId="2" borderId="35" xfId="7" applyNumberFormat="1" applyFont="1" applyFill="1" applyBorder="1" applyAlignment="1">
      <alignment horizontal="left" vertical="center" wrapText="1"/>
    </xf>
    <xf numFmtId="166" fontId="13" fillId="2" borderId="4" xfId="7" applyNumberFormat="1" applyFont="1" applyFill="1" applyBorder="1" applyAlignment="1">
      <alignment horizontal="left" vertical="center" wrapText="1"/>
    </xf>
    <xf numFmtId="166" fontId="13" fillId="2" borderId="0" xfId="7" applyNumberFormat="1" applyFont="1" applyFill="1" applyBorder="1" applyAlignment="1">
      <alignment horizontal="left" vertical="center" wrapText="1"/>
    </xf>
    <xf numFmtId="166" fontId="13" fillId="2" borderId="10" xfId="7" applyNumberFormat="1" applyFont="1" applyFill="1" applyBorder="1" applyAlignment="1">
      <alignment horizontal="left" vertical="center" wrapText="1"/>
    </xf>
    <xf numFmtId="0" fontId="13" fillId="2" borderId="31" xfId="0" applyFont="1" applyFill="1" applyBorder="1" applyAlignment="1">
      <alignment wrapText="1"/>
    </xf>
    <xf numFmtId="0" fontId="13" fillId="2" borderId="36" xfId="0" applyFont="1" applyFill="1" applyBorder="1" applyAlignment="1">
      <alignment wrapText="1"/>
    </xf>
    <xf numFmtId="0" fontId="13" fillId="2" borderId="19" xfId="0" applyFont="1" applyFill="1" applyBorder="1" applyAlignment="1">
      <alignment wrapText="1"/>
    </xf>
    <xf numFmtId="166" fontId="13" fillId="2" borderId="34" xfId="7" applyNumberFormat="1" applyFont="1" applyFill="1" applyBorder="1" applyAlignment="1">
      <alignment horizontal="center" vertical="center" wrapText="1"/>
    </xf>
    <xf numFmtId="166" fontId="13" fillId="2" borderId="27" xfId="7" applyNumberFormat="1" applyFont="1" applyFill="1" applyBorder="1" applyAlignment="1">
      <alignment horizontal="center" vertical="center" wrapText="1"/>
    </xf>
    <xf numFmtId="166" fontId="13" fillId="2" borderId="47" xfId="7" applyNumberFormat="1" applyFont="1" applyFill="1" applyBorder="1" applyAlignment="1">
      <alignment horizontal="center" vertical="center" wrapText="1"/>
    </xf>
    <xf numFmtId="166" fontId="13" fillId="2" borderId="25" xfId="7" applyNumberFormat="1" applyFont="1" applyFill="1" applyBorder="1" applyAlignment="1">
      <alignment horizontal="center" vertical="center" wrapText="1"/>
    </xf>
    <xf numFmtId="166" fontId="13" fillId="2" borderId="31" xfId="7" applyNumberFormat="1" applyFont="1" applyFill="1" applyBorder="1" applyAlignment="1">
      <alignment horizontal="center" vertical="center" wrapText="1"/>
    </xf>
    <xf numFmtId="166" fontId="13" fillId="2" borderId="5" xfId="7" applyNumberFormat="1" applyFont="1" applyFill="1" applyBorder="1" applyAlignment="1">
      <alignment vertical="center" wrapText="1"/>
    </xf>
    <xf numFmtId="166" fontId="13" fillId="2" borderId="34" xfId="7" applyNumberFormat="1" applyFont="1" applyFill="1" applyBorder="1" applyAlignment="1">
      <alignment vertical="center" wrapText="1"/>
    </xf>
    <xf numFmtId="166" fontId="13" fillId="2" borderId="27" xfId="7" applyNumberFormat="1" applyFont="1" applyFill="1" applyBorder="1" applyAlignment="1">
      <alignment vertical="center" wrapText="1"/>
    </xf>
    <xf numFmtId="166" fontId="13" fillId="2" borderId="35" xfId="7" applyNumberFormat="1" applyFont="1" applyFill="1" applyBorder="1" applyAlignment="1">
      <alignment vertical="center" wrapText="1"/>
    </xf>
    <xf numFmtId="166" fontId="13" fillId="2" borderId="36" xfId="7" applyNumberFormat="1" applyFont="1" applyFill="1" applyBorder="1" applyAlignment="1">
      <alignment vertical="center" wrapText="1"/>
    </xf>
    <xf numFmtId="166" fontId="13" fillId="2" borderId="19" xfId="7" applyNumberFormat="1" applyFont="1" applyFill="1" applyBorder="1" applyAlignment="1">
      <alignment vertical="center" wrapText="1"/>
    </xf>
    <xf numFmtId="166" fontId="27" fillId="2" borderId="34" xfId="7" applyNumberFormat="1" applyFont="1" applyFill="1" applyBorder="1" applyAlignment="1">
      <alignment vertical="center" wrapText="1"/>
    </xf>
    <xf numFmtId="166" fontId="27" fillId="2" borderId="27" xfId="7" applyNumberFormat="1" applyFont="1" applyFill="1" applyBorder="1" applyAlignment="1">
      <alignment vertical="center" wrapText="1"/>
    </xf>
    <xf numFmtId="166" fontId="27" fillId="2" borderId="35" xfId="7" applyNumberFormat="1" applyFont="1" applyFill="1" applyBorder="1" applyAlignment="1">
      <alignment vertical="center" wrapText="1"/>
    </xf>
    <xf numFmtId="166" fontId="27" fillId="2" borderId="37" xfId="7" applyNumberFormat="1" applyFont="1" applyFill="1" applyBorder="1" applyAlignment="1">
      <alignment vertical="center" wrapText="1"/>
    </xf>
    <xf numFmtId="166" fontId="27" fillId="2" borderId="38" xfId="7" applyNumberFormat="1" applyFont="1" applyFill="1" applyBorder="1" applyAlignment="1">
      <alignment vertical="center" wrapText="1"/>
    </xf>
    <xf numFmtId="166" fontId="27" fillId="2" borderId="39" xfId="7" applyNumberFormat="1" applyFont="1" applyFill="1" applyBorder="1" applyAlignment="1">
      <alignment vertical="center" wrapText="1"/>
    </xf>
    <xf numFmtId="166" fontId="27" fillId="2" borderId="40" xfId="7" applyNumberFormat="1" applyFont="1" applyFill="1" applyBorder="1" applyAlignment="1">
      <alignment vertical="center" wrapText="1"/>
    </xf>
    <xf numFmtId="166" fontId="13" fillId="2" borderId="41" xfId="7" applyNumberFormat="1" applyFont="1" applyFill="1" applyBorder="1" applyAlignment="1">
      <alignment vertical="center" wrapText="1"/>
    </xf>
    <xf numFmtId="166" fontId="13" fillId="2" borderId="3" xfId="7" applyNumberFormat="1" applyFont="1" applyFill="1" applyBorder="1" applyAlignment="1">
      <alignment vertical="center" wrapText="1"/>
    </xf>
    <xf numFmtId="166" fontId="13" fillId="2" borderId="42" xfId="7" applyNumberFormat="1" applyFont="1" applyFill="1" applyBorder="1" applyAlignment="1">
      <alignment vertical="center" wrapText="1"/>
    </xf>
    <xf numFmtId="166" fontId="13" fillId="2" borderId="9" xfId="7" applyNumberFormat="1" applyFont="1" applyFill="1" applyBorder="1" applyAlignment="1">
      <alignment vertical="center" wrapText="1"/>
    </xf>
    <xf numFmtId="166" fontId="13" fillId="2" borderId="57" xfId="7" applyNumberFormat="1" applyFont="1" applyFill="1" applyBorder="1" applyAlignment="1">
      <alignment horizontal="center" vertical="center" wrapText="1"/>
    </xf>
    <xf numFmtId="166" fontId="25" fillId="2" borderId="32" xfId="7" applyNumberFormat="1" applyFont="1" applyFill="1" applyBorder="1" applyAlignment="1">
      <alignment vertical="center" wrapText="1"/>
    </xf>
    <xf numFmtId="166" fontId="25" fillId="2" borderId="5" xfId="7" applyNumberFormat="1" applyFont="1" applyFill="1" applyBorder="1" applyAlignment="1">
      <alignment vertical="center" wrapText="1"/>
    </xf>
    <xf numFmtId="166" fontId="25" fillId="2" borderId="11" xfId="7" applyNumberFormat="1" applyFont="1" applyFill="1" applyBorder="1" applyAlignment="1">
      <alignment vertical="center" wrapText="1"/>
    </xf>
    <xf numFmtId="166" fontId="27" fillId="2" borderId="44" xfId="7" applyNumberFormat="1" applyFont="1" applyFill="1" applyBorder="1" applyAlignment="1">
      <alignment vertical="center" wrapText="1"/>
    </xf>
    <xf numFmtId="166" fontId="27" fillId="2" borderId="14" xfId="7" applyNumberFormat="1" applyFont="1" applyFill="1" applyBorder="1" applyAlignment="1">
      <alignment vertical="center" wrapText="1"/>
    </xf>
    <xf numFmtId="166" fontId="13" fillId="2" borderId="15" xfId="7" applyNumberFormat="1" applyFont="1" applyFill="1" applyBorder="1" applyAlignment="1">
      <alignment vertical="center" wrapText="1"/>
    </xf>
    <xf numFmtId="166" fontId="13" fillId="2" borderId="11" xfId="7" applyNumberFormat="1" applyFont="1" applyFill="1" applyBorder="1" applyAlignment="1">
      <alignment vertical="center" wrapText="1"/>
    </xf>
    <xf numFmtId="166" fontId="28" fillId="2" borderId="50" xfId="7" applyNumberFormat="1" applyFont="1" applyFill="1" applyBorder="1" applyAlignment="1">
      <alignment horizontal="center" vertical="center" wrapText="1"/>
    </xf>
    <xf numFmtId="166" fontId="28" fillId="2" borderId="28" xfId="7" applyNumberFormat="1" applyFont="1" applyFill="1" applyBorder="1" applyAlignment="1">
      <alignment horizontal="center" vertical="center" wrapText="1"/>
    </xf>
    <xf numFmtId="166" fontId="28" fillId="2" borderId="51" xfId="7" applyNumberFormat="1" applyFont="1" applyFill="1" applyBorder="1" applyAlignment="1">
      <alignment horizontal="center" vertical="center" wrapText="1"/>
    </xf>
    <xf numFmtId="166" fontId="28" fillId="2" borderId="1" xfId="7" applyNumberFormat="1" applyFont="1" applyFill="1" applyBorder="1" applyAlignment="1">
      <alignment horizontal="center" vertical="center" wrapText="1"/>
    </xf>
    <xf numFmtId="1" fontId="13" fillId="2" borderId="60" xfId="7" applyNumberFormat="1" applyFont="1" applyFill="1" applyBorder="1" applyAlignment="1">
      <alignment horizontal="center" vertical="center" wrapText="1"/>
    </xf>
    <xf numFmtId="166" fontId="13" fillId="2" borderId="1" xfId="7" applyNumberFormat="1" applyFont="1" applyFill="1" applyBorder="1" applyAlignment="1">
      <alignment horizontal="center" vertical="center" wrapText="1"/>
    </xf>
    <xf numFmtId="166" fontId="13" fillId="2" borderId="45" xfId="7" applyNumberFormat="1" applyFont="1" applyFill="1" applyBorder="1" applyAlignment="1">
      <alignment horizontal="left" vertical="center" wrapText="1"/>
    </xf>
    <xf numFmtId="166" fontId="13" fillId="2" borderId="24" xfId="7" applyNumberFormat="1" applyFont="1" applyFill="1" applyBorder="1" applyAlignment="1">
      <alignment horizontal="left" vertical="center" wrapText="1"/>
    </xf>
    <xf numFmtId="166" fontId="13" fillId="2" borderId="46" xfId="7" applyNumberFormat="1" applyFont="1" applyFill="1" applyBorder="1" applyAlignment="1">
      <alignment horizontal="left" vertical="center" wrapText="1"/>
    </xf>
    <xf numFmtId="166" fontId="27" fillId="2" borderId="32" xfId="7" applyNumberFormat="1" applyFont="1" applyFill="1" applyBorder="1" applyAlignment="1">
      <alignment vertical="center" wrapText="1"/>
    </xf>
    <xf numFmtId="166" fontId="27" fillId="2" borderId="22" xfId="7" applyNumberFormat="1" applyFont="1" applyFill="1" applyBorder="1" applyAlignment="1">
      <alignment vertical="center" wrapText="1"/>
    </xf>
    <xf numFmtId="0" fontId="13" fillId="2" borderId="34" xfId="0" applyFont="1" applyFill="1" applyBorder="1" applyAlignment="1">
      <alignment wrapText="1"/>
    </xf>
    <xf numFmtId="0" fontId="13" fillId="2" borderId="27" xfId="0" applyFont="1" applyFill="1" applyBorder="1" applyAlignment="1">
      <alignment wrapText="1"/>
    </xf>
    <xf numFmtId="0" fontId="13" fillId="2" borderId="35" xfId="0" applyFont="1" applyFill="1" applyBorder="1" applyAlignment="1">
      <alignment wrapText="1"/>
    </xf>
    <xf numFmtId="166" fontId="5" fillId="2" borderId="4" xfId="7" applyNumberFormat="1" applyFont="1" applyFill="1" applyBorder="1" applyAlignment="1">
      <alignment horizontal="left" vertical="center" wrapText="1"/>
    </xf>
    <xf numFmtId="166" fontId="5" fillId="2" borderId="0" xfId="7" applyNumberFormat="1" applyFont="1" applyFill="1" applyBorder="1" applyAlignment="1">
      <alignment horizontal="left" vertical="center" wrapText="1"/>
    </xf>
    <xf numFmtId="166" fontId="5" fillId="2" borderId="10" xfId="7" applyNumberFormat="1" applyFont="1" applyFill="1" applyBorder="1" applyAlignment="1">
      <alignment horizontal="left" vertical="center" wrapText="1"/>
    </xf>
    <xf numFmtId="1" fontId="13" fillId="2" borderId="1" xfId="7" applyNumberFormat="1" applyFont="1" applyFill="1" applyBorder="1" applyAlignment="1">
      <alignment horizontal="center" vertical="center" wrapText="1"/>
    </xf>
    <xf numFmtId="166" fontId="27" fillId="2" borderId="0" xfId="7" applyNumberFormat="1" applyFont="1" applyFill="1" applyBorder="1" applyAlignment="1">
      <alignment vertical="center" wrapText="1"/>
    </xf>
    <xf numFmtId="166" fontId="27" fillId="2" borderId="10" xfId="7" applyNumberFormat="1" applyFont="1" applyFill="1" applyBorder="1" applyAlignment="1">
      <alignment vertical="center" wrapText="1"/>
    </xf>
    <xf numFmtId="1" fontId="13" fillId="2" borderId="56" xfId="7" applyNumberFormat="1" applyFont="1" applyFill="1" applyBorder="1" applyAlignment="1">
      <alignment horizontal="center" vertical="center" wrapText="1"/>
    </xf>
    <xf numFmtId="1" fontId="13" fillId="2" borderId="31" xfId="7" applyNumberFormat="1" applyFont="1" applyFill="1" applyBorder="1" applyAlignment="1">
      <alignment horizontal="center" vertical="center" wrapText="1"/>
    </xf>
    <xf numFmtId="166" fontId="13" fillId="2" borderId="33" xfId="7" applyNumberFormat="1" applyFont="1" applyFill="1" applyBorder="1" applyAlignment="1">
      <alignment vertical="center" wrapText="1"/>
    </xf>
    <xf numFmtId="166" fontId="13" fillId="2" borderId="53" xfId="7" applyNumberFormat="1" applyFont="1" applyFill="1" applyBorder="1" applyAlignment="1">
      <alignment vertical="center" wrapText="1"/>
    </xf>
    <xf numFmtId="166" fontId="13" fillId="2" borderId="54" xfId="7" applyNumberFormat="1" applyFont="1" applyFill="1" applyBorder="1" applyAlignment="1">
      <alignment vertical="center" wrapText="1"/>
    </xf>
    <xf numFmtId="166" fontId="13" fillId="2" borderId="55" xfId="7" applyNumberFormat="1" applyFont="1" applyFill="1" applyBorder="1" applyAlignment="1">
      <alignment vertical="center" wrapText="1"/>
    </xf>
    <xf numFmtId="0" fontId="13" fillId="2" borderId="25" xfId="0" applyFont="1" applyFill="1" applyBorder="1" applyAlignment="1">
      <alignment wrapText="1"/>
    </xf>
    <xf numFmtId="0" fontId="13" fillId="2" borderId="0" xfId="0" applyFont="1" applyFill="1" applyBorder="1" applyAlignment="1">
      <alignment wrapText="1"/>
    </xf>
    <xf numFmtId="0" fontId="13" fillId="2" borderId="10" xfId="0" applyFont="1" applyFill="1" applyBorder="1" applyAlignment="1">
      <alignment wrapText="1"/>
    </xf>
    <xf numFmtId="0" fontId="13" fillId="2" borderId="1" xfId="0" applyFont="1" applyFill="1" applyBorder="1" applyAlignment="1">
      <alignment horizontal="center" vertical="center" wrapText="1"/>
    </xf>
    <xf numFmtId="0" fontId="27" fillId="2" borderId="34" xfId="0" applyFont="1" applyFill="1" applyBorder="1" applyAlignment="1">
      <alignment wrapText="1"/>
    </xf>
    <xf numFmtId="0" fontId="27" fillId="2" borderId="27" xfId="0" applyFont="1" applyFill="1" applyBorder="1" applyAlignment="1">
      <alignment wrapText="1"/>
    </xf>
    <xf numFmtId="0" fontId="27" fillId="2" borderId="35" xfId="0" applyFont="1" applyFill="1" applyBorder="1" applyAlignment="1">
      <alignment wrapText="1"/>
    </xf>
    <xf numFmtId="0" fontId="28" fillId="2" borderId="34" xfId="0" applyFont="1" applyFill="1" applyBorder="1" applyAlignment="1">
      <alignment horizontal="center" wrapText="1"/>
    </xf>
    <xf numFmtId="0" fontId="28" fillId="2" borderId="35" xfId="0" applyFont="1" applyFill="1" applyBorder="1" applyAlignment="1">
      <alignment horizontal="center" wrapText="1"/>
    </xf>
    <xf numFmtId="0" fontId="28" fillId="2" borderId="25" xfId="0" applyFont="1" applyFill="1" applyBorder="1" applyAlignment="1">
      <alignment horizontal="center" wrapText="1"/>
    </xf>
    <xf numFmtId="0" fontId="28" fillId="2" borderId="10" xfId="0" applyFont="1" applyFill="1" applyBorder="1" applyAlignment="1">
      <alignment horizontal="center" wrapText="1"/>
    </xf>
    <xf numFmtId="0" fontId="28" fillId="2" borderId="31" xfId="0" applyFont="1" applyFill="1" applyBorder="1" applyAlignment="1">
      <alignment horizontal="center" wrapText="1"/>
    </xf>
    <xf numFmtId="0" fontId="28" fillId="2" borderId="19" xfId="0" applyFont="1" applyFill="1" applyBorder="1" applyAlignment="1">
      <alignment horizontal="center" wrapText="1"/>
    </xf>
    <xf numFmtId="0" fontId="16" fillId="2" borderId="34" xfId="0" applyFont="1" applyFill="1" applyBorder="1" applyAlignment="1">
      <alignment wrapText="1"/>
    </xf>
    <xf numFmtId="0" fontId="16" fillId="2" borderId="27" xfId="0" applyFont="1" applyFill="1" applyBorder="1" applyAlignment="1">
      <alignment wrapText="1"/>
    </xf>
    <xf numFmtId="0" fontId="16" fillId="2" borderId="35" xfId="0" applyFont="1" applyFill="1" applyBorder="1" applyAlignment="1">
      <alignment wrapText="1"/>
    </xf>
    <xf numFmtId="0" fontId="13" fillId="2" borderId="0" xfId="0" applyFont="1" applyFill="1" applyAlignment="1">
      <alignment wrapText="1"/>
    </xf>
    <xf numFmtId="0" fontId="16" fillId="2" borderId="25" xfId="0" applyFont="1" applyFill="1" applyBorder="1" applyAlignment="1">
      <alignment wrapText="1"/>
    </xf>
    <xf numFmtId="0" fontId="16" fillId="2" borderId="0" xfId="0" applyFont="1" applyFill="1" applyBorder="1" applyAlignment="1">
      <alignment wrapText="1"/>
    </xf>
    <xf numFmtId="0" fontId="16" fillId="2" borderId="0" xfId="0" applyFont="1" applyFill="1" applyAlignment="1">
      <alignment wrapText="1"/>
    </xf>
    <xf numFmtId="0" fontId="16" fillId="2" borderId="10" xfId="0" applyFont="1" applyFill="1" applyBorder="1" applyAlignment="1">
      <alignment wrapText="1"/>
    </xf>
    <xf numFmtId="166" fontId="13" fillId="2" borderId="44" xfId="7" applyNumberFormat="1" applyFont="1" applyFill="1" applyBorder="1" applyAlignment="1">
      <alignment vertical="center" wrapText="1"/>
    </xf>
    <xf numFmtId="166" fontId="13" fillId="2" borderId="14" xfId="7" applyNumberFormat="1" applyFont="1" applyFill="1" applyBorder="1" applyAlignment="1">
      <alignment vertical="center" wrapText="1"/>
    </xf>
    <xf numFmtId="0" fontId="13" fillId="2" borderId="32" xfId="0" applyFont="1" applyFill="1" applyBorder="1" applyAlignment="1">
      <alignment wrapText="1"/>
    </xf>
    <xf numFmtId="0" fontId="13" fillId="2" borderId="11" xfId="0" applyFont="1" applyFill="1" applyBorder="1" applyAlignment="1">
      <alignment wrapText="1"/>
    </xf>
    <xf numFmtId="0" fontId="13" fillId="2" borderId="5" xfId="0" applyFont="1" applyFill="1" applyBorder="1" applyAlignment="1">
      <alignment wrapText="1"/>
    </xf>
    <xf numFmtId="166" fontId="61" fillId="2" borderId="39" xfId="7" applyNumberFormat="1" applyFont="1" applyFill="1" applyBorder="1" applyAlignment="1">
      <alignment horizontal="left" vertical="center" wrapText="1"/>
    </xf>
    <xf numFmtId="166" fontId="61" fillId="2" borderId="27" xfId="7" applyNumberFormat="1" applyFont="1" applyFill="1" applyBorder="1" applyAlignment="1">
      <alignment horizontal="left" vertical="center" wrapText="1"/>
    </xf>
    <xf numFmtId="166" fontId="61" fillId="2" borderId="35" xfId="7" applyNumberFormat="1" applyFont="1" applyFill="1" applyBorder="1" applyAlignment="1">
      <alignment horizontal="left" vertical="center" wrapText="1"/>
    </xf>
    <xf numFmtId="166" fontId="62" fillId="2" borderId="34" xfId="7" applyNumberFormat="1" applyFont="1" applyFill="1" applyBorder="1" applyAlignment="1">
      <alignment vertical="center" wrapText="1"/>
    </xf>
    <xf numFmtId="166" fontId="62" fillId="2" borderId="27" xfId="7" applyNumberFormat="1" applyFont="1" applyFill="1" applyBorder="1" applyAlignment="1">
      <alignment vertical="center" wrapText="1"/>
    </xf>
    <xf numFmtId="166" fontId="62" fillId="2" borderId="0" xfId="7" applyNumberFormat="1" applyFont="1" applyFill="1" applyBorder="1" applyAlignment="1">
      <alignment vertical="center" wrapText="1"/>
    </xf>
    <xf numFmtId="166" fontId="62" fillId="2" borderId="10" xfId="7" applyNumberFormat="1" applyFont="1" applyFill="1" applyBorder="1" applyAlignment="1">
      <alignment vertical="center" wrapText="1"/>
    </xf>
    <xf numFmtId="166" fontId="60" fillId="2" borderId="50" xfId="7" applyNumberFormat="1" applyFont="1" applyFill="1" applyBorder="1" applyAlignment="1">
      <alignment horizontal="center" vertical="center" wrapText="1"/>
    </xf>
    <xf numFmtId="166" fontId="60" fillId="2" borderId="28" xfId="7" applyNumberFormat="1" applyFont="1" applyFill="1" applyBorder="1" applyAlignment="1">
      <alignment horizontal="center" vertical="center" wrapText="1"/>
    </xf>
    <xf numFmtId="166" fontId="60" fillId="2" borderId="51" xfId="7" applyNumberFormat="1" applyFont="1" applyFill="1" applyBorder="1" applyAlignment="1">
      <alignment horizontal="center" vertical="center" wrapText="1"/>
    </xf>
    <xf numFmtId="166" fontId="60" fillId="2" borderId="1" xfId="7" applyNumberFormat="1" applyFont="1" applyFill="1" applyBorder="1" applyAlignment="1">
      <alignment horizontal="center" vertical="center" wrapText="1"/>
    </xf>
    <xf numFmtId="166" fontId="36" fillId="2" borderId="31" xfId="7" applyNumberFormat="1" applyFont="1" applyFill="1" applyBorder="1" applyAlignment="1">
      <alignment vertical="center" wrapText="1"/>
    </xf>
    <xf numFmtId="166" fontId="36" fillId="2" borderId="36" xfId="7" applyNumberFormat="1" applyFont="1" applyFill="1" applyBorder="1" applyAlignment="1">
      <alignment vertical="center" wrapText="1"/>
    </xf>
    <xf numFmtId="166" fontId="36" fillId="2" borderId="19" xfId="7" applyNumberFormat="1" applyFont="1" applyFill="1" applyBorder="1" applyAlignment="1">
      <alignment vertical="center" wrapText="1"/>
    </xf>
    <xf numFmtId="166" fontId="63" fillId="2" borderId="32" xfId="7" applyNumberFormat="1" applyFont="1" applyFill="1" applyBorder="1" applyAlignment="1">
      <alignment vertical="center" wrapText="1"/>
    </xf>
    <xf numFmtId="166" fontId="63" fillId="2" borderId="5" xfId="7" applyNumberFormat="1" applyFont="1" applyFill="1" applyBorder="1" applyAlignment="1">
      <alignment vertical="center" wrapText="1"/>
    </xf>
    <xf numFmtId="166" fontId="63" fillId="2" borderId="11" xfId="7" applyNumberFormat="1" applyFont="1" applyFill="1" applyBorder="1" applyAlignment="1">
      <alignment vertical="center" wrapText="1"/>
    </xf>
    <xf numFmtId="166" fontId="36" fillId="2" borderId="57" xfId="7" applyNumberFormat="1" applyFont="1" applyFill="1" applyBorder="1" applyAlignment="1">
      <alignment horizontal="center" vertical="center" wrapText="1"/>
    </xf>
    <xf numFmtId="166" fontId="36" fillId="2" borderId="20" xfId="7" applyNumberFormat="1" applyFont="1" applyFill="1" applyBorder="1" applyAlignment="1">
      <alignment horizontal="center" vertical="center" wrapText="1"/>
    </xf>
    <xf numFmtId="166" fontId="62" fillId="2" borderId="44" xfId="7" applyNumberFormat="1" applyFont="1" applyFill="1" applyBorder="1" applyAlignment="1">
      <alignment vertical="center" wrapText="1"/>
    </xf>
    <xf numFmtId="166" fontId="62" fillId="2" borderId="14" xfId="7" applyNumberFormat="1" applyFont="1" applyFill="1" applyBorder="1" applyAlignment="1">
      <alignment vertical="center" wrapText="1"/>
    </xf>
    <xf numFmtId="166" fontId="36" fillId="2" borderId="15" xfId="7" applyNumberFormat="1" applyFont="1" applyFill="1" applyBorder="1" applyAlignment="1">
      <alignment vertical="center" wrapText="1"/>
    </xf>
    <xf numFmtId="166" fontId="36" fillId="2" borderId="5" xfId="7" applyNumberFormat="1" applyFont="1" applyFill="1" applyBorder="1" applyAlignment="1">
      <alignment vertical="center" wrapText="1"/>
    </xf>
    <xf numFmtId="166" fontId="36" fillId="2" borderId="11" xfId="7" applyNumberFormat="1" applyFont="1" applyFill="1" applyBorder="1" applyAlignment="1">
      <alignment vertical="center" wrapText="1"/>
    </xf>
    <xf numFmtId="166" fontId="62" fillId="2" borderId="32" xfId="7" applyNumberFormat="1" applyFont="1" applyFill="1" applyBorder="1" applyAlignment="1">
      <alignment vertical="center" wrapText="1"/>
    </xf>
    <xf numFmtId="166" fontId="62" fillId="2" borderId="22" xfId="7" applyNumberFormat="1" applyFont="1" applyFill="1" applyBorder="1" applyAlignment="1">
      <alignment vertical="center" wrapText="1"/>
    </xf>
    <xf numFmtId="166" fontId="36" fillId="2" borderId="41" xfId="7" applyNumberFormat="1" applyFont="1" applyFill="1" applyBorder="1" applyAlignment="1">
      <alignment vertical="center" wrapText="1"/>
    </xf>
    <xf numFmtId="166" fontId="36" fillId="2" borderId="3" xfId="7" applyNumberFormat="1" applyFont="1" applyFill="1" applyBorder="1" applyAlignment="1">
      <alignment vertical="center" wrapText="1"/>
    </xf>
    <xf numFmtId="166" fontId="36" fillId="2" borderId="42" xfId="7" applyNumberFormat="1" applyFont="1" applyFill="1" applyBorder="1" applyAlignment="1">
      <alignment vertical="center" wrapText="1"/>
    </xf>
    <xf numFmtId="166" fontId="36" fillId="2" borderId="9" xfId="7" applyNumberFormat="1" applyFont="1" applyFill="1" applyBorder="1" applyAlignment="1">
      <alignment vertical="center" wrapText="1"/>
    </xf>
    <xf numFmtId="166" fontId="62" fillId="2" borderId="37" xfId="7" applyNumberFormat="1" applyFont="1" applyFill="1" applyBorder="1" applyAlignment="1">
      <alignment vertical="center" wrapText="1"/>
    </xf>
    <xf numFmtId="166" fontId="62" fillId="2" borderId="38" xfId="7" applyNumberFormat="1" applyFont="1" applyFill="1" applyBorder="1" applyAlignment="1">
      <alignment vertical="center" wrapText="1"/>
    </xf>
    <xf numFmtId="166" fontId="62" fillId="2" borderId="39" xfId="7" applyNumberFormat="1" applyFont="1" applyFill="1" applyBorder="1" applyAlignment="1">
      <alignment vertical="center" wrapText="1"/>
    </xf>
    <xf numFmtId="166" fontId="62" fillId="2" borderId="40" xfId="7" applyNumberFormat="1" applyFont="1" applyFill="1" applyBorder="1" applyAlignment="1">
      <alignment vertical="center" wrapText="1"/>
    </xf>
    <xf numFmtId="0" fontId="34" fillId="2" borderId="34" xfId="0" applyFont="1" applyFill="1" applyBorder="1" applyAlignment="1">
      <alignment wrapText="1"/>
    </xf>
    <xf numFmtId="0" fontId="34" fillId="2" borderId="27" xfId="0" applyFont="1" applyFill="1" applyBorder="1" applyAlignment="1">
      <alignment wrapText="1"/>
    </xf>
    <xf numFmtId="0" fontId="34" fillId="2" borderId="35" xfId="0" applyFont="1" applyFill="1" applyBorder="1" applyAlignment="1">
      <alignment wrapText="1"/>
    </xf>
    <xf numFmtId="0" fontId="34" fillId="2" borderId="31" xfId="0" applyFont="1" applyFill="1" applyBorder="1" applyAlignment="1">
      <alignment wrapText="1"/>
    </xf>
    <xf numFmtId="0" fontId="34" fillId="2" borderId="36" xfId="0" applyFont="1" applyFill="1" applyBorder="1" applyAlignment="1">
      <alignment wrapText="1"/>
    </xf>
    <xf numFmtId="0" fontId="34" fillId="2" borderId="0" xfId="0" applyFont="1" applyFill="1" applyBorder="1" applyAlignment="1">
      <alignment wrapText="1"/>
    </xf>
    <xf numFmtId="0" fontId="34" fillId="2" borderId="10" xfId="0" applyFont="1" applyFill="1" applyBorder="1" applyAlignment="1">
      <alignment wrapText="1"/>
    </xf>
    <xf numFmtId="166" fontId="44" fillId="2" borderId="0" xfId="7" applyNumberFormat="1" applyFont="1" applyFill="1" applyAlignment="1">
      <alignment vertical="center" wrapText="1"/>
    </xf>
    <xf numFmtId="166" fontId="36" fillId="2" borderId="34" xfId="7" applyNumberFormat="1" applyFont="1" applyFill="1" applyBorder="1" applyAlignment="1">
      <alignment horizontal="center" vertical="center" wrapText="1"/>
    </xf>
    <xf numFmtId="166" fontId="36" fillId="2" borderId="27" xfId="7" applyNumberFormat="1" applyFont="1" applyFill="1" applyBorder="1" applyAlignment="1">
      <alignment horizontal="center" vertical="center" wrapText="1"/>
    </xf>
    <xf numFmtId="166" fontId="36" fillId="2" borderId="47" xfId="7" applyNumberFormat="1" applyFont="1" applyFill="1" applyBorder="1" applyAlignment="1">
      <alignment horizontal="center" vertical="center" wrapText="1"/>
    </xf>
    <xf numFmtId="166" fontId="36" fillId="2" borderId="25" xfId="7" applyNumberFormat="1" applyFont="1" applyFill="1" applyBorder="1" applyAlignment="1">
      <alignment horizontal="center" vertical="center" wrapText="1"/>
    </xf>
    <xf numFmtId="166" fontId="36" fillId="2" borderId="0" xfId="7" applyNumberFormat="1" applyFont="1" applyFill="1" applyBorder="1" applyAlignment="1">
      <alignment horizontal="center" vertical="center" wrapText="1"/>
    </xf>
    <xf numFmtId="166" fontId="36" fillId="2" borderId="48" xfId="7" applyNumberFormat="1" applyFont="1" applyFill="1" applyBorder="1" applyAlignment="1">
      <alignment horizontal="center" vertical="center" wrapText="1"/>
    </xf>
    <xf numFmtId="166" fontId="36" fillId="2" borderId="31" xfId="7" applyNumberFormat="1" applyFont="1" applyFill="1" applyBorder="1" applyAlignment="1">
      <alignment horizontal="center" vertical="center" wrapText="1"/>
    </xf>
    <xf numFmtId="166" fontId="36" fillId="2" borderId="36" xfId="7" applyNumberFormat="1" applyFont="1" applyFill="1" applyBorder="1" applyAlignment="1">
      <alignment horizontal="center" vertical="center" wrapText="1"/>
    </xf>
    <xf numFmtId="166" fontId="36" fillId="2" borderId="49" xfId="7" applyNumberFormat="1" applyFont="1" applyFill="1" applyBorder="1" applyAlignment="1">
      <alignment horizontal="center" vertical="center" wrapText="1"/>
    </xf>
    <xf numFmtId="166" fontId="36" fillId="2" borderId="4" xfId="7" applyNumberFormat="1" applyFont="1" applyFill="1" applyBorder="1" applyAlignment="1">
      <alignment horizontal="left" vertical="center" wrapText="1"/>
    </xf>
    <xf numFmtId="166" fontId="36" fillId="2" borderId="0" xfId="7" applyNumberFormat="1" applyFont="1" applyFill="1" applyBorder="1" applyAlignment="1">
      <alignment horizontal="left" vertical="center" wrapText="1"/>
    </xf>
    <xf numFmtId="166" fontId="36" fillId="2" borderId="10" xfId="7" applyNumberFormat="1" applyFont="1" applyFill="1" applyBorder="1" applyAlignment="1">
      <alignment horizontal="left" vertical="center" wrapText="1"/>
    </xf>
    <xf numFmtId="166" fontId="36" fillId="2" borderId="1" xfId="7" applyNumberFormat="1" applyFont="1" applyFill="1" applyBorder="1" applyAlignment="1">
      <alignment horizontal="center" vertical="center" wrapText="1"/>
    </xf>
    <xf numFmtId="166" fontId="36" fillId="2" borderId="45" xfId="7" applyNumberFormat="1" applyFont="1" applyFill="1" applyBorder="1" applyAlignment="1">
      <alignment horizontal="left" vertical="center" wrapText="1"/>
    </xf>
    <xf numFmtId="166" fontId="36" fillId="2" borderId="24" xfId="7" applyNumberFormat="1" applyFont="1" applyFill="1" applyBorder="1" applyAlignment="1">
      <alignment horizontal="left" vertical="center" wrapText="1"/>
    </xf>
    <xf numFmtId="166" fontId="36" fillId="2" borderId="46" xfId="7" applyNumberFormat="1" applyFont="1" applyFill="1" applyBorder="1" applyAlignment="1">
      <alignment horizontal="left" vertical="center" wrapText="1"/>
    </xf>
    <xf numFmtId="166" fontId="13" fillId="2" borderId="39" xfId="7" applyNumberFormat="1" applyFont="1" applyFill="1" applyBorder="1" applyAlignment="1">
      <alignment horizontal="center" vertical="center" wrapText="1"/>
    </xf>
    <xf numFmtId="166" fontId="13" fillId="2" borderId="45" xfId="7" applyNumberFormat="1" applyFont="1" applyFill="1" applyBorder="1" applyAlignment="1">
      <alignment horizontal="center" vertical="center" wrapText="1"/>
    </xf>
    <xf numFmtId="166" fontId="13" fillId="2" borderId="24" xfId="7" applyNumberFormat="1" applyFont="1" applyFill="1" applyBorder="1" applyAlignment="1">
      <alignment horizontal="center" vertical="center" wrapText="1"/>
    </xf>
    <xf numFmtId="166" fontId="13" fillId="2" borderId="53" xfId="7" applyNumberFormat="1" applyFont="1" applyFill="1" applyBorder="1" applyAlignment="1">
      <alignment horizontal="center" vertical="center" wrapText="1"/>
    </xf>
    <xf numFmtId="166" fontId="36" fillId="2" borderId="52" xfId="7" applyNumberFormat="1" applyFont="1" applyFill="1" applyBorder="1" applyAlignment="1">
      <alignment vertical="center" wrapText="1"/>
    </xf>
    <xf numFmtId="166" fontId="36" fillId="2" borderId="53" xfId="7" applyNumberFormat="1" applyFont="1" applyFill="1" applyBorder="1" applyAlignment="1">
      <alignment vertical="center" wrapText="1"/>
    </xf>
    <xf numFmtId="166" fontId="36" fillId="2" borderId="54" xfId="7" applyNumberFormat="1" applyFont="1" applyFill="1" applyBorder="1" applyAlignment="1">
      <alignment vertical="center" wrapText="1"/>
    </xf>
    <xf numFmtId="166" fontId="36" fillId="2" borderId="55" xfId="7" applyNumberFormat="1" applyFont="1" applyFill="1" applyBorder="1" applyAlignment="1">
      <alignment vertical="center" wrapText="1"/>
    </xf>
    <xf numFmtId="166" fontId="36" fillId="2" borderId="44" xfId="7" applyNumberFormat="1" applyFont="1" applyFill="1" applyBorder="1" applyAlignment="1">
      <alignment vertical="center" wrapText="1"/>
    </xf>
    <xf numFmtId="166" fontId="36" fillId="2" borderId="14" xfId="7" applyNumberFormat="1" applyFont="1" applyFill="1" applyBorder="1" applyAlignment="1">
      <alignment vertical="center" wrapText="1"/>
    </xf>
    <xf numFmtId="166" fontId="36" fillId="2" borderId="32" xfId="7" applyNumberFormat="1" applyFont="1" applyFill="1" applyBorder="1" applyAlignment="1">
      <alignment vertical="center" wrapText="1"/>
    </xf>
    <xf numFmtId="166" fontId="36" fillId="2" borderId="22" xfId="7" applyNumberFormat="1" applyFont="1" applyFill="1" applyBorder="1" applyAlignment="1">
      <alignment vertical="center" wrapText="1"/>
    </xf>
    <xf numFmtId="166" fontId="61" fillId="2" borderId="4" xfId="7" applyNumberFormat="1" applyFont="1" applyFill="1" applyBorder="1" applyAlignment="1">
      <alignment horizontal="left" vertical="center" wrapText="1"/>
    </xf>
    <xf numFmtId="1" fontId="36" fillId="2" borderId="1" xfId="7" applyNumberFormat="1" applyFont="1" applyFill="1" applyBorder="1" applyAlignment="1">
      <alignment horizontal="center" vertical="center" wrapText="1"/>
    </xf>
    <xf numFmtId="166" fontId="61" fillId="2" borderId="0" xfId="7" applyNumberFormat="1" applyFont="1" applyFill="1" applyBorder="1" applyAlignment="1">
      <alignment horizontal="left" vertical="center" wrapText="1"/>
    </xf>
    <xf numFmtId="166" fontId="61" fillId="2" borderId="10" xfId="7" applyNumberFormat="1" applyFont="1" applyFill="1" applyBorder="1" applyAlignment="1">
      <alignment horizontal="left" vertical="center" wrapText="1"/>
    </xf>
    <xf numFmtId="166" fontId="36" fillId="2" borderId="42" xfId="7" applyNumberFormat="1" applyFont="1" applyFill="1" applyBorder="1" applyAlignment="1">
      <alignment horizontal="left" vertical="center" wrapText="1"/>
    </xf>
    <xf numFmtId="166" fontId="36" fillId="2" borderId="36" xfId="7" applyNumberFormat="1" applyFont="1" applyFill="1" applyBorder="1" applyAlignment="1">
      <alignment horizontal="left" vertical="center" wrapText="1"/>
    </xf>
    <xf numFmtId="166" fontId="36" fillId="2" borderId="19" xfId="7" applyNumberFormat="1" applyFont="1" applyFill="1" applyBorder="1" applyAlignment="1">
      <alignment horizontal="left" vertical="center" wrapText="1"/>
    </xf>
    <xf numFmtId="0" fontId="43" fillId="2" borderId="34" xfId="0" applyFont="1" applyFill="1" applyBorder="1" applyAlignment="1">
      <alignment wrapText="1"/>
    </xf>
    <xf numFmtId="0" fontId="43" fillId="2" borderId="27" xfId="0" applyFont="1" applyFill="1" applyBorder="1" applyAlignment="1">
      <alignment wrapText="1"/>
    </xf>
    <xf numFmtId="0" fontId="43" fillId="2" borderId="35" xfId="0" applyFont="1" applyFill="1" applyBorder="1" applyAlignment="1">
      <alignment wrapText="1"/>
    </xf>
    <xf numFmtId="0" fontId="34" fillId="2" borderId="19" xfId="0" applyFont="1" applyFill="1" applyBorder="1" applyAlignment="1">
      <alignment wrapText="1"/>
    </xf>
    <xf numFmtId="0" fontId="34" fillId="2" borderId="32" xfId="0" applyFont="1" applyFill="1" applyBorder="1" applyAlignment="1">
      <alignment wrapText="1"/>
    </xf>
    <xf numFmtId="0" fontId="34" fillId="2" borderId="11" xfId="0" applyFont="1" applyFill="1" applyBorder="1" applyAlignment="1">
      <alignment wrapText="1"/>
    </xf>
    <xf numFmtId="0" fontId="34" fillId="2" borderId="5" xfId="0" applyFont="1" applyFill="1" applyBorder="1" applyAlignment="1">
      <alignment wrapText="1"/>
    </xf>
    <xf numFmtId="0" fontId="64" fillId="2" borderId="34" xfId="0" applyFont="1" applyFill="1" applyBorder="1" applyAlignment="1">
      <alignment horizontal="center" wrapText="1"/>
    </xf>
    <xf numFmtId="0" fontId="64" fillId="2" borderId="35" xfId="0" applyFont="1" applyFill="1" applyBorder="1" applyAlignment="1">
      <alignment horizontal="center" wrapText="1"/>
    </xf>
    <xf numFmtId="0" fontId="64" fillId="2" borderId="25" xfId="0" applyFont="1" applyFill="1" applyBorder="1" applyAlignment="1">
      <alignment horizontal="center" wrapText="1"/>
    </xf>
    <xf numFmtId="0" fontId="64" fillId="2" borderId="10" xfId="0" applyFont="1" applyFill="1" applyBorder="1" applyAlignment="1">
      <alignment horizontal="center" wrapText="1"/>
    </xf>
    <xf numFmtId="0" fontId="64" fillId="2" borderId="31" xfId="0" applyFont="1" applyFill="1" applyBorder="1" applyAlignment="1">
      <alignment horizontal="center" wrapText="1"/>
    </xf>
    <xf numFmtId="0" fontId="64" fillId="2" borderId="19" xfId="0" applyFont="1" applyFill="1" applyBorder="1" applyAlignment="1">
      <alignment horizontal="center" wrapText="1"/>
    </xf>
    <xf numFmtId="0" fontId="41" fillId="2" borderId="34" xfId="0" applyFont="1" applyFill="1" applyBorder="1" applyAlignment="1">
      <alignment wrapText="1"/>
    </xf>
    <xf numFmtId="0" fontId="41" fillId="2" borderId="27" xfId="0" applyFont="1" applyFill="1" applyBorder="1" applyAlignment="1">
      <alignment wrapText="1"/>
    </xf>
    <xf numFmtId="0" fontId="41" fillId="2" borderId="35" xfId="0" applyFont="1" applyFill="1" applyBorder="1" applyAlignment="1">
      <alignment wrapText="1"/>
    </xf>
    <xf numFmtId="0" fontId="34" fillId="2" borderId="25" xfId="0" applyFont="1" applyFill="1" applyBorder="1" applyAlignment="1">
      <alignment wrapText="1"/>
    </xf>
    <xf numFmtId="0" fontId="34" fillId="2" borderId="0" xfId="0" applyFont="1" applyFill="1" applyAlignment="1">
      <alignment wrapText="1"/>
    </xf>
    <xf numFmtId="0" fontId="41" fillId="2" borderId="25" xfId="0" applyFont="1" applyFill="1" applyBorder="1" applyAlignment="1">
      <alignment wrapText="1"/>
    </xf>
    <xf numFmtId="0" fontId="41" fillId="2" borderId="0" xfId="0" applyFont="1" applyFill="1" applyBorder="1" applyAlignment="1">
      <alignment wrapText="1"/>
    </xf>
    <xf numFmtId="0" fontId="41" fillId="2" borderId="0" xfId="0" applyFont="1" applyFill="1" applyAlignment="1">
      <alignment wrapText="1"/>
    </xf>
    <xf numFmtId="0" fontId="41" fillId="2" borderId="10" xfId="0" applyFont="1" applyFill="1" applyBorder="1" applyAlignment="1">
      <alignment wrapText="1"/>
    </xf>
    <xf numFmtId="165" fontId="6" fillId="2" borderId="59" xfId="0" applyNumberFormat="1" applyFont="1" applyFill="1" applyBorder="1" applyAlignment="1">
      <alignment horizontal="center" vertical="center" wrapText="1"/>
    </xf>
    <xf numFmtId="165" fontId="6" fillId="2" borderId="53" xfId="0" applyNumberFormat="1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wrapText="1"/>
    </xf>
    <xf numFmtId="0" fontId="34" fillId="0" borderId="5" xfId="0" applyFont="1" applyFill="1" applyBorder="1" applyAlignment="1">
      <alignment wrapText="1"/>
    </xf>
    <xf numFmtId="0" fontId="34" fillId="0" borderId="22" xfId="0" applyFont="1" applyFill="1" applyBorder="1" applyAlignment="1">
      <alignment wrapText="1"/>
    </xf>
    <xf numFmtId="0" fontId="43" fillId="0" borderId="15" xfId="0" applyFont="1" applyFill="1" applyBorder="1" applyAlignment="1">
      <alignment wrapText="1"/>
    </xf>
    <xf numFmtId="0" fontId="43" fillId="0" borderId="5" xfId="0" applyFont="1" applyFill="1" applyBorder="1" applyAlignment="1">
      <alignment wrapText="1"/>
    </xf>
    <xf numFmtId="0" fontId="43" fillId="0" borderId="22" xfId="0" applyFont="1" applyFill="1" applyBorder="1" applyAlignment="1">
      <alignment wrapText="1"/>
    </xf>
    <xf numFmtId="0" fontId="34" fillId="0" borderId="16" xfId="0" applyFont="1" applyFill="1" applyBorder="1" applyAlignment="1">
      <alignment wrapText="1"/>
    </xf>
    <xf numFmtId="0" fontId="34" fillId="0" borderId="83" xfId="0" applyFont="1" applyFill="1" applyBorder="1" applyAlignment="1">
      <alignment wrapText="1"/>
    </xf>
    <xf numFmtId="0" fontId="34" fillId="0" borderId="43" xfId="0" applyFont="1" applyFill="1" applyBorder="1" applyAlignment="1">
      <alignment wrapText="1"/>
    </xf>
    <xf numFmtId="166" fontId="62" fillId="0" borderId="37" xfId="7" applyNumberFormat="1" applyFont="1" applyFill="1" applyBorder="1" applyAlignment="1">
      <alignment vertical="center" wrapText="1"/>
    </xf>
    <xf numFmtId="166" fontId="62" fillId="0" borderId="38" xfId="7" applyNumberFormat="1" applyFont="1" applyFill="1" applyBorder="1" applyAlignment="1">
      <alignment vertical="center" wrapText="1"/>
    </xf>
    <xf numFmtId="166" fontId="62" fillId="0" borderId="39" xfId="7" applyNumberFormat="1" applyFont="1" applyFill="1" applyBorder="1" applyAlignment="1">
      <alignment vertical="center" wrapText="1"/>
    </xf>
    <xf numFmtId="166" fontId="62" fillId="0" borderId="40" xfId="7" applyNumberFormat="1" applyFont="1" applyFill="1" applyBorder="1" applyAlignment="1">
      <alignment vertical="center" wrapText="1"/>
    </xf>
    <xf numFmtId="166" fontId="60" fillId="0" borderId="1" xfId="7" applyNumberFormat="1" applyFont="1" applyFill="1" applyBorder="1" applyAlignment="1">
      <alignment horizontal="center" vertical="center" wrapText="1"/>
    </xf>
    <xf numFmtId="166" fontId="61" fillId="0" borderId="39" xfId="7" applyNumberFormat="1" applyFont="1" applyFill="1" applyBorder="1" applyAlignment="1">
      <alignment horizontal="left" vertical="center" wrapText="1"/>
    </xf>
    <xf numFmtId="166" fontId="61" fillId="0" borderId="27" xfId="7" applyNumberFormat="1" applyFont="1" applyFill="1" applyBorder="1" applyAlignment="1">
      <alignment horizontal="left" vertical="center" wrapText="1"/>
    </xf>
    <xf numFmtId="166" fontId="61" fillId="0" borderId="35" xfId="7" applyNumberFormat="1" applyFont="1" applyFill="1" applyBorder="1" applyAlignment="1">
      <alignment horizontal="left" vertical="center" wrapText="1"/>
    </xf>
    <xf numFmtId="0" fontId="34" fillId="0" borderId="34" xfId="0" applyFont="1" applyFill="1" applyBorder="1" applyAlignment="1">
      <alignment wrapText="1"/>
    </xf>
    <xf numFmtId="0" fontId="34" fillId="0" borderId="35" xfId="0" applyFont="1" applyFill="1" applyBorder="1" applyAlignment="1">
      <alignment wrapText="1"/>
    </xf>
    <xf numFmtId="0" fontId="43" fillId="0" borderId="13" xfId="0" applyFont="1" applyFill="1" applyBorder="1" applyAlignment="1">
      <alignment wrapText="1"/>
    </xf>
    <xf numFmtId="0" fontId="43" fillId="0" borderId="82" xfId="0" applyFont="1" applyFill="1" applyBorder="1" applyAlignment="1">
      <alignment wrapText="1"/>
    </xf>
    <xf numFmtId="0" fontId="43" fillId="0" borderId="55" xfId="0" applyFont="1" applyFill="1" applyBorder="1" applyAlignment="1">
      <alignment wrapText="1"/>
    </xf>
    <xf numFmtId="166" fontId="36" fillId="0" borderId="33" xfId="7" applyNumberFormat="1" applyFont="1" applyFill="1" applyBorder="1" applyAlignment="1">
      <alignment vertical="center" wrapText="1"/>
    </xf>
    <xf numFmtId="166" fontId="36" fillId="0" borderId="43" xfId="7" applyNumberFormat="1" applyFont="1" applyFill="1" applyBorder="1" applyAlignment="1">
      <alignment vertical="center" wrapText="1"/>
    </xf>
    <xf numFmtId="166" fontId="36" fillId="0" borderId="54" xfId="7" applyNumberFormat="1" applyFont="1" applyFill="1" applyBorder="1" applyAlignment="1">
      <alignment vertical="center" wrapText="1"/>
    </xf>
    <xf numFmtId="166" fontId="36" fillId="0" borderId="55" xfId="7" applyNumberFormat="1" applyFont="1" applyFill="1" applyBorder="1" applyAlignment="1">
      <alignment vertical="center" wrapText="1"/>
    </xf>
    <xf numFmtId="166" fontId="36" fillId="0" borderId="44" xfId="7" applyNumberFormat="1" applyFont="1" applyFill="1" applyBorder="1" applyAlignment="1">
      <alignment vertical="center" wrapText="1"/>
    </xf>
    <xf numFmtId="166" fontId="36" fillId="0" borderId="14" xfId="7" applyNumberFormat="1" applyFont="1" applyFill="1" applyBorder="1" applyAlignment="1">
      <alignment vertical="center" wrapText="1"/>
    </xf>
    <xf numFmtId="166" fontId="36" fillId="0" borderId="32" xfId="7" applyNumberFormat="1" applyFont="1" applyFill="1" applyBorder="1" applyAlignment="1">
      <alignment vertical="center" wrapText="1"/>
    </xf>
    <xf numFmtId="166" fontId="36" fillId="0" borderId="22" xfId="7" applyNumberFormat="1" applyFont="1" applyFill="1" applyBorder="1" applyAlignment="1">
      <alignment vertical="center" wrapText="1"/>
    </xf>
    <xf numFmtId="0" fontId="64" fillId="0" borderId="25" xfId="0" applyFont="1" applyFill="1" applyBorder="1" applyAlignment="1">
      <alignment horizontal="center" wrapText="1"/>
    </xf>
    <xf numFmtId="0" fontId="64" fillId="0" borderId="0" xfId="0" applyFont="1" applyFill="1" applyBorder="1" applyAlignment="1">
      <alignment horizontal="center" wrapText="1"/>
    </xf>
    <xf numFmtId="0" fontId="64" fillId="0" borderId="31" xfId="0" applyFont="1" applyFill="1" applyBorder="1" applyAlignment="1">
      <alignment horizontal="center" wrapText="1"/>
    </xf>
    <xf numFmtId="0" fontId="64" fillId="0" borderId="36" xfId="0" applyFont="1" applyFill="1" applyBorder="1" applyAlignment="1">
      <alignment horizontal="center" wrapText="1"/>
    </xf>
    <xf numFmtId="0" fontId="41" fillId="0" borderId="58" xfId="0" applyFont="1" applyFill="1" applyBorder="1" applyAlignment="1">
      <alignment wrapText="1"/>
    </xf>
    <xf numFmtId="0" fontId="41" fillId="0" borderId="23" xfId="0" applyFont="1" applyFill="1" applyBorder="1" applyAlignment="1">
      <alignment wrapText="1"/>
    </xf>
    <xf numFmtId="0" fontId="41" fillId="0" borderId="59" xfId="0" applyFont="1" applyFill="1" applyBorder="1" applyAlignment="1">
      <alignment wrapText="1"/>
    </xf>
    <xf numFmtId="0" fontId="34" fillId="0" borderId="4" xfId="0" applyFont="1" applyFill="1" applyBorder="1" applyAlignment="1">
      <alignment wrapText="1"/>
    </xf>
    <xf numFmtId="0" fontId="34" fillId="0" borderId="0" xfId="0" applyFont="1" applyFill="1" applyBorder="1" applyAlignment="1">
      <alignment wrapText="1"/>
    </xf>
    <xf numFmtId="0" fontId="34" fillId="0" borderId="48" xfId="0" applyFont="1" applyFill="1" applyBorder="1" applyAlignment="1">
      <alignment wrapText="1"/>
    </xf>
    <xf numFmtId="0" fontId="41" fillId="0" borderId="4" xfId="0" applyFont="1" applyFill="1" applyBorder="1" applyAlignment="1">
      <alignment wrapText="1"/>
    </xf>
    <xf numFmtId="0" fontId="41" fillId="0" borderId="0" xfId="0" applyFont="1" applyFill="1" applyBorder="1" applyAlignment="1">
      <alignment wrapText="1"/>
    </xf>
    <xf numFmtId="0" fontId="41" fillId="0" borderId="48" xfId="0" applyFont="1" applyFill="1" applyBorder="1" applyAlignment="1">
      <alignment wrapText="1"/>
    </xf>
    <xf numFmtId="0" fontId="34" fillId="0" borderId="31" xfId="0" applyFont="1" applyFill="1" applyBorder="1" applyAlignment="1">
      <alignment wrapText="1"/>
    </xf>
    <xf numFmtId="0" fontId="34" fillId="0" borderId="36" xfId="0" applyFont="1" applyFill="1" applyBorder="1" applyAlignment="1">
      <alignment wrapText="1"/>
    </xf>
    <xf numFmtId="0" fontId="34" fillId="0" borderId="19" xfId="0" applyFont="1" applyFill="1" applyBorder="1" applyAlignment="1">
      <alignment wrapText="1"/>
    </xf>
    <xf numFmtId="0" fontId="34" fillId="0" borderId="10" xfId="0" applyFont="1" applyFill="1" applyBorder="1" applyAlignment="1">
      <alignment wrapText="1"/>
    </xf>
    <xf numFmtId="0" fontId="34" fillId="0" borderId="32" xfId="0" applyFont="1" applyFill="1" applyBorder="1" applyAlignment="1">
      <alignment wrapText="1"/>
    </xf>
    <xf numFmtId="0" fontId="34" fillId="0" borderId="11" xfId="0" applyFont="1" applyFill="1" applyBorder="1" applyAlignment="1">
      <alignment wrapText="1"/>
    </xf>
    <xf numFmtId="0" fontId="34" fillId="0" borderId="45" xfId="0" applyFont="1" applyFill="1" applyBorder="1" applyAlignment="1">
      <alignment wrapText="1"/>
    </xf>
    <xf numFmtId="0" fontId="34" fillId="0" borderId="24" xfId="0" applyFont="1" applyFill="1" applyBorder="1" applyAlignment="1">
      <alignment wrapText="1"/>
    </xf>
    <xf numFmtId="0" fontId="34" fillId="0" borderId="53" xfId="0" applyFont="1" applyFill="1" applyBorder="1" applyAlignment="1">
      <alignment wrapText="1"/>
    </xf>
    <xf numFmtId="166" fontId="36" fillId="0" borderId="4" xfId="7" applyNumberFormat="1" applyFont="1" applyFill="1" applyBorder="1" applyAlignment="1">
      <alignment horizontal="left" vertical="center" wrapText="1"/>
    </xf>
    <xf numFmtId="166" fontId="36" fillId="0" borderId="0" xfId="7" applyNumberFormat="1" applyFont="1" applyFill="1" applyBorder="1" applyAlignment="1">
      <alignment horizontal="left" vertical="center" wrapText="1"/>
    </xf>
    <xf numFmtId="166" fontId="36" fillId="0" borderId="10" xfId="7" applyNumberFormat="1" applyFont="1" applyFill="1" applyBorder="1" applyAlignment="1">
      <alignment horizontal="left" vertical="center" wrapText="1"/>
    </xf>
    <xf numFmtId="0" fontId="34" fillId="0" borderId="61" xfId="0" applyFont="1" applyFill="1" applyBorder="1" applyAlignment="1">
      <alignment horizontal="center" vertical="center" wrapText="1"/>
    </xf>
    <xf numFmtId="0" fontId="34" fillId="0" borderId="18" xfId="0" applyFont="1" applyFill="1" applyBorder="1" applyAlignment="1">
      <alignment horizontal="center" vertical="center" wrapText="1"/>
    </xf>
    <xf numFmtId="166" fontId="36" fillId="0" borderId="29" xfId="7" applyNumberFormat="1" applyFont="1" applyFill="1" applyBorder="1" applyAlignment="1">
      <alignment horizontal="center" vertical="center" wrapText="1"/>
    </xf>
    <xf numFmtId="166" fontId="36" fillId="0" borderId="59" xfId="7" applyNumberFormat="1" applyFont="1" applyFill="1" applyBorder="1" applyAlignment="1">
      <alignment horizontal="center" vertical="center" wrapText="1"/>
    </xf>
    <xf numFmtId="166" fontId="61" fillId="0" borderId="4" xfId="7" applyNumberFormat="1" applyFont="1" applyFill="1" applyBorder="1" applyAlignment="1">
      <alignment horizontal="left" vertical="center" wrapText="1"/>
    </xf>
    <xf numFmtId="166" fontId="61" fillId="0" borderId="0" xfId="7" applyNumberFormat="1" applyFont="1" applyFill="1" applyBorder="1" applyAlignment="1">
      <alignment horizontal="left" vertical="center" wrapText="1"/>
    </xf>
    <xf numFmtId="166" fontId="61" fillId="0" borderId="10" xfId="7" applyNumberFormat="1" applyFont="1" applyFill="1" applyBorder="1" applyAlignment="1">
      <alignment horizontal="left" vertical="center" wrapText="1"/>
    </xf>
    <xf numFmtId="166" fontId="36" fillId="0" borderId="42" xfId="7" applyNumberFormat="1" applyFont="1" applyFill="1" applyBorder="1" applyAlignment="1">
      <alignment horizontal="left" vertical="center" wrapText="1"/>
    </xf>
    <xf numFmtId="166" fontId="36" fillId="0" borderId="36" xfId="7" applyNumberFormat="1" applyFont="1" applyFill="1" applyBorder="1" applyAlignment="1">
      <alignment horizontal="left" vertical="center" wrapText="1"/>
    </xf>
    <xf numFmtId="166" fontId="36" fillId="0" borderId="19" xfId="7" applyNumberFormat="1" applyFont="1" applyFill="1" applyBorder="1" applyAlignment="1">
      <alignment horizontal="left" vertical="center" wrapText="1"/>
    </xf>
    <xf numFmtId="166" fontId="36" fillId="0" borderId="49" xfId="7" applyNumberFormat="1" applyFont="1" applyFill="1" applyBorder="1" applyAlignment="1">
      <alignment horizontal="center" vertical="center" wrapText="1"/>
    </xf>
    <xf numFmtId="166" fontId="60" fillId="0" borderId="50" xfId="7" applyNumberFormat="1" applyFont="1" applyFill="1" applyBorder="1" applyAlignment="1">
      <alignment horizontal="center" vertical="center" wrapText="1"/>
    </xf>
    <xf numFmtId="166" fontId="60" fillId="0" borderId="28" xfId="7" applyNumberFormat="1" applyFont="1" applyFill="1" applyBorder="1" applyAlignment="1">
      <alignment horizontal="center" vertical="center" wrapText="1"/>
    </xf>
    <xf numFmtId="166" fontId="60" fillId="0" borderId="51" xfId="7" applyNumberFormat="1" applyFont="1" applyFill="1" applyBorder="1" applyAlignment="1">
      <alignment horizontal="center" vertical="center" wrapText="1"/>
    </xf>
    <xf numFmtId="166" fontId="62" fillId="0" borderId="32" xfId="7" applyNumberFormat="1" applyFont="1" applyFill="1" applyBorder="1" applyAlignment="1">
      <alignment vertical="center" wrapText="1"/>
    </xf>
    <xf numFmtId="166" fontId="62" fillId="0" borderId="22" xfId="7" applyNumberFormat="1" applyFont="1" applyFill="1" applyBorder="1" applyAlignment="1">
      <alignment vertical="center" wrapText="1"/>
    </xf>
    <xf numFmtId="166" fontId="36" fillId="0" borderId="41" xfId="7" applyNumberFormat="1" applyFont="1" applyFill="1" applyBorder="1" applyAlignment="1">
      <alignment vertical="center" wrapText="1"/>
    </xf>
    <xf numFmtId="166" fontId="36" fillId="0" borderId="3" xfId="7" applyNumberFormat="1" applyFont="1" applyFill="1" applyBorder="1" applyAlignment="1">
      <alignment vertical="center" wrapText="1"/>
    </xf>
    <xf numFmtId="166" fontId="36" fillId="0" borderId="42" xfId="7" applyNumberFormat="1" applyFont="1" applyFill="1" applyBorder="1" applyAlignment="1">
      <alignment vertical="center" wrapText="1"/>
    </xf>
    <xf numFmtId="166" fontId="36" fillId="0" borderId="9" xfId="7" applyNumberFormat="1" applyFont="1" applyFill="1" applyBorder="1" applyAlignment="1">
      <alignment vertical="center" wrapText="1"/>
    </xf>
    <xf numFmtId="166" fontId="13" fillId="0" borderId="1" xfId="7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center" vertical="center" wrapText="1"/>
    </xf>
    <xf numFmtId="166" fontId="36" fillId="0" borderId="57" xfId="7" applyNumberFormat="1" applyFont="1" applyFill="1" applyBorder="1" applyAlignment="1">
      <alignment horizontal="center" vertical="center" wrapText="1"/>
    </xf>
    <xf numFmtId="166" fontId="36" fillId="0" borderId="20" xfId="7" applyNumberFormat="1" applyFont="1" applyFill="1" applyBorder="1" applyAlignment="1">
      <alignment horizontal="center" vertical="center" wrapText="1"/>
    </xf>
    <xf numFmtId="166" fontId="62" fillId="0" borderId="34" xfId="7" applyNumberFormat="1" applyFont="1" applyFill="1" applyBorder="1" applyAlignment="1">
      <alignment vertical="center" wrapText="1"/>
    </xf>
    <xf numFmtId="166" fontId="62" fillId="0" borderId="27" xfId="7" applyNumberFormat="1" applyFont="1" applyFill="1" applyBorder="1" applyAlignment="1">
      <alignment vertical="center" wrapText="1"/>
    </xf>
    <xf numFmtId="166" fontId="62" fillId="0" borderId="0" xfId="7" applyNumberFormat="1" applyFont="1" applyFill="1" applyBorder="1" applyAlignment="1">
      <alignment vertical="center" wrapText="1"/>
    </xf>
    <xf numFmtId="166" fontId="62" fillId="0" borderId="10" xfId="7" applyNumberFormat="1" applyFont="1" applyFill="1" applyBorder="1" applyAlignment="1">
      <alignment vertical="center" wrapText="1"/>
    </xf>
    <xf numFmtId="166" fontId="36" fillId="0" borderId="31" xfId="7" applyNumberFormat="1" applyFont="1" applyFill="1" applyBorder="1" applyAlignment="1">
      <alignment vertical="center" wrapText="1"/>
    </xf>
    <xf numFmtId="166" fontId="36" fillId="0" borderId="36" xfId="7" applyNumberFormat="1" applyFont="1" applyFill="1" applyBorder="1" applyAlignment="1">
      <alignment vertical="center" wrapText="1"/>
    </xf>
    <xf numFmtId="166" fontId="36" fillId="0" borderId="19" xfId="7" applyNumberFormat="1" applyFont="1" applyFill="1" applyBorder="1" applyAlignment="1">
      <alignment vertical="center" wrapText="1"/>
    </xf>
    <xf numFmtId="166" fontId="63" fillId="0" borderId="32" xfId="7" applyNumberFormat="1" applyFont="1" applyFill="1" applyBorder="1" applyAlignment="1">
      <alignment vertical="center" wrapText="1"/>
    </xf>
    <xf numFmtId="166" fontId="63" fillId="0" borderId="5" xfId="7" applyNumberFormat="1" applyFont="1" applyFill="1" applyBorder="1" applyAlignment="1">
      <alignment vertical="center" wrapText="1"/>
    </xf>
    <xf numFmtId="166" fontId="63" fillId="0" borderId="11" xfId="7" applyNumberFormat="1" applyFont="1" applyFill="1" applyBorder="1" applyAlignment="1">
      <alignment vertical="center" wrapText="1"/>
    </xf>
    <xf numFmtId="166" fontId="62" fillId="0" borderId="44" xfId="7" applyNumberFormat="1" applyFont="1" applyFill="1" applyBorder="1" applyAlignment="1">
      <alignment vertical="center" wrapText="1"/>
    </xf>
    <xf numFmtId="166" fontId="62" fillId="0" borderId="14" xfId="7" applyNumberFormat="1" applyFont="1" applyFill="1" applyBorder="1" applyAlignment="1">
      <alignment vertical="center" wrapText="1"/>
    </xf>
    <xf numFmtId="166" fontId="36" fillId="0" borderId="15" xfId="7" applyNumberFormat="1" applyFont="1" applyFill="1" applyBorder="1" applyAlignment="1">
      <alignment vertical="center" wrapText="1"/>
    </xf>
    <xf numFmtId="166" fontId="36" fillId="0" borderId="5" xfId="7" applyNumberFormat="1" applyFont="1" applyFill="1" applyBorder="1" applyAlignment="1">
      <alignment vertical="center" wrapText="1"/>
    </xf>
    <xf numFmtId="166" fontId="36" fillId="0" borderId="11" xfId="7" applyNumberFormat="1" applyFont="1" applyFill="1" applyBorder="1" applyAlignment="1">
      <alignment vertical="center" wrapText="1"/>
    </xf>
    <xf numFmtId="1" fontId="13" fillId="0" borderId="1" xfId="7" applyNumberFormat="1" applyFont="1" applyFill="1" applyBorder="1" applyAlignment="1">
      <alignment horizontal="center" vertical="center" wrapText="1"/>
    </xf>
    <xf numFmtId="166" fontId="36" fillId="0" borderId="45" xfId="7" applyNumberFormat="1" applyFont="1" applyFill="1" applyBorder="1" applyAlignment="1">
      <alignment horizontal="left" vertical="center" wrapText="1"/>
    </xf>
    <xf numFmtId="166" fontId="36" fillId="0" borderId="24" xfId="7" applyNumberFormat="1" applyFont="1" applyFill="1" applyBorder="1" applyAlignment="1">
      <alignment horizontal="left" vertical="center" wrapText="1"/>
    </xf>
    <xf numFmtId="166" fontId="36" fillId="0" borderId="46" xfId="7" applyNumberFormat="1" applyFont="1" applyFill="1" applyBorder="1" applyAlignment="1">
      <alignment horizontal="left" vertical="center" wrapText="1"/>
    </xf>
    <xf numFmtId="166" fontId="44" fillId="0" borderId="0" xfId="7" applyNumberFormat="1" applyFont="1" applyFill="1" applyAlignment="1">
      <alignment vertical="center" wrapText="1"/>
    </xf>
    <xf numFmtId="166" fontId="36" fillId="0" borderId="34" xfId="7" applyNumberFormat="1" applyFont="1" applyFill="1" applyBorder="1" applyAlignment="1">
      <alignment horizontal="center" vertical="center" wrapText="1"/>
    </xf>
    <xf numFmtId="166" fontId="36" fillId="0" borderId="27" xfId="7" applyNumberFormat="1" applyFont="1" applyFill="1" applyBorder="1" applyAlignment="1">
      <alignment horizontal="center" vertical="center" wrapText="1"/>
    </xf>
    <xf numFmtId="166" fontId="36" fillId="0" borderId="47" xfId="7" applyNumberFormat="1" applyFont="1" applyFill="1" applyBorder="1" applyAlignment="1">
      <alignment horizontal="center" vertical="center" wrapText="1"/>
    </xf>
    <xf numFmtId="166" fontId="36" fillId="0" borderId="25" xfId="7" applyNumberFormat="1" applyFont="1" applyFill="1" applyBorder="1" applyAlignment="1">
      <alignment horizontal="center" vertical="center" wrapText="1"/>
    </xf>
    <xf numFmtId="166" fontId="36" fillId="0" borderId="0" xfId="7" applyNumberFormat="1" applyFont="1" applyFill="1" applyBorder="1" applyAlignment="1">
      <alignment horizontal="center" vertical="center" wrapText="1"/>
    </xf>
    <xf numFmtId="166" fontId="36" fillId="0" borderId="48" xfId="7" applyNumberFormat="1" applyFont="1" applyFill="1" applyBorder="1" applyAlignment="1">
      <alignment horizontal="center" vertical="center" wrapText="1"/>
    </xf>
    <xf numFmtId="166" fontId="36" fillId="0" borderId="31" xfId="7" applyNumberFormat="1" applyFont="1" applyFill="1" applyBorder="1" applyAlignment="1">
      <alignment horizontal="center" vertical="center" wrapText="1"/>
    </xf>
    <xf numFmtId="166" fontId="36" fillId="0" borderId="36" xfId="7" applyNumberFormat="1" applyFont="1" applyFill="1" applyBorder="1" applyAlignment="1">
      <alignment horizontal="center" vertical="center" wrapText="1"/>
    </xf>
    <xf numFmtId="166" fontId="36" fillId="0" borderId="0" xfId="7" applyNumberFormat="1" applyFont="1" applyFill="1" applyAlignment="1">
      <alignment horizontal="right" vertical="center" wrapText="1"/>
    </xf>
    <xf numFmtId="166" fontId="14" fillId="0" borderId="0" xfId="7" applyNumberFormat="1" applyFont="1" applyFill="1" applyAlignment="1">
      <alignment horizontal="center" vertical="center" wrapText="1"/>
    </xf>
    <xf numFmtId="166" fontId="14" fillId="0" borderId="0" xfId="7" applyNumberFormat="1" applyFont="1" applyFill="1" applyAlignment="1">
      <alignment vertical="center" wrapText="1"/>
    </xf>
    <xf numFmtId="166" fontId="13" fillId="0" borderId="62" xfId="7" applyNumberFormat="1" applyFont="1" applyFill="1" applyBorder="1" applyAlignment="1">
      <alignment horizontal="center" vertical="center" wrapText="1"/>
    </xf>
    <xf numFmtId="166" fontId="13" fillId="0" borderId="7" xfId="7" applyNumberFormat="1" applyFont="1" applyFill="1" applyBorder="1" applyAlignment="1">
      <alignment horizontal="center" vertical="center" wrapText="1"/>
    </xf>
    <xf numFmtId="166" fontId="13" fillId="0" borderId="51" xfId="7" applyNumberFormat="1" applyFont="1" applyFill="1" applyBorder="1" applyAlignment="1">
      <alignment horizontal="center" vertical="center" wrapText="1"/>
    </xf>
    <xf numFmtId="166" fontId="13" fillId="0" borderId="63" xfId="7" applyNumberFormat="1" applyFont="1" applyFill="1" applyBorder="1" applyAlignment="1">
      <alignment horizontal="center" vertical="center" wrapText="1"/>
    </xf>
    <xf numFmtId="166" fontId="13" fillId="0" borderId="2" xfId="7" applyNumberFormat="1" applyFont="1" applyFill="1" applyBorder="1" applyAlignment="1">
      <alignment horizontal="center" vertical="center" wrapText="1"/>
    </xf>
    <xf numFmtId="165" fontId="6" fillId="2" borderId="20" xfId="0" applyNumberFormat="1" applyFont="1" applyFill="1" applyBorder="1" applyAlignment="1">
      <alignment horizontal="center" vertical="center" wrapText="1"/>
    </xf>
    <xf numFmtId="165" fontId="6" fillId="2" borderId="28" xfId="0" applyNumberFormat="1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vertical="center" wrapText="1"/>
    </xf>
    <xf numFmtId="0" fontId="34" fillId="2" borderId="62" xfId="0" applyFont="1" applyFill="1" applyBorder="1" applyAlignment="1">
      <alignment horizontal="center" vertical="center" wrapText="1"/>
    </xf>
    <xf numFmtId="0" fontId="34" fillId="2" borderId="7" xfId="0" applyFont="1" applyFill="1" applyBorder="1" applyAlignment="1">
      <alignment horizontal="center" vertical="center" wrapText="1"/>
    </xf>
    <xf numFmtId="0" fontId="34" fillId="2" borderId="16" xfId="0" applyFont="1" applyFill="1" applyBorder="1" applyAlignment="1">
      <alignment horizontal="center" vertical="center" wrapText="1"/>
    </xf>
    <xf numFmtId="0" fontId="34" fillId="2" borderId="5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34" fillId="2" borderId="21" xfId="0" applyFont="1" applyFill="1" applyBorder="1" applyAlignment="1">
      <alignment horizontal="center" vertical="center" wrapText="1"/>
    </xf>
    <xf numFmtId="0" fontId="34" fillId="2" borderId="63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34" fillId="2" borderId="13" xfId="0" applyFont="1" applyFill="1" applyBorder="1" applyAlignment="1">
      <alignment horizontal="center" vertical="center" wrapText="1"/>
    </xf>
    <xf numFmtId="166" fontId="13" fillId="2" borderId="51" xfId="7" applyNumberFormat="1" applyFont="1" applyFill="1" applyBorder="1" applyAlignment="1">
      <alignment horizontal="center" vertical="center" wrapText="1"/>
    </xf>
    <xf numFmtId="166" fontId="13" fillId="2" borderId="79" xfId="7" applyNumberFormat="1" applyFont="1" applyFill="1" applyBorder="1" applyAlignment="1">
      <alignment horizontal="center" vertical="center" wrapText="1"/>
    </xf>
    <xf numFmtId="166" fontId="27" fillId="2" borderId="57" xfId="7" applyNumberFormat="1" applyFont="1" applyFill="1" applyBorder="1" applyAlignment="1">
      <alignment vertical="center" wrapText="1"/>
    </xf>
    <xf numFmtId="166" fontId="27" fillId="2" borderId="20" xfId="7" applyNumberFormat="1" applyFont="1" applyFill="1" applyBorder="1" applyAlignment="1">
      <alignment vertical="center" wrapText="1"/>
    </xf>
    <xf numFmtId="166" fontId="27" fillId="2" borderId="58" xfId="7" applyNumberFormat="1" applyFont="1" applyFill="1" applyBorder="1" applyAlignment="1">
      <alignment vertical="center" wrapText="1"/>
    </xf>
    <xf numFmtId="166" fontId="27" fillId="2" borderId="81" xfId="7" applyNumberFormat="1" applyFont="1" applyFill="1" applyBorder="1" applyAlignment="1">
      <alignment vertical="center" wrapText="1"/>
    </xf>
    <xf numFmtId="1" fontId="13" fillId="2" borderId="20" xfId="7" applyNumberFormat="1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left" vertical="center" wrapText="1"/>
    </xf>
    <xf numFmtId="0" fontId="34" fillId="2" borderId="0" xfId="0" applyFont="1" applyFill="1" applyBorder="1" applyAlignment="1">
      <alignment horizontal="left" vertical="center" wrapText="1"/>
    </xf>
    <xf numFmtId="0" fontId="34" fillId="2" borderId="0" xfId="0" applyFont="1" applyFill="1" applyAlignment="1">
      <alignment horizontal="left" vertical="center" wrapText="1"/>
    </xf>
    <xf numFmtId="0" fontId="34" fillId="2" borderId="10" xfId="0" applyFont="1" applyFill="1" applyBorder="1" applyAlignment="1">
      <alignment horizontal="left" vertical="center" wrapText="1"/>
    </xf>
    <xf numFmtId="0" fontId="35" fillId="2" borderId="0" xfId="0" applyFont="1" applyFill="1" applyBorder="1" applyAlignment="1">
      <alignment vertical="center" wrapText="1"/>
    </xf>
    <xf numFmtId="0" fontId="34" fillId="2" borderId="34" xfId="0" applyFont="1" applyFill="1" applyBorder="1" applyAlignment="1">
      <alignment horizontal="center" vertical="center" wrapText="1"/>
    </xf>
    <xf numFmtId="0" fontId="34" fillId="2" borderId="27" xfId="0" applyFont="1" applyFill="1" applyBorder="1" applyAlignment="1">
      <alignment horizontal="center" vertical="center" wrapText="1"/>
    </xf>
    <xf numFmtId="0" fontId="34" fillId="2" borderId="25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34" fillId="2" borderId="19" xfId="0" applyFont="1" applyFill="1" applyBorder="1" applyAlignment="1">
      <alignment horizontal="center" vertical="center" wrapText="1"/>
    </xf>
    <xf numFmtId="0" fontId="35" fillId="2" borderId="34" xfId="0" applyFont="1" applyFill="1" applyBorder="1" applyAlignment="1">
      <alignment vertical="center" wrapText="1"/>
    </xf>
    <xf numFmtId="0" fontId="35" fillId="2" borderId="27" xfId="0" applyFont="1" applyFill="1" applyBorder="1" applyAlignment="1">
      <alignment vertical="center" wrapText="1"/>
    </xf>
    <xf numFmtId="0" fontId="35" fillId="2" borderId="35" xfId="0" applyFont="1" applyFill="1" applyBorder="1" applyAlignment="1">
      <alignment vertical="center" wrapText="1"/>
    </xf>
    <xf numFmtId="0" fontId="34" fillId="2" borderId="61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166" fontId="36" fillId="2" borderId="33" xfId="7" applyNumberFormat="1" applyFont="1" applyFill="1" applyBorder="1" applyAlignment="1">
      <alignment vertical="center" wrapText="1"/>
    </xf>
    <xf numFmtId="166" fontId="36" fillId="2" borderId="43" xfId="7" applyNumberFormat="1" applyFont="1" applyFill="1" applyBorder="1" applyAlignment="1">
      <alignment vertical="center" wrapText="1"/>
    </xf>
    <xf numFmtId="0" fontId="35" fillId="2" borderId="31" xfId="0" applyFont="1" applyFill="1" applyBorder="1" applyAlignment="1">
      <alignment vertical="center" wrapText="1"/>
    </xf>
    <xf numFmtId="0" fontId="35" fillId="2" borderId="36" xfId="0" applyFont="1" applyFill="1" applyBorder="1" applyAlignment="1">
      <alignment vertical="center" wrapText="1"/>
    </xf>
    <xf numFmtId="0" fontId="35" fillId="2" borderId="10" xfId="0" applyFont="1" applyFill="1" applyBorder="1" applyAlignment="1">
      <alignment vertical="center" wrapText="1"/>
    </xf>
    <xf numFmtId="0" fontId="34" fillId="2" borderId="31" xfId="0" applyFont="1" applyFill="1" applyBorder="1" applyAlignment="1">
      <alignment horizontal="center" vertical="center" wrapText="1"/>
    </xf>
    <xf numFmtId="0" fontId="34" fillId="2" borderId="36" xfId="0" applyFont="1" applyFill="1" applyBorder="1" applyAlignment="1">
      <alignment horizontal="center" vertical="center" wrapText="1"/>
    </xf>
    <xf numFmtId="0" fontId="6" fillId="2" borderId="59" xfId="0" applyNumberFormat="1" applyFont="1" applyFill="1" applyBorder="1" applyAlignment="1">
      <alignment horizontal="center" vertical="center" wrapText="1"/>
    </xf>
    <xf numFmtId="0" fontId="6" fillId="2" borderId="53" xfId="0" applyNumberFormat="1" applyFont="1" applyFill="1" applyBorder="1" applyAlignment="1">
      <alignment horizontal="center" vertical="center" wrapText="1"/>
    </xf>
    <xf numFmtId="166" fontId="36" fillId="2" borderId="0" xfId="7" applyNumberFormat="1" applyFont="1" applyFill="1" applyAlignment="1">
      <alignment horizontal="right" vertical="center" wrapText="1"/>
    </xf>
    <xf numFmtId="166" fontId="13" fillId="2" borderId="62" xfId="7" applyNumberFormat="1" applyFont="1" applyFill="1" applyBorder="1" applyAlignment="1">
      <alignment horizontal="center" vertical="center" wrapText="1"/>
    </xf>
    <xf numFmtId="166" fontId="13" fillId="2" borderId="7" xfId="7" applyNumberFormat="1" applyFont="1" applyFill="1" applyBorder="1" applyAlignment="1">
      <alignment horizontal="center" vertical="center" wrapText="1"/>
    </xf>
    <xf numFmtId="166" fontId="13" fillId="2" borderId="63" xfId="7" applyNumberFormat="1" applyFont="1" applyFill="1" applyBorder="1" applyAlignment="1">
      <alignment horizontal="center" vertical="center" wrapText="1"/>
    </xf>
    <xf numFmtId="166" fontId="13" fillId="2" borderId="2" xfId="7" applyNumberFormat="1" applyFont="1" applyFill="1" applyBorder="1" applyAlignment="1">
      <alignment horizontal="center" vertical="center" wrapText="1"/>
    </xf>
    <xf numFmtId="1" fontId="13" fillId="2" borderId="3" xfId="7" applyNumberFormat="1" applyFont="1" applyFill="1" applyBorder="1" applyAlignment="1">
      <alignment horizontal="center" vertical="center" wrapText="1"/>
    </xf>
    <xf numFmtId="166" fontId="13" fillId="2" borderId="3" xfId="7" applyNumberFormat="1" applyFont="1" applyFill="1" applyBorder="1" applyAlignment="1">
      <alignment horizontal="center" vertical="center" wrapText="1"/>
    </xf>
    <xf numFmtId="0" fontId="6" fillId="2" borderId="23" xfId="0" applyNumberFormat="1" applyFont="1" applyFill="1" applyBorder="1" applyAlignment="1">
      <alignment horizontal="center" vertical="center" wrapText="1"/>
    </xf>
    <xf numFmtId="0" fontId="6" fillId="2" borderId="24" xfId="0" applyNumberFormat="1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vertical="center" wrapText="1"/>
    </xf>
    <xf numFmtId="166" fontId="13" fillId="0" borderId="34" xfId="7" applyNumberFormat="1" applyFont="1" applyFill="1" applyBorder="1" applyAlignment="1">
      <alignment horizontal="center" vertical="center" wrapText="1"/>
    </xf>
    <xf numFmtId="166" fontId="13" fillId="0" borderId="27" xfId="7" applyNumberFormat="1" applyFont="1" applyFill="1" applyBorder="1" applyAlignment="1">
      <alignment horizontal="center" vertical="center" wrapText="1"/>
    </xf>
    <xf numFmtId="166" fontId="13" fillId="0" borderId="47" xfId="7" applyNumberFormat="1" applyFont="1" applyFill="1" applyBorder="1" applyAlignment="1">
      <alignment horizontal="center" vertical="center" wrapText="1"/>
    </xf>
    <xf numFmtId="166" fontId="13" fillId="0" borderId="25" xfId="7" applyNumberFormat="1" applyFont="1" applyFill="1" applyBorder="1" applyAlignment="1">
      <alignment horizontal="center" vertical="center" wrapText="1"/>
    </xf>
    <xf numFmtId="166" fontId="13" fillId="0" borderId="0" xfId="7" applyNumberFormat="1" applyFont="1" applyFill="1" applyBorder="1" applyAlignment="1">
      <alignment horizontal="center" vertical="center" wrapText="1"/>
    </xf>
    <xf numFmtId="166" fontId="13" fillId="0" borderId="48" xfId="7" applyNumberFormat="1" applyFont="1" applyFill="1" applyBorder="1" applyAlignment="1">
      <alignment horizontal="center" vertical="center" wrapText="1"/>
    </xf>
    <xf numFmtId="166" fontId="13" fillId="0" borderId="31" xfId="7" applyNumberFormat="1" applyFont="1" applyFill="1" applyBorder="1" applyAlignment="1">
      <alignment horizontal="center" vertical="center" wrapText="1"/>
    </xf>
    <xf numFmtId="166" fontId="13" fillId="0" borderId="36" xfId="7" applyNumberFormat="1" applyFont="1" applyFill="1" applyBorder="1" applyAlignment="1">
      <alignment horizontal="center" vertical="center" wrapText="1"/>
    </xf>
    <xf numFmtId="166" fontId="13" fillId="0" borderId="49" xfId="7" applyNumberFormat="1" applyFont="1" applyFill="1" applyBorder="1" applyAlignment="1">
      <alignment horizontal="center" vertical="center" wrapText="1"/>
    </xf>
    <xf numFmtId="1" fontId="36" fillId="0" borderId="1" xfId="7" applyNumberFormat="1" applyFont="1" applyFill="1" applyBorder="1" applyAlignment="1">
      <alignment horizontal="center" vertical="center" wrapText="1"/>
    </xf>
    <xf numFmtId="166" fontId="36" fillId="0" borderId="52" xfId="7" applyNumberFormat="1" applyFont="1" applyFill="1" applyBorder="1" applyAlignment="1">
      <alignment vertical="center" wrapText="1"/>
    </xf>
    <xf numFmtId="0" fontId="34" fillId="0" borderId="25" xfId="0" applyFont="1" applyFill="1" applyBorder="1" applyAlignment="1">
      <alignment wrapText="1"/>
    </xf>
    <xf numFmtId="166" fontId="62" fillId="0" borderId="35" xfId="7" applyNumberFormat="1" applyFont="1" applyFill="1" applyBorder="1" applyAlignment="1">
      <alignment vertical="center" wrapText="1"/>
    </xf>
    <xf numFmtId="166" fontId="36" fillId="2" borderId="29" xfId="7" applyNumberFormat="1" applyFont="1" applyFill="1" applyBorder="1" applyAlignment="1">
      <alignment horizontal="center" vertical="center" wrapText="1"/>
    </xf>
    <xf numFmtId="166" fontId="36" fillId="2" borderId="59" xfId="7" applyNumberFormat="1" applyFont="1" applyFill="1" applyBorder="1" applyAlignment="1">
      <alignment horizontal="center" vertical="center" wrapText="1"/>
    </xf>
    <xf numFmtId="165" fontId="5" fillId="2" borderId="59" xfId="0" applyNumberFormat="1" applyFont="1" applyFill="1" applyBorder="1" applyAlignment="1">
      <alignment horizontal="center" vertical="center" wrapText="1"/>
    </xf>
    <xf numFmtId="165" fontId="5" fillId="2" borderId="53" xfId="0" applyNumberFormat="1" applyFont="1" applyFill="1" applyBorder="1" applyAlignment="1">
      <alignment horizontal="center" vertical="center" wrapText="1"/>
    </xf>
    <xf numFmtId="0" fontId="6" fillId="2" borderId="20" xfId="0" applyNumberFormat="1" applyFont="1" applyFill="1" applyBorder="1" applyAlignment="1">
      <alignment horizontal="center" vertical="center" wrapText="1"/>
    </xf>
    <xf numFmtId="0" fontId="6" fillId="2" borderId="28" xfId="0" applyNumberFormat="1" applyFont="1" applyFill="1" applyBorder="1" applyAlignment="1">
      <alignment horizontal="center" vertical="center" wrapText="1"/>
    </xf>
    <xf numFmtId="0" fontId="34" fillId="0" borderId="34" xfId="0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 wrapText="1"/>
    </xf>
    <xf numFmtId="0" fontId="34" fillId="0" borderId="25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4" fillId="0" borderId="31" xfId="0" applyFont="1" applyFill="1" applyBorder="1" applyAlignment="1">
      <alignment horizontal="center" vertical="center" wrapText="1"/>
    </xf>
    <xf numFmtId="0" fontId="34" fillId="0" borderId="36" xfId="0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center" vertical="center" wrapText="1"/>
    </xf>
    <xf numFmtId="166" fontId="13" fillId="0" borderId="21" xfId="7" applyNumberFormat="1" applyFont="1" applyFill="1" applyBorder="1" applyAlignment="1">
      <alignment horizontal="center" vertical="center" wrapText="1"/>
    </xf>
    <xf numFmtId="166" fontId="13" fillId="0" borderId="29" xfId="7" applyNumberFormat="1" applyFont="1" applyFill="1" applyBorder="1" applyAlignment="1">
      <alignment horizontal="center" vertical="center" wrapText="1"/>
    </xf>
    <xf numFmtId="166" fontId="62" fillId="0" borderId="37" xfId="0" applyNumberFormat="1" applyFont="1" applyFill="1" applyBorder="1" applyAlignment="1">
      <alignment vertical="center" wrapText="1"/>
    </xf>
    <xf numFmtId="166" fontId="62" fillId="0" borderId="38" xfId="0" applyNumberFormat="1" applyFont="1" applyFill="1" applyBorder="1" applyAlignment="1">
      <alignment vertical="center" wrapText="1"/>
    </xf>
    <xf numFmtId="166" fontId="62" fillId="0" borderId="39" xfId="0" applyNumberFormat="1" applyFont="1" applyFill="1" applyBorder="1" applyAlignment="1">
      <alignment vertical="center" wrapText="1"/>
    </xf>
    <xf numFmtId="166" fontId="62" fillId="0" borderId="40" xfId="0" applyNumberFormat="1" applyFont="1" applyFill="1" applyBorder="1" applyAlignment="1">
      <alignment vertical="center" wrapText="1"/>
    </xf>
    <xf numFmtId="166" fontId="60" fillId="0" borderId="62" xfId="0" applyNumberFormat="1" applyFont="1" applyFill="1" applyBorder="1" applyAlignment="1">
      <alignment horizontal="center" vertical="center" wrapText="1"/>
    </xf>
    <xf numFmtId="166" fontId="60" fillId="0" borderId="7" xfId="0" applyNumberFormat="1" applyFont="1" applyFill="1" applyBorder="1" applyAlignment="1">
      <alignment horizontal="center" vertical="center" wrapText="1"/>
    </xf>
    <xf numFmtId="166" fontId="60" fillId="0" borderId="51" xfId="0" applyNumberFormat="1" applyFont="1" applyFill="1" applyBorder="1" applyAlignment="1">
      <alignment horizontal="center" vertical="center" wrapText="1"/>
    </xf>
    <xf numFmtId="166" fontId="60" fillId="0" borderId="1" xfId="0" applyNumberFormat="1" applyFont="1" applyFill="1" applyBorder="1" applyAlignment="1">
      <alignment horizontal="center" vertical="center" wrapText="1"/>
    </xf>
    <xf numFmtId="166" fontId="61" fillId="0" borderId="39" xfId="0" applyNumberFormat="1" applyFont="1" applyFill="1" applyBorder="1" applyAlignment="1">
      <alignment horizontal="left" vertical="center" wrapText="1"/>
    </xf>
    <xf numFmtId="166" fontId="61" fillId="0" borderId="27" xfId="0" applyNumberFormat="1" applyFont="1" applyFill="1" applyBorder="1" applyAlignment="1">
      <alignment horizontal="left" vertical="center" wrapText="1"/>
    </xf>
    <xf numFmtId="166" fontId="61" fillId="0" borderId="35" xfId="0" applyNumberFormat="1" applyFont="1" applyFill="1" applyBorder="1" applyAlignment="1">
      <alignment horizontal="left" vertical="center" wrapText="1"/>
    </xf>
    <xf numFmtId="166" fontId="36" fillId="0" borderId="4" xfId="0" applyNumberFormat="1" applyFont="1" applyFill="1" applyBorder="1" applyAlignment="1">
      <alignment horizontal="left" vertical="center" wrapText="1"/>
    </xf>
    <xf numFmtId="166" fontId="36" fillId="0" borderId="0" xfId="0" applyNumberFormat="1" applyFont="1" applyFill="1" applyBorder="1" applyAlignment="1">
      <alignment horizontal="left" vertical="center" wrapText="1"/>
    </xf>
    <xf numFmtId="166" fontId="36" fillId="0" borderId="10" xfId="0" applyNumberFormat="1" applyFont="1" applyFill="1" applyBorder="1" applyAlignment="1">
      <alignment horizontal="left" vertical="center" wrapText="1"/>
    </xf>
    <xf numFmtId="166" fontId="61" fillId="0" borderId="4" xfId="0" applyNumberFormat="1" applyFont="1" applyFill="1" applyBorder="1" applyAlignment="1">
      <alignment horizontal="left" vertical="center" wrapText="1"/>
    </xf>
    <xf numFmtId="166" fontId="61" fillId="0" borderId="0" xfId="0" applyNumberFormat="1" applyFont="1" applyFill="1" applyBorder="1" applyAlignment="1">
      <alignment horizontal="left" vertical="center" wrapText="1"/>
    </xf>
    <xf numFmtId="166" fontId="61" fillId="0" borderId="10" xfId="0" applyNumberFormat="1" applyFont="1" applyFill="1" applyBorder="1" applyAlignment="1">
      <alignment horizontal="left" vertical="center" wrapText="1"/>
    </xf>
    <xf numFmtId="166" fontId="5" fillId="0" borderId="42" xfId="0" applyNumberFormat="1" applyFont="1" applyFill="1" applyBorder="1" applyAlignment="1">
      <alignment horizontal="left" vertical="center" wrapText="1"/>
    </xf>
    <xf numFmtId="166" fontId="5" fillId="0" borderId="36" xfId="0" applyNumberFormat="1" applyFont="1" applyFill="1" applyBorder="1" applyAlignment="1">
      <alignment horizontal="left" vertical="center" wrapText="1"/>
    </xf>
    <xf numFmtId="166" fontId="5" fillId="0" borderId="19" xfId="0" applyNumberFormat="1" applyFont="1" applyFill="1" applyBorder="1" applyAlignment="1">
      <alignment horizontal="left" vertical="center" wrapText="1"/>
    </xf>
    <xf numFmtId="166" fontId="36" fillId="0" borderId="31" xfId="0" applyNumberFormat="1" applyFont="1" applyFill="1" applyBorder="1" applyAlignment="1">
      <alignment vertical="center" wrapText="1"/>
    </xf>
    <xf numFmtId="166" fontId="36" fillId="0" borderId="22" xfId="0" applyNumberFormat="1" applyFont="1" applyFill="1" applyBorder="1" applyAlignment="1">
      <alignment vertical="center" wrapText="1"/>
    </xf>
    <xf numFmtId="166" fontId="36" fillId="0" borderId="32" xfId="0" applyNumberFormat="1" applyFont="1" applyFill="1" applyBorder="1" applyAlignment="1">
      <alignment vertical="center" wrapText="1"/>
    </xf>
    <xf numFmtId="166" fontId="36" fillId="0" borderId="5" xfId="0" applyNumberFormat="1" applyFont="1" applyFill="1" applyBorder="1" applyAlignment="1">
      <alignment vertical="center" wrapText="1"/>
    </xf>
    <xf numFmtId="166" fontId="36" fillId="0" borderId="34" xfId="0" applyNumberFormat="1" applyFont="1" applyFill="1" applyBorder="1" applyAlignment="1">
      <alignment vertical="center" wrapText="1"/>
    </xf>
    <xf numFmtId="166" fontId="36" fillId="0" borderId="27" xfId="0" applyNumberFormat="1" applyFont="1" applyFill="1" applyBorder="1" applyAlignment="1">
      <alignment vertical="center" wrapText="1"/>
    </xf>
    <xf numFmtId="166" fontId="36" fillId="0" borderId="35" xfId="0" applyNumberFormat="1" applyFont="1" applyFill="1" applyBorder="1" applyAlignment="1">
      <alignment vertical="center" wrapText="1"/>
    </xf>
    <xf numFmtId="166" fontId="36" fillId="0" borderId="36" xfId="0" applyNumberFormat="1" applyFont="1" applyFill="1" applyBorder="1" applyAlignment="1">
      <alignment vertical="center" wrapText="1"/>
    </xf>
    <xf numFmtId="166" fontId="36" fillId="0" borderId="19" xfId="0" applyNumberFormat="1" applyFont="1" applyFill="1" applyBorder="1" applyAlignment="1">
      <alignment vertical="center" wrapText="1"/>
    </xf>
    <xf numFmtId="166" fontId="28" fillId="2" borderId="45" xfId="7" applyNumberFormat="1" applyFont="1" applyFill="1" applyBorder="1" applyAlignment="1">
      <alignment horizontal="center" vertical="center" wrapText="1"/>
    </xf>
    <xf numFmtId="166" fontId="28" fillId="2" borderId="21" xfId="7" applyNumberFormat="1" applyFont="1" applyFill="1" applyBorder="1" applyAlignment="1">
      <alignment horizontal="center" vertical="center" wrapText="1"/>
    </xf>
    <xf numFmtId="166" fontId="16" fillId="2" borderId="34" xfId="7" applyNumberFormat="1" applyFont="1" applyFill="1" applyBorder="1" applyAlignment="1">
      <alignment horizontal="left" vertical="center" wrapText="1"/>
    </xf>
    <xf numFmtId="166" fontId="13" fillId="2" borderId="25" xfId="7" applyNumberFormat="1" applyFont="1" applyFill="1" applyBorder="1" applyAlignment="1">
      <alignment horizontal="left" vertical="center" wrapText="1"/>
    </xf>
    <xf numFmtId="1" fontId="13" fillId="0" borderId="60" xfId="7" applyNumberFormat="1" applyFont="1" applyFill="1" applyBorder="1" applyAlignment="1">
      <alignment horizontal="center" vertical="center" wrapText="1"/>
    </xf>
    <xf numFmtId="166" fontId="36" fillId="0" borderId="1" xfId="7" applyNumberFormat="1" applyFont="1" applyFill="1" applyBorder="1" applyAlignment="1">
      <alignment horizontal="center" vertical="center" wrapText="1"/>
    </xf>
    <xf numFmtId="166" fontId="13" fillId="0" borderId="30" xfId="7" applyNumberFormat="1" applyFont="1" applyFill="1" applyBorder="1" applyAlignment="1">
      <alignment horizontal="center" vertical="center" wrapText="1"/>
    </xf>
    <xf numFmtId="166" fontId="61" fillId="0" borderId="25" xfId="0" applyNumberFormat="1" applyFont="1" applyFill="1" applyBorder="1" applyAlignment="1">
      <alignment horizontal="left" vertical="center" wrapText="1"/>
    </xf>
    <xf numFmtId="166" fontId="5" fillId="0" borderId="31" xfId="0" applyNumberFormat="1" applyFont="1" applyFill="1" applyBorder="1" applyAlignment="1">
      <alignment horizontal="left" vertical="center" wrapText="1"/>
    </xf>
    <xf numFmtId="0" fontId="64" fillId="0" borderId="34" xfId="0" applyFont="1" applyFill="1" applyBorder="1" applyAlignment="1">
      <alignment horizontal="center" wrapText="1"/>
    </xf>
    <xf numFmtId="0" fontId="64" fillId="0" borderId="35" xfId="0" applyFont="1" applyFill="1" applyBorder="1" applyAlignment="1">
      <alignment horizontal="center" wrapText="1"/>
    </xf>
    <xf numFmtId="0" fontId="64" fillId="0" borderId="10" xfId="0" applyFont="1" applyFill="1" applyBorder="1" applyAlignment="1">
      <alignment horizontal="center" wrapText="1"/>
    </xf>
    <xf numFmtId="0" fontId="64" fillId="0" borderId="19" xfId="0" applyFont="1" applyFill="1" applyBorder="1" applyAlignment="1">
      <alignment horizontal="center" wrapText="1"/>
    </xf>
    <xf numFmtId="0" fontId="41" fillId="0" borderId="34" xfId="0" applyFont="1" applyFill="1" applyBorder="1" applyAlignment="1">
      <alignment wrapText="1"/>
    </xf>
    <xf numFmtId="0" fontId="41" fillId="0" borderId="27" xfId="0" applyFont="1" applyFill="1" applyBorder="1" applyAlignment="1">
      <alignment wrapText="1"/>
    </xf>
    <xf numFmtId="0" fontId="41" fillId="0" borderId="35" xfId="0" applyFont="1" applyFill="1" applyBorder="1" applyAlignment="1">
      <alignment wrapText="1"/>
    </xf>
    <xf numFmtId="0" fontId="43" fillId="0" borderId="34" xfId="0" applyFont="1" applyFill="1" applyBorder="1" applyAlignment="1">
      <alignment wrapText="1"/>
    </xf>
    <xf numFmtId="0" fontId="43" fillId="0" borderId="27" xfId="0" applyFont="1" applyFill="1" applyBorder="1" applyAlignment="1">
      <alignment wrapText="1"/>
    </xf>
    <xf numFmtId="0" fontId="43" fillId="0" borderId="35" xfId="0" applyFont="1" applyFill="1" applyBorder="1" applyAlignment="1">
      <alignment wrapText="1"/>
    </xf>
    <xf numFmtId="0" fontId="34" fillId="0" borderId="0" xfId="0" applyFont="1" applyFill="1" applyAlignment="1">
      <alignment wrapText="1"/>
    </xf>
    <xf numFmtId="0" fontId="41" fillId="0" borderId="25" xfId="0" applyFont="1" applyFill="1" applyBorder="1" applyAlignment="1">
      <alignment wrapText="1"/>
    </xf>
    <xf numFmtId="0" fontId="41" fillId="0" borderId="0" xfId="0" applyFont="1" applyFill="1" applyAlignment="1">
      <alignment wrapText="1"/>
    </xf>
    <xf numFmtId="0" fontId="41" fillId="0" borderId="10" xfId="0" applyFont="1" applyFill="1" applyBorder="1" applyAlignment="1">
      <alignment wrapText="1"/>
    </xf>
    <xf numFmtId="0" fontId="1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2" fillId="0" borderId="20" xfId="0" applyFont="1" applyFill="1" applyBorder="1" applyAlignment="1">
      <alignment horizontal="center" wrapText="1"/>
    </xf>
    <xf numFmtId="0" fontId="12" fillId="0" borderId="17" xfId="0" applyFont="1" applyFill="1" applyBorder="1" applyAlignment="1">
      <alignment horizontal="center" wrapText="1"/>
    </xf>
    <xf numFmtId="0" fontId="12" fillId="0" borderId="28" xfId="0" applyFont="1" applyFill="1" applyBorder="1" applyAlignment="1">
      <alignment horizontal="center" wrapText="1"/>
    </xf>
    <xf numFmtId="0" fontId="19" fillId="0" borderId="20" xfId="0" applyFont="1" applyFill="1" applyBorder="1" applyAlignment="1">
      <alignment horizontal="left" vertical="top" wrapText="1"/>
    </xf>
    <xf numFmtId="0" fontId="19" fillId="0" borderId="17" xfId="0" applyFont="1" applyFill="1" applyBorder="1" applyAlignment="1">
      <alignment horizontal="left" vertical="top" wrapText="1"/>
    </xf>
    <xf numFmtId="0" fontId="19" fillId="0" borderId="28" xfId="0" applyFont="1" applyFill="1" applyBorder="1" applyAlignment="1">
      <alignment horizontal="left" vertical="top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2" fillId="0" borderId="1" xfId="0" applyFont="1" applyFill="1" applyBorder="1" applyAlignment="1">
      <alignment horizontal="center" wrapText="1"/>
    </xf>
    <xf numFmtId="0" fontId="19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8" xfId="0" applyBorder="1" applyAlignment="1">
      <alignment horizontal="center"/>
    </xf>
    <xf numFmtId="0" fontId="12" fillId="0" borderId="59" xfId="0" applyFont="1" applyFill="1" applyBorder="1" applyAlignment="1">
      <alignment horizontal="center" wrapText="1"/>
    </xf>
    <xf numFmtId="0" fontId="12" fillId="0" borderId="48" xfId="0" applyFont="1" applyFill="1" applyBorder="1" applyAlignment="1">
      <alignment horizontal="center" wrapText="1"/>
    </xf>
    <xf numFmtId="0" fontId="12" fillId="0" borderId="53" xfId="0" applyFont="1" applyFill="1" applyBorder="1" applyAlignment="1">
      <alignment horizontal="center" wrapText="1"/>
    </xf>
  </cellXfs>
  <cellStyles count="19">
    <cellStyle name="Comma 2" xfId="1"/>
    <cellStyle name="Comma 3" xfId="2"/>
    <cellStyle name="Normal" xfId="0" builtinId="0"/>
    <cellStyle name="Normal 10" xfId="16"/>
    <cellStyle name="Normal 2" xfId="3"/>
    <cellStyle name="Normal 2 2" xfId="4"/>
    <cellStyle name="Normal 2 2 2" xfId="15"/>
    <cellStyle name="Normal 2 2_2Havelvats" xfId="17"/>
    <cellStyle name="Normal 2 3" xfId="5"/>
    <cellStyle name="Normal 2 4" xfId="14"/>
    <cellStyle name="Normal 2_2Havelvats" xfId="18"/>
    <cellStyle name="Normal 3" xfId="6"/>
    <cellStyle name="Normal 4" xfId="7"/>
    <cellStyle name="Normal 5" xfId="8"/>
    <cellStyle name="Normal 6" xfId="9"/>
    <cellStyle name="Normal 7" xfId="10"/>
    <cellStyle name="Normal 8" xfId="11"/>
    <cellStyle name="Normal 9" xfId="13"/>
    <cellStyle name="Normal_Sheet1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opLeftCell="A121" workbookViewId="0">
      <selection activeCell="C143" sqref="C143"/>
    </sheetView>
  </sheetViews>
  <sheetFormatPr defaultRowHeight="15" x14ac:dyDescent="0.25"/>
  <cols>
    <col min="1" max="1" width="12.42578125" style="22" customWidth="1"/>
    <col min="2" max="2" width="10.140625" style="22" customWidth="1"/>
    <col min="3" max="3" width="9.140625" style="22" customWidth="1"/>
    <col min="4" max="4" width="46.42578125" style="22" customWidth="1"/>
    <col min="5" max="5" width="16.28515625" style="46" bestFit="1" customWidth="1"/>
    <col min="6" max="6" width="16.42578125" style="46" bestFit="1" customWidth="1"/>
    <col min="7" max="7" width="9.140625" style="22"/>
    <col min="8" max="9" width="9.5703125" style="22" bestFit="1" customWidth="1"/>
    <col min="10" max="253" width="9.140625" style="22"/>
    <col min="254" max="254" width="12.42578125" style="22" customWidth="1"/>
    <col min="255" max="255" width="8.42578125" style="22" customWidth="1"/>
    <col min="256" max="256" width="5.7109375" style="22" customWidth="1"/>
    <col min="257" max="257" width="46.42578125" style="22" customWidth="1"/>
    <col min="258" max="258" width="15" style="22" customWidth="1"/>
    <col min="259" max="259" width="21.85546875" style="22" bestFit="1" customWidth="1"/>
    <col min="260" max="260" width="16.28515625" style="22" bestFit="1" customWidth="1"/>
    <col min="261" max="261" width="16.42578125" style="22" bestFit="1" customWidth="1"/>
    <col min="262" max="262" width="11.28515625" style="22" bestFit="1" customWidth="1"/>
    <col min="263" max="263" width="9.140625" style="22"/>
    <col min="264" max="265" width="9.5703125" style="22" bestFit="1" customWidth="1"/>
    <col min="266" max="509" width="9.140625" style="22"/>
    <col min="510" max="510" width="12.42578125" style="22" customWidth="1"/>
    <col min="511" max="511" width="8.42578125" style="22" customWidth="1"/>
    <col min="512" max="512" width="5.7109375" style="22" customWidth="1"/>
    <col min="513" max="513" width="46.42578125" style="22" customWidth="1"/>
    <col min="514" max="514" width="15" style="22" customWidth="1"/>
    <col min="515" max="515" width="21.85546875" style="22" bestFit="1" customWidth="1"/>
    <col min="516" max="516" width="16.28515625" style="22" bestFit="1" customWidth="1"/>
    <col min="517" max="517" width="16.42578125" style="22" bestFit="1" customWidth="1"/>
    <col min="518" max="518" width="11.28515625" style="22" bestFit="1" customWidth="1"/>
    <col min="519" max="519" width="9.140625" style="22"/>
    <col min="520" max="521" width="9.5703125" style="22" bestFit="1" customWidth="1"/>
    <col min="522" max="765" width="9.140625" style="22"/>
    <col min="766" max="766" width="12.42578125" style="22" customWidth="1"/>
    <col min="767" max="767" width="8.42578125" style="22" customWidth="1"/>
    <col min="768" max="768" width="5.7109375" style="22" customWidth="1"/>
    <col min="769" max="769" width="46.42578125" style="22" customWidth="1"/>
    <col min="770" max="770" width="15" style="22" customWidth="1"/>
    <col min="771" max="771" width="21.85546875" style="22" bestFit="1" customWidth="1"/>
    <col min="772" max="772" width="16.28515625" style="22" bestFit="1" customWidth="1"/>
    <col min="773" max="773" width="16.42578125" style="22" bestFit="1" customWidth="1"/>
    <col min="774" max="774" width="11.28515625" style="22" bestFit="1" customWidth="1"/>
    <col min="775" max="775" width="9.140625" style="22"/>
    <col min="776" max="777" width="9.5703125" style="22" bestFit="1" customWidth="1"/>
    <col min="778" max="1021" width="9.140625" style="22"/>
    <col min="1022" max="1022" width="12.42578125" style="22" customWidth="1"/>
    <col min="1023" max="1023" width="8.42578125" style="22" customWidth="1"/>
    <col min="1024" max="1024" width="5.7109375" style="22" customWidth="1"/>
    <col min="1025" max="1025" width="46.42578125" style="22" customWidth="1"/>
    <col min="1026" max="1026" width="15" style="22" customWidth="1"/>
    <col min="1027" max="1027" width="21.85546875" style="22" bestFit="1" customWidth="1"/>
    <col min="1028" max="1028" width="16.28515625" style="22" bestFit="1" customWidth="1"/>
    <col min="1029" max="1029" width="16.42578125" style="22" bestFit="1" customWidth="1"/>
    <col min="1030" max="1030" width="11.28515625" style="22" bestFit="1" customWidth="1"/>
    <col min="1031" max="1031" width="9.140625" style="22"/>
    <col min="1032" max="1033" width="9.5703125" style="22" bestFit="1" customWidth="1"/>
    <col min="1034" max="1277" width="9.140625" style="22"/>
    <col min="1278" max="1278" width="12.42578125" style="22" customWidth="1"/>
    <col min="1279" max="1279" width="8.42578125" style="22" customWidth="1"/>
    <col min="1280" max="1280" width="5.7109375" style="22" customWidth="1"/>
    <col min="1281" max="1281" width="46.42578125" style="22" customWidth="1"/>
    <col min="1282" max="1282" width="15" style="22" customWidth="1"/>
    <col min="1283" max="1283" width="21.85546875" style="22" bestFit="1" customWidth="1"/>
    <col min="1284" max="1284" width="16.28515625" style="22" bestFit="1" customWidth="1"/>
    <col min="1285" max="1285" width="16.42578125" style="22" bestFit="1" customWidth="1"/>
    <col min="1286" max="1286" width="11.28515625" style="22" bestFit="1" customWidth="1"/>
    <col min="1287" max="1287" width="9.140625" style="22"/>
    <col min="1288" max="1289" width="9.5703125" style="22" bestFit="1" customWidth="1"/>
    <col min="1290" max="1533" width="9.140625" style="22"/>
    <col min="1534" max="1534" width="12.42578125" style="22" customWidth="1"/>
    <col min="1535" max="1535" width="8.42578125" style="22" customWidth="1"/>
    <col min="1536" max="1536" width="5.7109375" style="22" customWidth="1"/>
    <col min="1537" max="1537" width="46.42578125" style="22" customWidth="1"/>
    <col min="1538" max="1538" width="15" style="22" customWidth="1"/>
    <col min="1539" max="1539" width="21.85546875" style="22" bestFit="1" customWidth="1"/>
    <col min="1540" max="1540" width="16.28515625" style="22" bestFit="1" customWidth="1"/>
    <col min="1541" max="1541" width="16.42578125" style="22" bestFit="1" customWidth="1"/>
    <col min="1542" max="1542" width="11.28515625" style="22" bestFit="1" customWidth="1"/>
    <col min="1543" max="1543" width="9.140625" style="22"/>
    <col min="1544" max="1545" width="9.5703125" style="22" bestFit="1" customWidth="1"/>
    <col min="1546" max="1789" width="9.140625" style="22"/>
    <col min="1790" max="1790" width="12.42578125" style="22" customWidth="1"/>
    <col min="1791" max="1791" width="8.42578125" style="22" customWidth="1"/>
    <col min="1792" max="1792" width="5.7109375" style="22" customWidth="1"/>
    <col min="1793" max="1793" width="46.42578125" style="22" customWidth="1"/>
    <col min="1794" max="1794" width="15" style="22" customWidth="1"/>
    <col min="1795" max="1795" width="21.85546875" style="22" bestFit="1" customWidth="1"/>
    <col min="1796" max="1796" width="16.28515625" style="22" bestFit="1" customWidth="1"/>
    <col min="1797" max="1797" width="16.42578125" style="22" bestFit="1" customWidth="1"/>
    <col min="1798" max="1798" width="11.28515625" style="22" bestFit="1" customWidth="1"/>
    <col min="1799" max="1799" width="9.140625" style="22"/>
    <col min="1800" max="1801" width="9.5703125" style="22" bestFit="1" customWidth="1"/>
    <col min="1802" max="2045" width="9.140625" style="22"/>
    <col min="2046" max="2046" width="12.42578125" style="22" customWidth="1"/>
    <col min="2047" max="2047" width="8.42578125" style="22" customWidth="1"/>
    <col min="2048" max="2048" width="5.7109375" style="22" customWidth="1"/>
    <col min="2049" max="2049" width="46.42578125" style="22" customWidth="1"/>
    <col min="2050" max="2050" width="15" style="22" customWidth="1"/>
    <col min="2051" max="2051" width="21.85546875" style="22" bestFit="1" customWidth="1"/>
    <col min="2052" max="2052" width="16.28515625" style="22" bestFit="1" customWidth="1"/>
    <col min="2053" max="2053" width="16.42578125" style="22" bestFit="1" customWidth="1"/>
    <col min="2054" max="2054" width="11.28515625" style="22" bestFit="1" customWidth="1"/>
    <col min="2055" max="2055" width="9.140625" style="22"/>
    <col min="2056" max="2057" width="9.5703125" style="22" bestFit="1" customWidth="1"/>
    <col min="2058" max="2301" width="9.140625" style="22"/>
    <col min="2302" max="2302" width="12.42578125" style="22" customWidth="1"/>
    <col min="2303" max="2303" width="8.42578125" style="22" customWidth="1"/>
    <col min="2304" max="2304" width="5.7109375" style="22" customWidth="1"/>
    <col min="2305" max="2305" width="46.42578125" style="22" customWidth="1"/>
    <col min="2306" max="2306" width="15" style="22" customWidth="1"/>
    <col min="2307" max="2307" width="21.85546875" style="22" bestFit="1" customWidth="1"/>
    <col min="2308" max="2308" width="16.28515625" style="22" bestFit="1" customWidth="1"/>
    <col min="2309" max="2309" width="16.42578125" style="22" bestFit="1" customWidth="1"/>
    <col min="2310" max="2310" width="11.28515625" style="22" bestFit="1" customWidth="1"/>
    <col min="2311" max="2311" width="9.140625" style="22"/>
    <col min="2312" max="2313" width="9.5703125" style="22" bestFit="1" customWidth="1"/>
    <col min="2314" max="2557" width="9.140625" style="22"/>
    <col min="2558" max="2558" width="12.42578125" style="22" customWidth="1"/>
    <col min="2559" max="2559" width="8.42578125" style="22" customWidth="1"/>
    <col min="2560" max="2560" width="5.7109375" style="22" customWidth="1"/>
    <col min="2561" max="2561" width="46.42578125" style="22" customWidth="1"/>
    <col min="2562" max="2562" width="15" style="22" customWidth="1"/>
    <col min="2563" max="2563" width="21.85546875" style="22" bestFit="1" customWidth="1"/>
    <col min="2564" max="2564" width="16.28515625" style="22" bestFit="1" customWidth="1"/>
    <col min="2565" max="2565" width="16.42578125" style="22" bestFit="1" customWidth="1"/>
    <col min="2566" max="2566" width="11.28515625" style="22" bestFit="1" customWidth="1"/>
    <col min="2567" max="2567" width="9.140625" style="22"/>
    <col min="2568" max="2569" width="9.5703125" style="22" bestFit="1" customWidth="1"/>
    <col min="2570" max="2813" width="9.140625" style="22"/>
    <col min="2814" max="2814" width="12.42578125" style="22" customWidth="1"/>
    <col min="2815" max="2815" width="8.42578125" style="22" customWidth="1"/>
    <col min="2816" max="2816" width="5.7109375" style="22" customWidth="1"/>
    <col min="2817" max="2817" width="46.42578125" style="22" customWidth="1"/>
    <col min="2818" max="2818" width="15" style="22" customWidth="1"/>
    <col min="2819" max="2819" width="21.85546875" style="22" bestFit="1" customWidth="1"/>
    <col min="2820" max="2820" width="16.28515625" style="22" bestFit="1" customWidth="1"/>
    <col min="2821" max="2821" width="16.42578125" style="22" bestFit="1" customWidth="1"/>
    <col min="2822" max="2822" width="11.28515625" style="22" bestFit="1" customWidth="1"/>
    <col min="2823" max="2823" width="9.140625" style="22"/>
    <col min="2824" max="2825" width="9.5703125" style="22" bestFit="1" customWidth="1"/>
    <col min="2826" max="3069" width="9.140625" style="22"/>
    <col min="3070" max="3070" width="12.42578125" style="22" customWidth="1"/>
    <col min="3071" max="3071" width="8.42578125" style="22" customWidth="1"/>
    <col min="3072" max="3072" width="5.7109375" style="22" customWidth="1"/>
    <col min="3073" max="3073" width="46.42578125" style="22" customWidth="1"/>
    <col min="3074" max="3074" width="15" style="22" customWidth="1"/>
    <col min="3075" max="3075" width="21.85546875" style="22" bestFit="1" customWidth="1"/>
    <col min="3076" max="3076" width="16.28515625" style="22" bestFit="1" customWidth="1"/>
    <col min="3077" max="3077" width="16.42578125" style="22" bestFit="1" customWidth="1"/>
    <col min="3078" max="3078" width="11.28515625" style="22" bestFit="1" customWidth="1"/>
    <col min="3079" max="3079" width="9.140625" style="22"/>
    <col min="3080" max="3081" width="9.5703125" style="22" bestFit="1" customWidth="1"/>
    <col min="3082" max="3325" width="9.140625" style="22"/>
    <col min="3326" max="3326" width="12.42578125" style="22" customWidth="1"/>
    <col min="3327" max="3327" width="8.42578125" style="22" customWidth="1"/>
    <col min="3328" max="3328" width="5.7109375" style="22" customWidth="1"/>
    <col min="3329" max="3329" width="46.42578125" style="22" customWidth="1"/>
    <col min="3330" max="3330" width="15" style="22" customWidth="1"/>
    <col min="3331" max="3331" width="21.85546875" style="22" bestFit="1" customWidth="1"/>
    <col min="3332" max="3332" width="16.28515625" style="22" bestFit="1" customWidth="1"/>
    <col min="3333" max="3333" width="16.42578125" style="22" bestFit="1" customWidth="1"/>
    <col min="3334" max="3334" width="11.28515625" style="22" bestFit="1" customWidth="1"/>
    <col min="3335" max="3335" width="9.140625" style="22"/>
    <col min="3336" max="3337" width="9.5703125" style="22" bestFit="1" customWidth="1"/>
    <col min="3338" max="3581" width="9.140625" style="22"/>
    <col min="3582" max="3582" width="12.42578125" style="22" customWidth="1"/>
    <col min="3583" max="3583" width="8.42578125" style="22" customWidth="1"/>
    <col min="3584" max="3584" width="5.7109375" style="22" customWidth="1"/>
    <col min="3585" max="3585" width="46.42578125" style="22" customWidth="1"/>
    <col min="3586" max="3586" width="15" style="22" customWidth="1"/>
    <col min="3587" max="3587" width="21.85546875" style="22" bestFit="1" customWidth="1"/>
    <col min="3588" max="3588" width="16.28515625" style="22" bestFit="1" customWidth="1"/>
    <col min="3589" max="3589" width="16.42578125" style="22" bestFit="1" customWidth="1"/>
    <col min="3590" max="3590" width="11.28515625" style="22" bestFit="1" customWidth="1"/>
    <col min="3591" max="3591" width="9.140625" style="22"/>
    <col min="3592" max="3593" width="9.5703125" style="22" bestFit="1" customWidth="1"/>
    <col min="3594" max="3837" width="9.140625" style="22"/>
    <col min="3838" max="3838" width="12.42578125" style="22" customWidth="1"/>
    <col min="3839" max="3839" width="8.42578125" style="22" customWidth="1"/>
    <col min="3840" max="3840" width="5.7109375" style="22" customWidth="1"/>
    <col min="3841" max="3841" width="46.42578125" style="22" customWidth="1"/>
    <col min="3842" max="3842" width="15" style="22" customWidth="1"/>
    <col min="3843" max="3843" width="21.85546875" style="22" bestFit="1" customWidth="1"/>
    <col min="3844" max="3844" width="16.28515625" style="22" bestFit="1" customWidth="1"/>
    <col min="3845" max="3845" width="16.42578125" style="22" bestFit="1" customWidth="1"/>
    <col min="3846" max="3846" width="11.28515625" style="22" bestFit="1" customWidth="1"/>
    <col min="3847" max="3847" width="9.140625" style="22"/>
    <col min="3848" max="3849" width="9.5703125" style="22" bestFit="1" customWidth="1"/>
    <col min="3850" max="4093" width="9.140625" style="22"/>
    <col min="4094" max="4094" width="12.42578125" style="22" customWidth="1"/>
    <col min="4095" max="4095" width="8.42578125" style="22" customWidth="1"/>
    <col min="4096" max="4096" width="5.7109375" style="22" customWidth="1"/>
    <col min="4097" max="4097" width="46.42578125" style="22" customWidth="1"/>
    <col min="4098" max="4098" width="15" style="22" customWidth="1"/>
    <col min="4099" max="4099" width="21.85546875" style="22" bestFit="1" customWidth="1"/>
    <col min="4100" max="4100" width="16.28515625" style="22" bestFit="1" customWidth="1"/>
    <col min="4101" max="4101" width="16.42578125" style="22" bestFit="1" customWidth="1"/>
    <col min="4102" max="4102" width="11.28515625" style="22" bestFit="1" customWidth="1"/>
    <col min="4103" max="4103" width="9.140625" style="22"/>
    <col min="4104" max="4105" width="9.5703125" style="22" bestFit="1" customWidth="1"/>
    <col min="4106" max="4349" width="9.140625" style="22"/>
    <col min="4350" max="4350" width="12.42578125" style="22" customWidth="1"/>
    <col min="4351" max="4351" width="8.42578125" style="22" customWidth="1"/>
    <col min="4352" max="4352" width="5.7109375" style="22" customWidth="1"/>
    <col min="4353" max="4353" width="46.42578125" style="22" customWidth="1"/>
    <col min="4354" max="4354" width="15" style="22" customWidth="1"/>
    <col min="4355" max="4355" width="21.85546875" style="22" bestFit="1" customWidth="1"/>
    <col min="4356" max="4356" width="16.28515625" style="22" bestFit="1" customWidth="1"/>
    <col min="4357" max="4357" width="16.42578125" style="22" bestFit="1" customWidth="1"/>
    <col min="4358" max="4358" width="11.28515625" style="22" bestFit="1" customWidth="1"/>
    <col min="4359" max="4359" width="9.140625" style="22"/>
    <col min="4360" max="4361" width="9.5703125" style="22" bestFit="1" customWidth="1"/>
    <col min="4362" max="4605" width="9.140625" style="22"/>
    <col min="4606" max="4606" width="12.42578125" style="22" customWidth="1"/>
    <col min="4607" max="4607" width="8.42578125" style="22" customWidth="1"/>
    <col min="4608" max="4608" width="5.7109375" style="22" customWidth="1"/>
    <col min="4609" max="4609" width="46.42578125" style="22" customWidth="1"/>
    <col min="4610" max="4610" width="15" style="22" customWidth="1"/>
    <col min="4611" max="4611" width="21.85546875" style="22" bestFit="1" customWidth="1"/>
    <col min="4612" max="4612" width="16.28515625" style="22" bestFit="1" customWidth="1"/>
    <col min="4613" max="4613" width="16.42578125" style="22" bestFit="1" customWidth="1"/>
    <col min="4614" max="4614" width="11.28515625" style="22" bestFit="1" customWidth="1"/>
    <col min="4615" max="4615" width="9.140625" style="22"/>
    <col min="4616" max="4617" width="9.5703125" style="22" bestFit="1" customWidth="1"/>
    <col min="4618" max="4861" width="9.140625" style="22"/>
    <col min="4862" max="4862" width="12.42578125" style="22" customWidth="1"/>
    <col min="4863" max="4863" width="8.42578125" style="22" customWidth="1"/>
    <col min="4864" max="4864" width="5.7109375" style="22" customWidth="1"/>
    <col min="4865" max="4865" width="46.42578125" style="22" customWidth="1"/>
    <col min="4866" max="4866" width="15" style="22" customWidth="1"/>
    <col min="4867" max="4867" width="21.85546875" style="22" bestFit="1" customWidth="1"/>
    <col min="4868" max="4868" width="16.28515625" style="22" bestFit="1" customWidth="1"/>
    <col min="4869" max="4869" width="16.42578125" style="22" bestFit="1" customWidth="1"/>
    <col min="4870" max="4870" width="11.28515625" style="22" bestFit="1" customWidth="1"/>
    <col min="4871" max="4871" width="9.140625" style="22"/>
    <col min="4872" max="4873" width="9.5703125" style="22" bestFit="1" customWidth="1"/>
    <col min="4874" max="5117" width="9.140625" style="22"/>
    <col min="5118" max="5118" width="12.42578125" style="22" customWidth="1"/>
    <col min="5119" max="5119" width="8.42578125" style="22" customWidth="1"/>
    <col min="5120" max="5120" width="5.7109375" style="22" customWidth="1"/>
    <col min="5121" max="5121" width="46.42578125" style="22" customWidth="1"/>
    <col min="5122" max="5122" width="15" style="22" customWidth="1"/>
    <col min="5123" max="5123" width="21.85546875" style="22" bestFit="1" customWidth="1"/>
    <col min="5124" max="5124" width="16.28515625" style="22" bestFit="1" customWidth="1"/>
    <col min="5125" max="5125" width="16.42578125" style="22" bestFit="1" customWidth="1"/>
    <col min="5126" max="5126" width="11.28515625" style="22" bestFit="1" customWidth="1"/>
    <col min="5127" max="5127" width="9.140625" style="22"/>
    <col min="5128" max="5129" width="9.5703125" style="22" bestFit="1" customWidth="1"/>
    <col min="5130" max="5373" width="9.140625" style="22"/>
    <col min="5374" max="5374" width="12.42578125" style="22" customWidth="1"/>
    <col min="5375" max="5375" width="8.42578125" style="22" customWidth="1"/>
    <col min="5376" max="5376" width="5.7109375" style="22" customWidth="1"/>
    <col min="5377" max="5377" width="46.42578125" style="22" customWidth="1"/>
    <col min="5378" max="5378" width="15" style="22" customWidth="1"/>
    <col min="5379" max="5379" width="21.85546875" style="22" bestFit="1" customWidth="1"/>
    <col min="5380" max="5380" width="16.28515625" style="22" bestFit="1" customWidth="1"/>
    <col min="5381" max="5381" width="16.42578125" style="22" bestFit="1" customWidth="1"/>
    <col min="5382" max="5382" width="11.28515625" style="22" bestFit="1" customWidth="1"/>
    <col min="5383" max="5383" width="9.140625" style="22"/>
    <col min="5384" max="5385" width="9.5703125" style="22" bestFit="1" customWidth="1"/>
    <col min="5386" max="5629" width="9.140625" style="22"/>
    <col min="5630" max="5630" width="12.42578125" style="22" customWidth="1"/>
    <col min="5631" max="5631" width="8.42578125" style="22" customWidth="1"/>
    <col min="5632" max="5632" width="5.7109375" style="22" customWidth="1"/>
    <col min="5633" max="5633" width="46.42578125" style="22" customWidth="1"/>
    <col min="5634" max="5634" width="15" style="22" customWidth="1"/>
    <col min="5635" max="5635" width="21.85546875" style="22" bestFit="1" customWidth="1"/>
    <col min="5636" max="5636" width="16.28515625" style="22" bestFit="1" customWidth="1"/>
    <col min="5637" max="5637" width="16.42578125" style="22" bestFit="1" customWidth="1"/>
    <col min="5638" max="5638" width="11.28515625" style="22" bestFit="1" customWidth="1"/>
    <col min="5639" max="5639" width="9.140625" style="22"/>
    <col min="5640" max="5641" width="9.5703125" style="22" bestFit="1" customWidth="1"/>
    <col min="5642" max="5885" width="9.140625" style="22"/>
    <col min="5886" max="5886" width="12.42578125" style="22" customWidth="1"/>
    <col min="5887" max="5887" width="8.42578125" style="22" customWidth="1"/>
    <col min="5888" max="5888" width="5.7109375" style="22" customWidth="1"/>
    <col min="5889" max="5889" width="46.42578125" style="22" customWidth="1"/>
    <col min="5890" max="5890" width="15" style="22" customWidth="1"/>
    <col min="5891" max="5891" width="21.85546875" style="22" bestFit="1" customWidth="1"/>
    <col min="5892" max="5892" width="16.28515625" style="22" bestFit="1" customWidth="1"/>
    <col min="5893" max="5893" width="16.42578125" style="22" bestFit="1" customWidth="1"/>
    <col min="5894" max="5894" width="11.28515625" style="22" bestFit="1" customWidth="1"/>
    <col min="5895" max="5895" width="9.140625" style="22"/>
    <col min="5896" max="5897" width="9.5703125" style="22" bestFit="1" customWidth="1"/>
    <col min="5898" max="6141" width="9.140625" style="22"/>
    <col min="6142" max="6142" width="12.42578125" style="22" customWidth="1"/>
    <col min="6143" max="6143" width="8.42578125" style="22" customWidth="1"/>
    <col min="6144" max="6144" width="5.7109375" style="22" customWidth="1"/>
    <col min="6145" max="6145" width="46.42578125" style="22" customWidth="1"/>
    <col min="6146" max="6146" width="15" style="22" customWidth="1"/>
    <col min="6147" max="6147" width="21.85546875" style="22" bestFit="1" customWidth="1"/>
    <col min="6148" max="6148" width="16.28515625" style="22" bestFit="1" customWidth="1"/>
    <col min="6149" max="6149" width="16.42578125" style="22" bestFit="1" customWidth="1"/>
    <col min="6150" max="6150" width="11.28515625" style="22" bestFit="1" customWidth="1"/>
    <col min="6151" max="6151" width="9.140625" style="22"/>
    <col min="6152" max="6153" width="9.5703125" style="22" bestFit="1" customWidth="1"/>
    <col min="6154" max="6397" width="9.140625" style="22"/>
    <col min="6398" max="6398" width="12.42578125" style="22" customWidth="1"/>
    <col min="6399" max="6399" width="8.42578125" style="22" customWidth="1"/>
    <col min="6400" max="6400" width="5.7109375" style="22" customWidth="1"/>
    <col min="6401" max="6401" width="46.42578125" style="22" customWidth="1"/>
    <col min="6402" max="6402" width="15" style="22" customWidth="1"/>
    <col min="6403" max="6403" width="21.85546875" style="22" bestFit="1" customWidth="1"/>
    <col min="6404" max="6404" width="16.28515625" style="22" bestFit="1" customWidth="1"/>
    <col min="6405" max="6405" width="16.42578125" style="22" bestFit="1" customWidth="1"/>
    <col min="6406" max="6406" width="11.28515625" style="22" bestFit="1" customWidth="1"/>
    <col min="6407" max="6407" width="9.140625" style="22"/>
    <col min="6408" max="6409" width="9.5703125" style="22" bestFit="1" customWidth="1"/>
    <col min="6410" max="6653" width="9.140625" style="22"/>
    <col min="6654" max="6654" width="12.42578125" style="22" customWidth="1"/>
    <col min="6655" max="6655" width="8.42578125" style="22" customWidth="1"/>
    <col min="6656" max="6656" width="5.7109375" style="22" customWidth="1"/>
    <col min="6657" max="6657" width="46.42578125" style="22" customWidth="1"/>
    <col min="6658" max="6658" width="15" style="22" customWidth="1"/>
    <col min="6659" max="6659" width="21.85546875" style="22" bestFit="1" customWidth="1"/>
    <col min="6660" max="6660" width="16.28515625" style="22" bestFit="1" customWidth="1"/>
    <col min="6661" max="6661" width="16.42578125" style="22" bestFit="1" customWidth="1"/>
    <col min="6662" max="6662" width="11.28515625" style="22" bestFit="1" customWidth="1"/>
    <col min="6663" max="6663" width="9.140625" style="22"/>
    <col min="6664" max="6665" width="9.5703125" style="22" bestFit="1" customWidth="1"/>
    <col min="6666" max="6909" width="9.140625" style="22"/>
    <col min="6910" max="6910" width="12.42578125" style="22" customWidth="1"/>
    <col min="6911" max="6911" width="8.42578125" style="22" customWidth="1"/>
    <col min="6912" max="6912" width="5.7109375" style="22" customWidth="1"/>
    <col min="6913" max="6913" width="46.42578125" style="22" customWidth="1"/>
    <col min="6914" max="6914" width="15" style="22" customWidth="1"/>
    <col min="6915" max="6915" width="21.85546875" style="22" bestFit="1" customWidth="1"/>
    <col min="6916" max="6916" width="16.28515625" style="22" bestFit="1" customWidth="1"/>
    <col min="6917" max="6917" width="16.42578125" style="22" bestFit="1" customWidth="1"/>
    <col min="6918" max="6918" width="11.28515625" style="22" bestFit="1" customWidth="1"/>
    <col min="6919" max="6919" width="9.140625" style="22"/>
    <col min="6920" max="6921" width="9.5703125" style="22" bestFit="1" customWidth="1"/>
    <col min="6922" max="7165" width="9.140625" style="22"/>
    <col min="7166" max="7166" width="12.42578125" style="22" customWidth="1"/>
    <col min="7167" max="7167" width="8.42578125" style="22" customWidth="1"/>
    <col min="7168" max="7168" width="5.7109375" style="22" customWidth="1"/>
    <col min="7169" max="7169" width="46.42578125" style="22" customWidth="1"/>
    <col min="7170" max="7170" width="15" style="22" customWidth="1"/>
    <col min="7171" max="7171" width="21.85546875" style="22" bestFit="1" customWidth="1"/>
    <col min="7172" max="7172" width="16.28515625" style="22" bestFit="1" customWidth="1"/>
    <col min="7173" max="7173" width="16.42578125" style="22" bestFit="1" customWidth="1"/>
    <col min="7174" max="7174" width="11.28515625" style="22" bestFit="1" customWidth="1"/>
    <col min="7175" max="7175" width="9.140625" style="22"/>
    <col min="7176" max="7177" width="9.5703125" style="22" bestFit="1" customWidth="1"/>
    <col min="7178" max="7421" width="9.140625" style="22"/>
    <col min="7422" max="7422" width="12.42578125" style="22" customWidth="1"/>
    <col min="7423" max="7423" width="8.42578125" style="22" customWidth="1"/>
    <col min="7424" max="7424" width="5.7109375" style="22" customWidth="1"/>
    <col min="7425" max="7425" width="46.42578125" style="22" customWidth="1"/>
    <col min="7426" max="7426" width="15" style="22" customWidth="1"/>
    <col min="7427" max="7427" width="21.85546875" style="22" bestFit="1" customWidth="1"/>
    <col min="7428" max="7428" width="16.28515625" style="22" bestFit="1" customWidth="1"/>
    <col min="7429" max="7429" width="16.42578125" style="22" bestFit="1" customWidth="1"/>
    <col min="7430" max="7430" width="11.28515625" style="22" bestFit="1" customWidth="1"/>
    <col min="7431" max="7431" width="9.140625" style="22"/>
    <col min="7432" max="7433" width="9.5703125" style="22" bestFit="1" customWidth="1"/>
    <col min="7434" max="7677" width="9.140625" style="22"/>
    <col min="7678" max="7678" width="12.42578125" style="22" customWidth="1"/>
    <col min="7679" max="7679" width="8.42578125" style="22" customWidth="1"/>
    <col min="7680" max="7680" width="5.7109375" style="22" customWidth="1"/>
    <col min="7681" max="7681" width="46.42578125" style="22" customWidth="1"/>
    <col min="7682" max="7682" width="15" style="22" customWidth="1"/>
    <col min="7683" max="7683" width="21.85546875" style="22" bestFit="1" customWidth="1"/>
    <col min="7684" max="7684" width="16.28515625" style="22" bestFit="1" customWidth="1"/>
    <col min="7685" max="7685" width="16.42578125" style="22" bestFit="1" customWidth="1"/>
    <col min="7686" max="7686" width="11.28515625" style="22" bestFit="1" customWidth="1"/>
    <col min="7687" max="7687" width="9.140625" style="22"/>
    <col min="7688" max="7689" width="9.5703125" style="22" bestFit="1" customWidth="1"/>
    <col min="7690" max="7933" width="9.140625" style="22"/>
    <col min="7934" max="7934" width="12.42578125" style="22" customWidth="1"/>
    <col min="7935" max="7935" width="8.42578125" style="22" customWidth="1"/>
    <col min="7936" max="7936" width="5.7109375" style="22" customWidth="1"/>
    <col min="7937" max="7937" width="46.42578125" style="22" customWidth="1"/>
    <col min="7938" max="7938" width="15" style="22" customWidth="1"/>
    <col min="7939" max="7939" width="21.85546875" style="22" bestFit="1" customWidth="1"/>
    <col min="7940" max="7940" width="16.28515625" style="22" bestFit="1" customWidth="1"/>
    <col min="7941" max="7941" width="16.42578125" style="22" bestFit="1" customWidth="1"/>
    <col min="7942" max="7942" width="11.28515625" style="22" bestFit="1" customWidth="1"/>
    <col min="7943" max="7943" width="9.140625" style="22"/>
    <col min="7944" max="7945" width="9.5703125" style="22" bestFit="1" customWidth="1"/>
    <col min="7946" max="8189" width="9.140625" style="22"/>
    <col min="8190" max="8190" width="12.42578125" style="22" customWidth="1"/>
    <col min="8191" max="8191" width="8.42578125" style="22" customWidth="1"/>
    <col min="8192" max="8192" width="5.7109375" style="22" customWidth="1"/>
    <col min="8193" max="8193" width="46.42578125" style="22" customWidth="1"/>
    <col min="8194" max="8194" width="15" style="22" customWidth="1"/>
    <col min="8195" max="8195" width="21.85546875" style="22" bestFit="1" customWidth="1"/>
    <col min="8196" max="8196" width="16.28515625" style="22" bestFit="1" customWidth="1"/>
    <col min="8197" max="8197" width="16.42578125" style="22" bestFit="1" customWidth="1"/>
    <col min="8198" max="8198" width="11.28515625" style="22" bestFit="1" customWidth="1"/>
    <col min="8199" max="8199" width="9.140625" style="22"/>
    <col min="8200" max="8201" width="9.5703125" style="22" bestFit="1" customWidth="1"/>
    <col min="8202" max="8445" width="9.140625" style="22"/>
    <col min="8446" max="8446" width="12.42578125" style="22" customWidth="1"/>
    <col min="8447" max="8447" width="8.42578125" style="22" customWidth="1"/>
    <col min="8448" max="8448" width="5.7109375" style="22" customWidth="1"/>
    <col min="8449" max="8449" width="46.42578125" style="22" customWidth="1"/>
    <col min="8450" max="8450" width="15" style="22" customWidth="1"/>
    <col min="8451" max="8451" width="21.85546875" style="22" bestFit="1" customWidth="1"/>
    <col min="8452" max="8452" width="16.28515625" style="22" bestFit="1" customWidth="1"/>
    <col min="8453" max="8453" width="16.42578125" style="22" bestFit="1" customWidth="1"/>
    <col min="8454" max="8454" width="11.28515625" style="22" bestFit="1" customWidth="1"/>
    <col min="8455" max="8455" width="9.140625" style="22"/>
    <col min="8456" max="8457" width="9.5703125" style="22" bestFit="1" customWidth="1"/>
    <col min="8458" max="8701" width="9.140625" style="22"/>
    <col min="8702" max="8702" width="12.42578125" style="22" customWidth="1"/>
    <col min="8703" max="8703" width="8.42578125" style="22" customWidth="1"/>
    <col min="8704" max="8704" width="5.7109375" style="22" customWidth="1"/>
    <col min="8705" max="8705" width="46.42578125" style="22" customWidth="1"/>
    <col min="8706" max="8706" width="15" style="22" customWidth="1"/>
    <col min="8707" max="8707" width="21.85546875" style="22" bestFit="1" customWidth="1"/>
    <col min="8708" max="8708" width="16.28515625" style="22" bestFit="1" customWidth="1"/>
    <col min="8709" max="8709" width="16.42578125" style="22" bestFit="1" customWidth="1"/>
    <col min="8710" max="8710" width="11.28515625" style="22" bestFit="1" customWidth="1"/>
    <col min="8711" max="8711" width="9.140625" style="22"/>
    <col min="8712" max="8713" width="9.5703125" style="22" bestFit="1" customWidth="1"/>
    <col min="8714" max="8957" width="9.140625" style="22"/>
    <col min="8958" max="8958" width="12.42578125" style="22" customWidth="1"/>
    <col min="8959" max="8959" width="8.42578125" style="22" customWidth="1"/>
    <col min="8960" max="8960" width="5.7109375" style="22" customWidth="1"/>
    <col min="8961" max="8961" width="46.42578125" style="22" customWidth="1"/>
    <col min="8962" max="8962" width="15" style="22" customWidth="1"/>
    <col min="8963" max="8963" width="21.85546875" style="22" bestFit="1" customWidth="1"/>
    <col min="8964" max="8964" width="16.28515625" style="22" bestFit="1" customWidth="1"/>
    <col min="8965" max="8965" width="16.42578125" style="22" bestFit="1" customWidth="1"/>
    <col min="8966" max="8966" width="11.28515625" style="22" bestFit="1" customWidth="1"/>
    <col min="8967" max="8967" width="9.140625" style="22"/>
    <col min="8968" max="8969" width="9.5703125" style="22" bestFit="1" customWidth="1"/>
    <col min="8970" max="9213" width="9.140625" style="22"/>
    <col min="9214" max="9214" width="12.42578125" style="22" customWidth="1"/>
    <col min="9215" max="9215" width="8.42578125" style="22" customWidth="1"/>
    <col min="9216" max="9216" width="5.7109375" style="22" customWidth="1"/>
    <col min="9217" max="9217" width="46.42578125" style="22" customWidth="1"/>
    <col min="9218" max="9218" width="15" style="22" customWidth="1"/>
    <col min="9219" max="9219" width="21.85546875" style="22" bestFit="1" customWidth="1"/>
    <col min="9220" max="9220" width="16.28515625" style="22" bestFit="1" customWidth="1"/>
    <col min="9221" max="9221" width="16.42578125" style="22" bestFit="1" customWidth="1"/>
    <col min="9222" max="9222" width="11.28515625" style="22" bestFit="1" customWidth="1"/>
    <col min="9223" max="9223" width="9.140625" style="22"/>
    <col min="9224" max="9225" width="9.5703125" style="22" bestFit="1" customWidth="1"/>
    <col min="9226" max="9469" width="9.140625" style="22"/>
    <col min="9470" max="9470" width="12.42578125" style="22" customWidth="1"/>
    <col min="9471" max="9471" width="8.42578125" style="22" customWidth="1"/>
    <col min="9472" max="9472" width="5.7109375" style="22" customWidth="1"/>
    <col min="9473" max="9473" width="46.42578125" style="22" customWidth="1"/>
    <col min="9474" max="9474" width="15" style="22" customWidth="1"/>
    <col min="9475" max="9475" width="21.85546875" style="22" bestFit="1" customWidth="1"/>
    <col min="9476" max="9476" width="16.28515625" style="22" bestFit="1" customWidth="1"/>
    <col min="9477" max="9477" width="16.42578125" style="22" bestFit="1" customWidth="1"/>
    <col min="9478" max="9478" width="11.28515625" style="22" bestFit="1" customWidth="1"/>
    <col min="9479" max="9479" width="9.140625" style="22"/>
    <col min="9480" max="9481" width="9.5703125" style="22" bestFit="1" customWidth="1"/>
    <col min="9482" max="9725" width="9.140625" style="22"/>
    <col min="9726" max="9726" width="12.42578125" style="22" customWidth="1"/>
    <col min="9727" max="9727" width="8.42578125" style="22" customWidth="1"/>
    <col min="9728" max="9728" width="5.7109375" style="22" customWidth="1"/>
    <col min="9729" max="9729" width="46.42578125" style="22" customWidth="1"/>
    <col min="9730" max="9730" width="15" style="22" customWidth="1"/>
    <col min="9731" max="9731" width="21.85546875" style="22" bestFit="1" customWidth="1"/>
    <col min="9732" max="9732" width="16.28515625" style="22" bestFit="1" customWidth="1"/>
    <col min="9733" max="9733" width="16.42578125" style="22" bestFit="1" customWidth="1"/>
    <col min="9734" max="9734" width="11.28515625" style="22" bestFit="1" customWidth="1"/>
    <col min="9735" max="9735" width="9.140625" style="22"/>
    <col min="9736" max="9737" width="9.5703125" style="22" bestFit="1" customWidth="1"/>
    <col min="9738" max="9981" width="9.140625" style="22"/>
    <col min="9982" max="9982" width="12.42578125" style="22" customWidth="1"/>
    <col min="9983" max="9983" width="8.42578125" style="22" customWidth="1"/>
    <col min="9984" max="9984" width="5.7109375" style="22" customWidth="1"/>
    <col min="9985" max="9985" width="46.42578125" style="22" customWidth="1"/>
    <col min="9986" max="9986" width="15" style="22" customWidth="1"/>
    <col min="9987" max="9987" width="21.85546875" style="22" bestFit="1" customWidth="1"/>
    <col min="9988" max="9988" width="16.28515625" style="22" bestFit="1" customWidth="1"/>
    <col min="9989" max="9989" width="16.42578125" style="22" bestFit="1" customWidth="1"/>
    <col min="9990" max="9990" width="11.28515625" style="22" bestFit="1" customWidth="1"/>
    <col min="9991" max="9991" width="9.140625" style="22"/>
    <col min="9992" max="9993" width="9.5703125" style="22" bestFit="1" customWidth="1"/>
    <col min="9994" max="10237" width="9.140625" style="22"/>
    <col min="10238" max="10238" width="12.42578125" style="22" customWidth="1"/>
    <col min="10239" max="10239" width="8.42578125" style="22" customWidth="1"/>
    <col min="10240" max="10240" width="5.7109375" style="22" customWidth="1"/>
    <col min="10241" max="10241" width="46.42578125" style="22" customWidth="1"/>
    <col min="10242" max="10242" width="15" style="22" customWidth="1"/>
    <col min="10243" max="10243" width="21.85546875" style="22" bestFit="1" customWidth="1"/>
    <col min="10244" max="10244" width="16.28515625" style="22" bestFit="1" customWidth="1"/>
    <col min="10245" max="10245" width="16.42578125" style="22" bestFit="1" customWidth="1"/>
    <col min="10246" max="10246" width="11.28515625" style="22" bestFit="1" customWidth="1"/>
    <col min="10247" max="10247" width="9.140625" style="22"/>
    <col min="10248" max="10249" width="9.5703125" style="22" bestFit="1" customWidth="1"/>
    <col min="10250" max="10493" width="9.140625" style="22"/>
    <col min="10494" max="10494" width="12.42578125" style="22" customWidth="1"/>
    <col min="10495" max="10495" width="8.42578125" style="22" customWidth="1"/>
    <col min="10496" max="10496" width="5.7109375" style="22" customWidth="1"/>
    <col min="10497" max="10497" width="46.42578125" style="22" customWidth="1"/>
    <col min="10498" max="10498" width="15" style="22" customWidth="1"/>
    <col min="10499" max="10499" width="21.85546875" style="22" bestFit="1" customWidth="1"/>
    <col min="10500" max="10500" width="16.28515625" style="22" bestFit="1" customWidth="1"/>
    <col min="10501" max="10501" width="16.42578125" style="22" bestFit="1" customWidth="1"/>
    <col min="10502" max="10502" width="11.28515625" style="22" bestFit="1" customWidth="1"/>
    <col min="10503" max="10503" width="9.140625" style="22"/>
    <col min="10504" max="10505" width="9.5703125" style="22" bestFit="1" customWidth="1"/>
    <col min="10506" max="10749" width="9.140625" style="22"/>
    <col min="10750" max="10750" width="12.42578125" style="22" customWidth="1"/>
    <col min="10751" max="10751" width="8.42578125" style="22" customWidth="1"/>
    <col min="10752" max="10752" width="5.7109375" style="22" customWidth="1"/>
    <col min="10753" max="10753" width="46.42578125" style="22" customWidth="1"/>
    <col min="10754" max="10754" width="15" style="22" customWidth="1"/>
    <col min="10755" max="10755" width="21.85546875" style="22" bestFit="1" customWidth="1"/>
    <col min="10756" max="10756" width="16.28515625" style="22" bestFit="1" customWidth="1"/>
    <col min="10757" max="10757" width="16.42578125" style="22" bestFit="1" customWidth="1"/>
    <col min="10758" max="10758" width="11.28515625" style="22" bestFit="1" customWidth="1"/>
    <col min="10759" max="10759" width="9.140625" style="22"/>
    <col min="10760" max="10761" width="9.5703125" style="22" bestFit="1" customWidth="1"/>
    <col min="10762" max="11005" width="9.140625" style="22"/>
    <col min="11006" max="11006" width="12.42578125" style="22" customWidth="1"/>
    <col min="11007" max="11007" width="8.42578125" style="22" customWidth="1"/>
    <col min="11008" max="11008" width="5.7109375" style="22" customWidth="1"/>
    <col min="11009" max="11009" width="46.42578125" style="22" customWidth="1"/>
    <col min="11010" max="11010" width="15" style="22" customWidth="1"/>
    <col min="11011" max="11011" width="21.85546875" style="22" bestFit="1" customWidth="1"/>
    <col min="11012" max="11012" width="16.28515625" style="22" bestFit="1" customWidth="1"/>
    <col min="11013" max="11013" width="16.42578125" style="22" bestFit="1" customWidth="1"/>
    <col min="11014" max="11014" width="11.28515625" style="22" bestFit="1" customWidth="1"/>
    <col min="11015" max="11015" width="9.140625" style="22"/>
    <col min="11016" max="11017" width="9.5703125" style="22" bestFit="1" customWidth="1"/>
    <col min="11018" max="11261" width="9.140625" style="22"/>
    <col min="11262" max="11262" width="12.42578125" style="22" customWidth="1"/>
    <col min="11263" max="11263" width="8.42578125" style="22" customWidth="1"/>
    <col min="11264" max="11264" width="5.7109375" style="22" customWidth="1"/>
    <col min="11265" max="11265" width="46.42578125" style="22" customWidth="1"/>
    <col min="11266" max="11266" width="15" style="22" customWidth="1"/>
    <col min="11267" max="11267" width="21.85546875" style="22" bestFit="1" customWidth="1"/>
    <col min="11268" max="11268" width="16.28515625" style="22" bestFit="1" customWidth="1"/>
    <col min="11269" max="11269" width="16.42578125" style="22" bestFit="1" customWidth="1"/>
    <col min="11270" max="11270" width="11.28515625" style="22" bestFit="1" customWidth="1"/>
    <col min="11271" max="11271" width="9.140625" style="22"/>
    <col min="11272" max="11273" width="9.5703125" style="22" bestFit="1" customWidth="1"/>
    <col min="11274" max="11517" width="9.140625" style="22"/>
    <col min="11518" max="11518" width="12.42578125" style="22" customWidth="1"/>
    <col min="11519" max="11519" width="8.42578125" style="22" customWidth="1"/>
    <col min="11520" max="11520" width="5.7109375" style="22" customWidth="1"/>
    <col min="11521" max="11521" width="46.42578125" style="22" customWidth="1"/>
    <col min="11522" max="11522" width="15" style="22" customWidth="1"/>
    <col min="11523" max="11523" width="21.85546875" style="22" bestFit="1" customWidth="1"/>
    <col min="11524" max="11524" width="16.28515625" style="22" bestFit="1" customWidth="1"/>
    <col min="11525" max="11525" width="16.42578125" style="22" bestFit="1" customWidth="1"/>
    <col min="11526" max="11526" width="11.28515625" style="22" bestFit="1" customWidth="1"/>
    <col min="11527" max="11527" width="9.140625" style="22"/>
    <col min="11528" max="11529" width="9.5703125" style="22" bestFit="1" customWidth="1"/>
    <col min="11530" max="11773" width="9.140625" style="22"/>
    <col min="11774" max="11774" width="12.42578125" style="22" customWidth="1"/>
    <col min="11775" max="11775" width="8.42578125" style="22" customWidth="1"/>
    <col min="11776" max="11776" width="5.7109375" style="22" customWidth="1"/>
    <col min="11777" max="11777" width="46.42578125" style="22" customWidth="1"/>
    <col min="11778" max="11778" width="15" style="22" customWidth="1"/>
    <col min="11779" max="11779" width="21.85546875" style="22" bestFit="1" customWidth="1"/>
    <col min="11780" max="11780" width="16.28515625" style="22" bestFit="1" customWidth="1"/>
    <col min="11781" max="11781" width="16.42578125" style="22" bestFit="1" customWidth="1"/>
    <col min="11782" max="11782" width="11.28515625" style="22" bestFit="1" customWidth="1"/>
    <col min="11783" max="11783" width="9.140625" style="22"/>
    <col min="11784" max="11785" width="9.5703125" style="22" bestFit="1" customWidth="1"/>
    <col min="11786" max="12029" width="9.140625" style="22"/>
    <col min="12030" max="12030" width="12.42578125" style="22" customWidth="1"/>
    <col min="12031" max="12031" width="8.42578125" style="22" customWidth="1"/>
    <col min="12032" max="12032" width="5.7109375" style="22" customWidth="1"/>
    <col min="12033" max="12033" width="46.42578125" style="22" customWidth="1"/>
    <col min="12034" max="12034" width="15" style="22" customWidth="1"/>
    <col min="12035" max="12035" width="21.85546875" style="22" bestFit="1" customWidth="1"/>
    <col min="12036" max="12036" width="16.28515625" style="22" bestFit="1" customWidth="1"/>
    <col min="12037" max="12037" width="16.42578125" style="22" bestFit="1" customWidth="1"/>
    <col min="12038" max="12038" width="11.28515625" style="22" bestFit="1" customWidth="1"/>
    <col min="12039" max="12039" width="9.140625" style="22"/>
    <col min="12040" max="12041" width="9.5703125" style="22" bestFit="1" customWidth="1"/>
    <col min="12042" max="12285" width="9.140625" style="22"/>
    <col min="12286" max="12286" width="12.42578125" style="22" customWidth="1"/>
    <col min="12287" max="12287" width="8.42578125" style="22" customWidth="1"/>
    <col min="12288" max="12288" width="5.7109375" style="22" customWidth="1"/>
    <col min="12289" max="12289" width="46.42578125" style="22" customWidth="1"/>
    <col min="12290" max="12290" width="15" style="22" customWidth="1"/>
    <col min="12291" max="12291" width="21.85546875" style="22" bestFit="1" customWidth="1"/>
    <col min="12292" max="12292" width="16.28515625" style="22" bestFit="1" customWidth="1"/>
    <col min="12293" max="12293" width="16.42578125" style="22" bestFit="1" customWidth="1"/>
    <col min="12294" max="12294" width="11.28515625" style="22" bestFit="1" customWidth="1"/>
    <col min="12295" max="12295" width="9.140625" style="22"/>
    <col min="12296" max="12297" width="9.5703125" style="22" bestFit="1" customWidth="1"/>
    <col min="12298" max="12541" width="9.140625" style="22"/>
    <col min="12542" max="12542" width="12.42578125" style="22" customWidth="1"/>
    <col min="12543" max="12543" width="8.42578125" style="22" customWidth="1"/>
    <col min="12544" max="12544" width="5.7109375" style="22" customWidth="1"/>
    <col min="12545" max="12545" width="46.42578125" style="22" customWidth="1"/>
    <col min="12546" max="12546" width="15" style="22" customWidth="1"/>
    <col min="12547" max="12547" width="21.85546875" style="22" bestFit="1" customWidth="1"/>
    <col min="12548" max="12548" width="16.28515625" style="22" bestFit="1" customWidth="1"/>
    <col min="12549" max="12549" width="16.42578125" style="22" bestFit="1" customWidth="1"/>
    <col min="12550" max="12550" width="11.28515625" style="22" bestFit="1" customWidth="1"/>
    <col min="12551" max="12551" width="9.140625" style="22"/>
    <col min="12552" max="12553" width="9.5703125" style="22" bestFit="1" customWidth="1"/>
    <col min="12554" max="12797" width="9.140625" style="22"/>
    <col min="12798" max="12798" width="12.42578125" style="22" customWidth="1"/>
    <col min="12799" max="12799" width="8.42578125" style="22" customWidth="1"/>
    <col min="12800" max="12800" width="5.7109375" style="22" customWidth="1"/>
    <col min="12801" max="12801" width="46.42578125" style="22" customWidth="1"/>
    <col min="12802" max="12802" width="15" style="22" customWidth="1"/>
    <col min="12803" max="12803" width="21.85546875" style="22" bestFit="1" customWidth="1"/>
    <col min="12804" max="12804" width="16.28515625" style="22" bestFit="1" customWidth="1"/>
    <col min="12805" max="12805" width="16.42578125" style="22" bestFit="1" customWidth="1"/>
    <col min="12806" max="12806" width="11.28515625" style="22" bestFit="1" customWidth="1"/>
    <col min="12807" max="12807" width="9.140625" style="22"/>
    <col min="12808" max="12809" width="9.5703125" style="22" bestFit="1" customWidth="1"/>
    <col min="12810" max="13053" width="9.140625" style="22"/>
    <col min="13054" max="13054" width="12.42578125" style="22" customWidth="1"/>
    <col min="13055" max="13055" width="8.42578125" style="22" customWidth="1"/>
    <col min="13056" max="13056" width="5.7109375" style="22" customWidth="1"/>
    <col min="13057" max="13057" width="46.42578125" style="22" customWidth="1"/>
    <col min="13058" max="13058" width="15" style="22" customWidth="1"/>
    <col min="13059" max="13059" width="21.85546875" style="22" bestFit="1" customWidth="1"/>
    <col min="13060" max="13060" width="16.28515625" style="22" bestFit="1" customWidth="1"/>
    <col min="13061" max="13061" width="16.42578125" style="22" bestFit="1" customWidth="1"/>
    <col min="13062" max="13062" width="11.28515625" style="22" bestFit="1" customWidth="1"/>
    <col min="13063" max="13063" width="9.140625" style="22"/>
    <col min="13064" max="13065" width="9.5703125" style="22" bestFit="1" customWidth="1"/>
    <col min="13066" max="13309" width="9.140625" style="22"/>
    <col min="13310" max="13310" width="12.42578125" style="22" customWidth="1"/>
    <col min="13311" max="13311" width="8.42578125" style="22" customWidth="1"/>
    <col min="13312" max="13312" width="5.7109375" style="22" customWidth="1"/>
    <col min="13313" max="13313" width="46.42578125" style="22" customWidth="1"/>
    <col min="13314" max="13314" width="15" style="22" customWidth="1"/>
    <col min="13315" max="13315" width="21.85546875" style="22" bestFit="1" customWidth="1"/>
    <col min="13316" max="13316" width="16.28515625" style="22" bestFit="1" customWidth="1"/>
    <col min="13317" max="13317" width="16.42578125" style="22" bestFit="1" customWidth="1"/>
    <col min="13318" max="13318" width="11.28515625" style="22" bestFit="1" customWidth="1"/>
    <col min="13319" max="13319" width="9.140625" style="22"/>
    <col min="13320" max="13321" width="9.5703125" style="22" bestFit="1" customWidth="1"/>
    <col min="13322" max="13565" width="9.140625" style="22"/>
    <col min="13566" max="13566" width="12.42578125" style="22" customWidth="1"/>
    <col min="13567" max="13567" width="8.42578125" style="22" customWidth="1"/>
    <col min="13568" max="13568" width="5.7109375" style="22" customWidth="1"/>
    <col min="13569" max="13569" width="46.42578125" style="22" customWidth="1"/>
    <col min="13570" max="13570" width="15" style="22" customWidth="1"/>
    <col min="13571" max="13571" width="21.85546875" style="22" bestFit="1" customWidth="1"/>
    <col min="13572" max="13572" width="16.28515625" style="22" bestFit="1" customWidth="1"/>
    <col min="13573" max="13573" width="16.42578125" style="22" bestFit="1" customWidth="1"/>
    <col min="13574" max="13574" width="11.28515625" style="22" bestFit="1" customWidth="1"/>
    <col min="13575" max="13575" width="9.140625" style="22"/>
    <col min="13576" max="13577" width="9.5703125" style="22" bestFit="1" customWidth="1"/>
    <col min="13578" max="13821" width="9.140625" style="22"/>
    <col min="13822" max="13822" width="12.42578125" style="22" customWidth="1"/>
    <col min="13823" max="13823" width="8.42578125" style="22" customWidth="1"/>
    <col min="13824" max="13824" width="5.7109375" style="22" customWidth="1"/>
    <col min="13825" max="13825" width="46.42578125" style="22" customWidth="1"/>
    <col min="13826" max="13826" width="15" style="22" customWidth="1"/>
    <col min="13827" max="13827" width="21.85546875" style="22" bestFit="1" customWidth="1"/>
    <col min="13828" max="13828" width="16.28515625" style="22" bestFit="1" customWidth="1"/>
    <col min="13829" max="13829" width="16.42578125" style="22" bestFit="1" customWidth="1"/>
    <col min="13830" max="13830" width="11.28515625" style="22" bestFit="1" customWidth="1"/>
    <col min="13831" max="13831" width="9.140625" style="22"/>
    <col min="13832" max="13833" width="9.5703125" style="22" bestFit="1" customWidth="1"/>
    <col min="13834" max="14077" width="9.140625" style="22"/>
    <col min="14078" max="14078" width="12.42578125" style="22" customWidth="1"/>
    <col min="14079" max="14079" width="8.42578125" style="22" customWidth="1"/>
    <col min="14080" max="14080" width="5.7109375" style="22" customWidth="1"/>
    <col min="14081" max="14081" width="46.42578125" style="22" customWidth="1"/>
    <col min="14082" max="14082" width="15" style="22" customWidth="1"/>
    <col min="14083" max="14083" width="21.85546875" style="22" bestFit="1" customWidth="1"/>
    <col min="14084" max="14084" width="16.28515625" style="22" bestFit="1" customWidth="1"/>
    <col min="14085" max="14085" width="16.42578125" style="22" bestFit="1" customWidth="1"/>
    <col min="14086" max="14086" width="11.28515625" style="22" bestFit="1" customWidth="1"/>
    <col min="14087" max="14087" width="9.140625" style="22"/>
    <col min="14088" max="14089" width="9.5703125" style="22" bestFit="1" customWidth="1"/>
    <col min="14090" max="14333" width="9.140625" style="22"/>
    <col min="14334" max="14334" width="12.42578125" style="22" customWidth="1"/>
    <col min="14335" max="14335" width="8.42578125" style="22" customWidth="1"/>
    <col min="14336" max="14336" width="5.7109375" style="22" customWidth="1"/>
    <col min="14337" max="14337" width="46.42578125" style="22" customWidth="1"/>
    <col min="14338" max="14338" width="15" style="22" customWidth="1"/>
    <col min="14339" max="14339" width="21.85546875" style="22" bestFit="1" customWidth="1"/>
    <col min="14340" max="14340" width="16.28515625" style="22" bestFit="1" customWidth="1"/>
    <col min="14341" max="14341" width="16.42578125" style="22" bestFit="1" customWidth="1"/>
    <col min="14342" max="14342" width="11.28515625" style="22" bestFit="1" customWidth="1"/>
    <col min="14343" max="14343" width="9.140625" style="22"/>
    <col min="14344" max="14345" width="9.5703125" style="22" bestFit="1" customWidth="1"/>
    <col min="14346" max="14589" width="9.140625" style="22"/>
    <col min="14590" max="14590" width="12.42578125" style="22" customWidth="1"/>
    <col min="14591" max="14591" width="8.42578125" style="22" customWidth="1"/>
    <col min="14592" max="14592" width="5.7109375" style="22" customWidth="1"/>
    <col min="14593" max="14593" width="46.42578125" style="22" customWidth="1"/>
    <col min="14594" max="14594" width="15" style="22" customWidth="1"/>
    <col min="14595" max="14595" width="21.85546875" style="22" bestFit="1" customWidth="1"/>
    <col min="14596" max="14596" width="16.28515625" style="22" bestFit="1" customWidth="1"/>
    <col min="14597" max="14597" width="16.42578125" style="22" bestFit="1" customWidth="1"/>
    <col min="14598" max="14598" width="11.28515625" style="22" bestFit="1" customWidth="1"/>
    <col min="14599" max="14599" width="9.140625" style="22"/>
    <col min="14600" max="14601" width="9.5703125" style="22" bestFit="1" customWidth="1"/>
    <col min="14602" max="14845" width="9.140625" style="22"/>
    <col min="14846" max="14846" width="12.42578125" style="22" customWidth="1"/>
    <col min="14847" max="14847" width="8.42578125" style="22" customWidth="1"/>
    <col min="14848" max="14848" width="5.7109375" style="22" customWidth="1"/>
    <col min="14849" max="14849" width="46.42578125" style="22" customWidth="1"/>
    <col min="14850" max="14850" width="15" style="22" customWidth="1"/>
    <col min="14851" max="14851" width="21.85546875" style="22" bestFit="1" customWidth="1"/>
    <col min="14852" max="14852" width="16.28515625" style="22" bestFit="1" customWidth="1"/>
    <col min="14853" max="14853" width="16.42578125" style="22" bestFit="1" customWidth="1"/>
    <col min="14854" max="14854" width="11.28515625" style="22" bestFit="1" customWidth="1"/>
    <col min="14855" max="14855" width="9.140625" style="22"/>
    <col min="14856" max="14857" width="9.5703125" style="22" bestFit="1" customWidth="1"/>
    <col min="14858" max="15101" width="9.140625" style="22"/>
    <col min="15102" max="15102" width="12.42578125" style="22" customWidth="1"/>
    <col min="15103" max="15103" width="8.42578125" style="22" customWidth="1"/>
    <col min="15104" max="15104" width="5.7109375" style="22" customWidth="1"/>
    <col min="15105" max="15105" width="46.42578125" style="22" customWidth="1"/>
    <col min="15106" max="15106" width="15" style="22" customWidth="1"/>
    <col min="15107" max="15107" width="21.85546875" style="22" bestFit="1" customWidth="1"/>
    <col min="15108" max="15108" width="16.28515625" style="22" bestFit="1" customWidth="1"/>
    <col min="15109" max="15109" width="16.42578125" style="22" bestFit="1" customWidth="1"/>
    <col min="15110" max="15110" width="11.28515625" style="22" bestFit="1" customWidth="1"/>
    <col min="15111" max="15111" width="9.140625" style="22"/>
    <col min="15112" max="15113" width="9.5703125" style="22" bestFit="1" customWidth="1"/>
    <col min="15114" max="15357" width="9.140625" style="22"/>
    <col min="15358" max="15358" width="12.42578125" style="22" customWidth="1"/>
    <col min="15359" max="15359" width="8.42578125" style="22" customWidth="1"/>
    <col min="15360" max="15360" width="5.7109375" style="22" customWidth="1"/>
    <col min="15361" max="15361" width="46.42578125" style="22" customWidth="1"/>
    <col min="15362" max="15362" width="15" style="22" customWidth="1"/>
    <col min="15363" max="15363" width="21.85546875" style="22" bestFit="1" customWidth="1"/>
    <col min="15364" max="15364" width="16.28515625" style="22" bestFit="1" customWidth="1"/>
    <col min="15365" max="15365" width="16.42578125" style="22" bestFit="1" customWidth="1"/>
    <col min="15366" max="15366" width="11.28515625" style="22" bestFit="1" customWidth="1"/>
    <col min="15367" max="15367" width="9.140625" style="22"/>
    <col min="15368" max="15369" width="9.5703125" style="22" bestFit="1" customWidth="1"/>
    <col min="15370" max="15613" width="9.140625" style="22"/>
    <col min="15614" max="15614" width="12.42578125" style="22" customWidth="1"/>
    <col min="15615" max="15615" width="8.42578125" style="22" customWidth="1"/>
    <col min="15616" max="15616" width="5.7109375" style="22" customWidth="1"/>
    <col min="15617" max="15617" width="46.42578125" style="22" customWidth="1"/>
    <col min="15618" max="15618" width="15" style="22" customWidth="1"/>
    <col min="15619" max="15619" width="21.85546875" style="22" bestFit="1" customWidth="1"/>
    <col min="15620" max="15620" width="16.28515625" style="22" bestFit="1" customWidth="1"/>
    <col min="15621" max="15621" width="16.42578125" style="22" bestFit="1" customWidth="1"/>
    <col min="15622" max="15622" width="11.28515625" style="22" bestFit="1" customWidth="1"/>
    <col min="15623" max="15623" width="9.140625" style="22"/>
    <col min="15624" max="15625" width="9.5703125" style="22" bestFit="1" customWidth="1"/>
    <col min="15626" max="15869" width="9.140625" style="22"/>
    <col min="15870" max="15870" width="12.42578125" style="22" customWidth="1"/>
    <col min="15871" max="15871" width="8.42578125" style="22" customWidth="1"/>
    <col min="15872" max="15872" width="5.7109375" style="22" customWidth="1"/>
    <col min="15873" max="15873" width="46.42578125" style="22" customWidth="1"/>
    <col min="15874" max="15874" width="15" style="22" customWidth="1"/>
    <col min="15875" max="15875" width="21.85546875" style="22" bestFit="1" customWidth="1"/>
    <col min="15876" max="15876" width="16.28515625" style="22" bestFit="1" customWidth="1"/>
    <col min="15877" max="15877" width="16.42578125" style="22" bestFit="1" customWidth="1"/>
    <col min="15878" max="15878" width="11.28515625" style="22" bestFit="1" customWidth="1"/>
    <col min="15879" max="15879" width="9.140625" style="22"/>
    <col min="15880" max="15881" width="9.5703125" style="22" bestFit="1" customWidth="1"/>
    <col min="15882" max="16125" width="9.140625" style="22"/>
    <col min="16126" max="16126" width="12.42578125" style="22" customWidth="1"/>
    <col min="16127" max="16127" width="8.42578125" style="22" customWidth="1"/>
    <col min="16128" max="16128" width="5.7109375" style="22" customWidth="1"/>
    <col min="16129" max="16129" width="46.42578125" style="22" customWidth="1"/>
    <col min="16130" max="16130" width="15" style="22" customWidth="1"/>
    <col min="16131" max="16131" width="21.85546875" style="22" bestFit="1" customWidth="1"/>
    <col min="16132" max="16132" width="16.28515625" style="22" bestFit="1" customWidth="1"/>
    <col min="16133" max="16133" width="16.42578125" style="22" bestFit="1" customWidth="1"/>
    <col min="16134" max="16134" width="11.28515625" style="22" bestFit="1" customWidth="1"/>
    <col min="16135" max="16135" width="9.140625" style="22"/>
    <col min="16136" max="16137" width="9.5703125" style="22" bestFit="1" customWidth="1"/>
    <col min="16138" max="16384" width="9.140625" style="22"/>
  </cols>
  <sheetData>
    <row r="1" spans="1:6" ht="17.25" customHeight="1" x14ac:dyDescent="0.25">
      <c r="A1" s="609" t="s">
        <v>81</v>
      </c>
      <c r="B1" s="609"/>
      <c r="C1" s="609"/>
      <c r="D1" s="609"/>
      <c r="E1" s="609"/>
      <c r="F1" s="609"/>
    </row>
    <row r="2" spans="1:6" ht="57.75" customHeight="1" x14ac:dyDescent="0.25">
      <c r="A2" s="609" t="s">
        <v>88</v>
      </c>
      <c r="B2" s="609"/>
      <c r="C2" s="609"/>
      <c r="D2" s="609"/>
      <c r="E2" s="609"/>
      <c r="F2" s="609"/>
    </row>
    <row r="3" spans="1:6" ht="74.25" customHeight="1" x14ac:dyDescent="0.25">
      <c r="A3" s="610" t="s">
        <v>452</v>
      </c>
      <c r="B3" s="610"/>
      <c r="C3" s="610"/>
      <c r="D3" s="610"/>
      <c r="E3" s="610"/>
      <c r="F3" s="610"/>
    </row>
    <row r="4" spans="1:6" ht="16.5" x14ac:dyDescent="0.3">
      <c r="A4" s="101"/>
      <c r="B4" s="101"/>
      <c r="C4" s="101"/>
      <c r="D4" s="101"/>
      <c r="E4" s="102"/>
      <c r="F4" s="102"/>
    </row>
    <row r="5" spans="1:6" ht="132.75" customHeight="1" x14ac:dyDescent="0.25">
      <c r="A5" s="611" t="s">
        <v>89</v>
      </c>
      <c r="B5" s="611" t="s">
        <v>90</v>
      </c>
      <c r="C5" s="611" t="s">
        <v>91</v>
      </c>
      <c r="D5" s="611" t="s">
        <v>140</v>
      </c>
      <c r="E5" s="613" t="s">
        <v>371</v>
      </c>
      <c r="F5" s="614"/>
    </row>
    <row r="6" spans="1:6" ht="35.25" customHeight="1" x14ac:dyDescent="0.25">
      <c r="A6" s="612"/>
      <c r="B6" s="612"/>
      <c r="C6" s="612"/>
      <c r="D6" s="612"/>
      <c r="E6" s="39" t="s">
        <v>94</v>
      </c>
      <c r="F6" s="39" t="s">
        <v>92</v>
      </c>
    </row>
    <row r="7" spans="1:6" s="34" customFormat="1" ht="17.25" x14ac:dyDescent="0.25">
      <c r="A7" s="27"/>
      <c r="B7" s="27"/>
      <c r="C7" s="27"/>
      <c r="D7" s="28" t="s">
        <v>0</v>
      </c>
      <c r="E7" s="26">
        <f>SUM(E9,E50,E118)</f>
        <v>0</v>
      </c>
      <c r="F7" s="26">
        <f>SUM(F9,F50,F118)</f>
        <v>0</v>
      </c>
    </row>
    <row r="8" spans="1:6" s="34" customFormat="1" ht="17.25" x14ac:dyDescent="0.25">
      <c r="A8" s="27"/>
      <c r="B8" s="27"/>
      <c r="C8" s="27"/>
      <c r="D8" s="28" t="s">
        <v>184</v>
      </c>
      <c r="E8" s="26"/>
      <c r="F8" s="26"/>
    </row>
    <row r="9" spans="1:6" s="34" customFormat="1" ht="42.75" customHeight="1" x14ac:dyDescent="0.25">
      <c r="A9" s="28" t="s">
        <v>122</v>
      </c>
      <c r="B9" s="27"/>
      <c r="C9" s="27"/>
      <c r="D9" s="27" t="s">
        <v>187</v>
      </c>
      <c r="E9" s="26">
        <f>E11</f>
        <v>-77201.900000000009</v>
      </c>
      <c r="F9" s="26">
        <f>F11</f>
        <v>-77201.900000000009</v>
      </c>
    </row>
    <row r="10" spans="1:6" s="34" customFormat="1" ht="17.25" x14ac:dyDescent="0.25">
      <c r="A10" s="27"/>
      <c r="B10" s="27"/>
      <c r="C10" s="27"/>
      <c r="D10" s="28" t="s">
        <v>184</v>
      </c>
      <c r="E10" s="18"/>
      <c r="F10" s="18"/>
    </row>
    <row r="11" spans="1:6" s="34" customFormat="1" ht="17.25" x14ac:dyDescent="0.25">
      <c r="A11" s="27"/>
      <c r="B11" s="28" t="s">
        <v>125</v>
      </c>
      <c r="C11" s="27"/>
      <c r="D11" s="27" t="s">
        <v>93</v>
      </c>
      <c r="E11" s="26">
        <f>E13</f>
        <v>-77201.900000000009</v>
      </c>
      <c r="F11" s="26">
        <f>F13</f>
        <v>-77201.900000000009</v>
      </c>
    </row>
    <row r="12" spans="1:6" s="34" customFormat="1" ht="17.25" x14ac:dyDescent="0.25">
      <c r="A12" s="27"/>
      <c r="B12" s="27"/>
      <c r="C12" s="27"/>
      <c r="D12" s="28" t="s">
        <v>184</v>
      </c>
      <c r="E12" s="26"/>
      <c r="F12" s="26"/>
    </row>
    <row r="13" spans="1:6" s="34" customFormat="1" ht="17.25" x14ac:dyDescent="0.25">
      <c r="A13" s="27"/>
      <c r="B13" s="27"/>
      <c r="C13" s="28" t="s">
        <v>121</v>
      </c>
      <c r="D13" s="27" t="s">
        <v>188</v>
      </c>
      <c r="E13" s="26">
        <f>SUM(E15)</f>
        <v>-77201.900000000009</v>
      </c>
      <c r="F13" s="26">
        <f>SUM(F15)</f>
        <v>-77201.900000000009</v>
      </c>
    </row>
    <row r="14" spans="1:6" s="34" customFormat="1" ht="17.25" x14ac:dyDescent="0.25">
      <c r="A14" s="27"/>
      <c r="B14" s="27"/>
      <c r="C14" s="27"/>
      <c r="D14" s="28" t="s">
        <v>184</v>
      </c>
      <c r="E14" s="18"/>
      <c r="F14" s="18"/>
    </row>
    <row r="15" spans="1:6" s="34" customFormat="1" ht="45" customHeight="1" x14ac:dyDescent="0.25">
      <c r="A15" s="27"/>
      <c r="B15" s="27"/>
      <c r="C15" s="27"/>
      <c r="D15" s="29" t="s">
        <v>189</v>
      </c>
      <c r="E15" s="26">
        <f>SUM(E17,E24,E27,E31,E34,E38,E42,E20)</f>
        <v>-77201.900000000009</v>
      </c>
      <c r="F15" s="26">
        <f>SUM(F17,F24,F27,F31,F34,F38,F42,F20)</f>
        <v>-77201.900000000009</v>
      </c>
    </row>
    <row r="16" spans="1:6" s="41" customFormat="1" ht="17.25" x14ac:dyDescent="0.25">
      <c r="A16" s="21"/>
      <c r="B16" s="21"/>
      <c r="C16" s="21"/>
      <c r="D16" s="40" t="s">
        <v>110</v>
      </c>
      <c r="E16" s="32"/>
      <c r="F16" s="32"/>
    </row>
    <row r="17" spans="1:6" s="34" customFormat="1" ht="17.25" x14ac:dyDescent="0.25">
      <c r="A17" s="27"/>
      <c r="B17" s="27"/>
      <c r="C17" s="27"/>
      <c r="D17" s="27" t="s">
        <v>24</v>
      </c>
      <c r="E17" s="26">
        <f>SUM(E19:E19)</f>
        <v>-3422.2999999999997</v>
      </c>
      <c r="F17" s="26">
        <f>SUM(F19:F19)</f>
        <v>-3422.2999999999997</v>
      </c>
    </row>
    <row r="18" spans="1:6" s="34" customFormat="1" ht="17.25" x14ac:dyDescent="0.25">
      <c r="A18" s="27"/>
      <c r="B18" s="27"/>
      <c r="C18" s="27"/>
      <c r="D18" s="40" t="s">
        <v>110</v>
      </c>
      <c r="E18" s="26"/>
      <c r="F18" s="26"/>
    </row>
    <row r="19" spans="1:6" ht="34.5" x14ac:dyDescent="0.25">
      <c r="A19" s="21"/>
      <c r="B19" s="21"/>
      <c r="C19" s="21"/>
      <c r="D19" s="21" t="s">
        <v>8</v>
      </c>
      <c r="E19" s="39">
        <f>Կապիտալ!H14</f>
        <v>-3422.2999999999997</v>
      </c>
      <c r="F19" s="39">
        <f>SUM(E19)</f>
        <v>-3422.2999999999997</v>
      </c>
    </row>
    <row r="20" spans="1:6" s="34" customFormat="1" ht="17.25" x14ac:dyDescent="0.25">
      <c r="A20" s="27"/>
      <c r="B20" s="27"/>
      <c r="C20" s="27"/>
      <c r="D20" s="27" t="s">
        <v>17</v>
      </c>
      <c r="E20" s="26">
        <f t="shared" ref="E20:F20" si="0">SUM(E22:E23)</f>
        <v>-17173</v>
      </c>
      <c r="F20" s="26">
        <f t="shared" si="0"/>
        <v>-17173</v>
      </c>
    </row>
    <row r="21" spans="1:6" s="34" customFormat="1" ht="17.25" x14ac:dyDescent="0.25">
      <c r="A21" s="27"/>
      <c r="B21" s="27"/>
      <c r="C21" s="27"/>
      <c r="D21" s="40" t="s">
        <v>110</v>
      </c>
      <c r="E21" s="26"/>
      <c r="F21" s="26"/>
    </row>
    <row r="22" spans="1:6" ht="34.5" x14ac:dyDescent="0.25">
      <c r="A22" s="21"/>
      <c r="B22" s="21"/>
      <c r="C22" s="21"/>
      <c r="D22" s="21" t="s">
        <v>8</v>
      </c>
      <c r="E22" s="39">
        <f>SUM(Կապիտալ!H33)</f>
        <v>-13230</v>
      </c>
      <c r="F22" s="39">
        <f>SUM(E22)</f>
        <v>-13230</v>
      </c>
    </row>
    <row r="23" spans="1:6" ht="17.25" x14ac:dyDescent="0.25">
      <c r="A23" s="21"/>
      <c r="B23" s="21"/>
      <c r="C23" s="21"/>
      <c r="D23" s="23" t="s">
        <v>139</v>
      </c>
      <c r="E23" s="39">
        <f>SUM(Կապիտալ!I33)</f>
        <v>-3943</v>
      </c>
      <c r="F23" s="39">
        <f>SUM(E23)</f>
        <v>-3943</v>
      </c>
    </row>
    <row r="24" spans="1:6" s="34" customFormat="1" ht="17.25" x14ac:dyDescent="0.25">
      <c r="A24" s="167"/>
      <c r="B24" s="167"/>
      <c r="C24" s="167"/>
      <c r="D24" s="167" t="s">
        <v>227</v>
      </c>
      <c r="E24" s="16">
        <f>SUM(E26:E26)</f>
        <v>-9460</v>
      </c>
      <c r="F24" s="16">
        <f>SUM(F26:F26)</f>
        <v>-9460</v>
      </c>
    </row>
    <row r="25" spans="1:6" s="34" customFormat="1" ht="17.25" x14ac:dyDescent="0.25">
      <c r="A25" s="27"/>
      <c r="B25" s="27"/>
      <c r="C25" s="27"/>
      <c r="D25" s="40" t="s">
        <v>110</v>
      </c>
      <c r="E25" s="26"/>
      <c r="F25" s="26"/>
    </row>
    <row r="26" spans="1:6" ht="34.5" x14ac:dyDescent="0.25">
      <c r="A26" s="21"/>
      <c r="B26" s="21"/>
      <c r="C26" s="21"/>
      <c r="D26" s="21" t="s">
        <v>8</v>
      </c>
      <c r="E26" s="39">
        <f>Կապիտալ!H118</f>
        <v>-9460</v>
      </c>
      <c r="F26" s="39">
        <f>SUM(E26)</f>
        <v>-9460</v>
      </c>
    </row>
    <row r="27" spans="1:6" s="34" customFormat="1" ht="17.25" x14ac:dyDescent="0.25">
      <c r="A27" s="27"/>
      <c r="B27" s="27"/>
      <c r="C27" s="27"/>
      <c r="D27" s="27" t="s">
        <v>21</v>
      </c>
      <c r="E27" s="26">
        <f t="shared" ref="E27:F27" si="1">SUM(E29:E30)</f>
        <v>8541.4</v>
      </c>
      <c r="F27" s="26">
        <f t="shared" si="1"/>
        <v>8541.4</v>
      </c>
    </row>
    <row r="28" spans="1:6" s="34" customFormat="1" ht="17.25" x14ac:dyDescent="0.25">
      <c r="A28" s="27"/>
      <c r="B28" s="27"/>
      <c r="C28" s="27"/>
      <c r="D28" s="40" t="s">
        <v>110</v>
      </c>
      <c r="E28" s="26"/>
      <c r="F28" s="26"/>
    </row>
    <row r="29" spans="1:6" ht="34.5" x14ac:dyDescent="0.25">
      <c r="A29" s="21"/>
      <c r="B29" s="21"/>
      <c r="C29" s="21"/>
      <c r="D29" s="21" t="s">
        <v>8</v>
      </c>
      <c r="E29" s="39">
        <f>Կապիտալ!H154</f>
        <v>7994.0000000000018</v>
      </c>
      <c r="F29" s="39">
        <f>SUM(E29)</f>
        <v>7994.0000000000018</v>
      </c>
    </row>
    <row r="30" spans="1:6" ht="17.25" x14ac:dyDescent="0.25">
      <c r="A30" s="21"/>
      <c r="B30" s="21"/>
      <c r="C30" s="21"/>
      <c r="D30" s="23" t="s">
        <v>139</v>
      </c>
      <c r="E30" s="39">
        <f>Կապիտալ!$I154</f>
        <v>547.39999999999793</v>
      </c>
      <c r="F30" s="39">
        <f>Կապիտալ!$I154</f>
        <v>547.39999999999793</v>
      </c>
    </row>
    <row r="31" spans="1:6" s="34" customFormat="1" ht="17.25" x14ac:dyDescent="0.25">
      <c r="A31" s="27"/>
      <c r="B31" s="27"/>
      <c r="C31" s="27"/>
      <c r="D31" s="27" t="s">
        <v>228</v>
      </c>
      <c r="E31" s="26">
        <f>SUM(E33:E33)</f>
        <v>-12218</v>
      </c>
      <c r="F31" s="26">
        <f>SUM(F33:F33)</f>
        <v>-12218</v>
      </c>
    </row>
    <row r="32" spans="1:6" s="34" customFormat="1" ht="17.25" x14ac:dyDescent="0.25">
      <c r="A32" s="27"/>
      <c r="B32" s="27"/>
      <c r="C32" s="27"/>
      <c r="D32" s="40" t="s">
        <v>110</v>
      </c>
      <c r="E32" s="26"/>
      <c r="F32" s="26"/>
    </row>
    <row r="33" spans="1:6" ht="34.5" x14ac:dyDescent="0.25">
      <c r="A33" s="21"/>
      <c r="B33" s="21"/>
      <c r="C33" s="21"/>
      <c r="D33" s="21" t="s">
        <v>8</v>
      </c>
      <c r="E33" s="39">
        <f>Կապիտալ!H185</f>
        <v>-12218</v>
      </c>
      <c r="F33" s="39">
        <f>SUM(E33)</f>
        <v>-12218</v>
      </c>
    </row>
    <row r="34" spans="1:6" s="34" customFormat="1" ht="17.25" x14ac:dyDescent="0.25">
      <c r="A34" s="27"/>
      <c r="B34" s="27"/>
      <c r="C34" s="27"/>
      <c r="D34" s="27" t="s">
        <v>222</v>
      </c>
      <c r="E34" s="26">
        <f>SUM(E36)+E37</f>
        <v>-19031.200000000004</v>
      </c>
      <c r="F34" s="26">
        <f>SUM(F36)+F37</f>
        <v>-19031.200000000004</v>
      </c>
    </row>
    <row r="35" spans="1:6" s="34" customFormat="1" ht="17.25" x14ac:dyDescent="0.25">
      <c r="A35" s="27"/>
      <c r="B35" s="27"/>
      <c r="C35" s="27"/>
      <c r="D35" s="40" t="s">
        <v>110</v>
      </c>
      <c r="E35" s="26"/>
      <c r="F35" s="26"/>
    </row>
    <row r="36" spans="1:6" ht="34.5" x14ac:dyDescent="0.25">
      <c r="A36" s="21"/>
      <c r="B36" s="21"/>
      <c r="C36" s="21"/>
      <c r="D36" s="21" t="s">
        <v>8</v>
      </c>
      <c r="E36" s="39">
        <f>Կապիտալ!H232</f>
        <v>-20031.200000000004</v>
      </c>
      <c r="F36" s="39">
        <f>SUM(E36)</f>
        <v>-20031.200000000004</v>
      </c>
    </row>
    <row r="37" spans="1:6" ht="17.25" x14ac:dyDescent="0.25">
      <c r="A37" s="21"/>
      <c r="B37" s="21"/>
      <c r="C37" s="21"/>
      <c r="D37" s="23" t="s">
        <v>372</v>
      </c>
      <c r="E37" s="39">
        <f>Կապիտալ!I232</f>
        <v>1000</v>
      </c>
      <c r="F37" s="39">
        <f>E37</f>
        <v>1000</v>
      </c>
    </row>
    <row r="38" spans="1:6" s="34" customFormat="1" ht="17.25" x14ac:dyDescent="0.25">
      <c r="A38" s="27"/>
      <c r="B38" s="27"/>
      <c r="C38" s="27"/>
      <c r="D38" s="27" t="s">
        <v>22</v>
      </c>
      <c r="E38" s="26">
        <f t="shared" ref="E38:F38" si="2">SUM(E40:E41)</f>
        <v>-2996.8</v>
      </c>
      <c r="F38" s="26">
        <f t="shared" si="2"/>
        <v>-2996.8</v>
      </c>
    </row>
    <row r="39" spans="1:6" s="34" customFormat="1" ht="17.25" x14ac:dyDescent="0.25">
      <c r="A39" s="27"/>
      <c r="B39" s="27"/>
      <c r="C39" s="27"/>
      <c r="D39" s="40" t="s">
        <v>110</v>
      </c>
      <c r="E39" s="26"/>
      <c r="F39" s="26"/>
    </row>
    <row r="40" spans="1:6" ht="34.5" x14ac:dyDescent="0.25">
      <c r="A40" s="21"/>
      <c r="B40" s="21"/>
      <c r="C40" s="21"/>
      <c r="D40" s="21" t="s">
        <v>8</v>
      </c>
      <c r="E40" s="39">
        <f>Կապիտալ!H259</f>
        <v>-2882.8</v>
      </c>
      <c r="F40" s="39">
        <f>SUM(E40)</f>
        <v>-2882.8</v>
      </c>
    </row>
    <row r="41" spans="1:6" ht="17.25" x14ac:dyDescent="0.25">
      <c r="A41" s="21"/>
      <c r="B41" s="21"/>
      <c r="C41" s="21"/>
      <c r="D41" s="23" t="s">
        <v>139</v>
      </c>
      <c r="E41" s="39">
        <f>Կապիտալ!$I259</f>
        <v>-114</v>
      </c>
      <c r="F41" s="39">
        <f>Կապիտալ!$I259</f>
        <v>-114</v>
      </c>
    </row>
    <row r="42" spans="1:6" s="34" customFormat="1" ht="17.25" x14ac:dyDescent="0.25">
      <c r="A42" s="27"/>
      <c r="B42" s="27"/>
      <c r="C42" s="27"/>
      <c r="D42" s="27" t="s">
        <v>23</v>
      </c>
      <c r="E42" s="26">
        <f t="shared" ref="E42:F42" si="3">SUM(E44:E45)</f>
        <v>-21442</v>
      </c>
      <c r="F42" s="26">
        <f t="shared" si="3"/>
        <v>-21442</v>
      </c>
    </row>
    <row r="43" spans="1:6" s="34" customFormat="1" ht="17.25" x14ac:dyDescent="0.25">
      <c r="A43" s="27"/>
      <c r="B43" s="27"/>
      <c r="C43" s="27"/>
      <c r="D43" s="40" t="s">
        <v>110</v>
      </c>
      <c r="E43" s="26"/>
      <c r="F43" s="26"/>
    </row>
    <row r="44" spans="1:6" s="160" customFormat="1" ht="34.5" x14ac:dyDescent="0.25">
      <c r="A44" s="158"/>
      <c r="B44" s="158"/>
      <c r="C44" s="158"/>
      <c r="D44" s="158" t="s">
        <v>8</v>
      </c>
      <c r="E44" s="159">
        <f>Կապիտալ!H271</f>
        <v>-22762</v>
      </c>
      <c r="F44" s="159">
        <f>SUM(E44)</f>
        <v>-22762</v>
      </c>
    </row>
    <row r="45" spans="1:6" ht="17.25" x14ac:dyDescent="0.25">
      <c r="A45" s="23"/>
      <c r="B45" s="23"/>
      <c r="C45" s="23"/>
      <c r="D45" s="23" t="s">
        <v>139</v>
      </c>
      <c r="E45" s="32">
        <f>Կապիտալ!$I271</f>
        <v>1320</v>
      </c>
      <c r="F45" s="32">
        <f>Կապիտալ!$I271</f>
        <v>1320</v>
      </c>
    </row>
    <row r="46" spans="1:6" s="34" customFormat="1" ht="17.25" hidden="1" x14ac:dyDescent="0.25">
      <c r="A46" s="27"/>
      <c r="B46" s="27"/>
      <c r="C46" s="27"/>
      <c r="D46" s="27" t="s">
        <v>23</v>
      </c>
      <c r="E46" s="26">
        <f>SUM(E48:E49)</f>
        <v>0</v>
      </c>
      <c r="F46" s="26">
        <f>SUM(F48:F49)</f>
        <v>0</v>
      </c>
    </row>
    <row r="47" spans="1:6" s="34" customFormat="1" ht="17.25" hidden="1" x14ac:dyDescent="0.25">
      <c r="A47" s="27"/>
      <c r="B47" s="27"/>
      <c r="C47" s="27"/>
      <c r="D47" s="40" t="s">
        <v>110</v>
      </c>
      <c r="E47" s="26"/>
      <c r="F47" s="26"/>
    </row>
    <row r="48" spans="1:6" ht="34.5" hidden="1" x14ac:dyDescent="0.25">
      <c r="A48" s="21"/>
      <c r="B48" s="21"/>
      <c r="C48" s="21"/>
      <c r="D48" s="21" t="s">
        <v>8</v>
      </c>
      <c r="E48" s="39"/>
      <c r="F48" s="39"/>
    </row>
    <row r="49" spans="1:6" ht="17.25" hidden="1" x14ac:dyDescent="0.25">
      <c r="A49" s="23"/>
      <c r="B49" s="23"/>
      <c r="C49" s="23"/>
      <c r="D49" s="23" t="s">
        <v>139</v>
      </c>
      <c r="E49" s="32"/>
      <c r="F49" s="32"/>
    </row>
    <row r="50" spans="1:6" ht="27.75" customHeight="1" x14ac:dyDescent="0.25">
      <c r="A50" s="25" t="s">
        <v>127</v>
      </c>
      <c r="B50" s="21"/>
      <c r="C50" s="21"/>
      <c r="D50" s="27" t="s">
        <v>141</v>
      </c>
      <c r="E50" s="18">
        <f>E52</f>
        <v>-70174.3</v>
      </c>
      <c r="F50" s="18">
        <f>F52</f>
        <v>-70174.3</v>
      </c>
    </row>
    <row r="51" spans="1:6" ht="17.25" x14ac:dyDescent="0.25">
      <c r="A51" s="21"/>
      <c r="B51" s="21"/>
      <c r="C51" s="21"/>
      <c r="D51" s="28" t="s">
        <v>184</v>
      </c>
      <c r="E51" s="18"/>
      <c r="F51" s="26"/>
    </row>
    <row r="52" spans="1:6" ht="34.5" x14ac:dyDescent="0.25">
      <c r="A52" s="21"/>
      <c r="B52" s="25" t="s">
        <v>128</v>
      </c>
      <c r="C52" s="21"/>
      <c r="D52" s="27" t="s">
        <v>142</v>
      </c>
      <c r="E52" s="18">
        <f>E54</f>
        <v>-70174.3</v>
      </c>
      <c r="F52" s="18">
        <f>F54</f>
        <v>-70174.3</v>
      </c>
    </row>
    <row r="53" spans="1:6" ht="17.25" x14ac:dyDescent="0.25">
      <c r="A53" s="21"/>
      <c r="B53" s="21"/>
      <c r="C53" s="21"/>
      <c r="D53" s="28" t="s">
        <v>184</v>
      </c>
      <c r="E53" s="18"/>
      <c r="F53" s="26"/>
    </row>
    <row r="54" spans="1:6" ht="34.5" x14ac:dyDescent="0.25">
      <c r="A54" s="21"/>
      <c r="B54" s="21"/>
      <c r="C54" s="42" t="s">
        <v>121</v>
      </c>
      <c r="D54" s="27" t="s">
        <v>142</v>
      </c>
      <c r="E54" s="18">
        <f>SUM(E56,E92)</f>
        <v>-70174.3</v>
      </c>
      <c r="F54" s="18">
        <f>SUM(F56,F92)</f>
        <v>-70174.3</v>
      </c>
    </row>
    <row r="55" spans="1:6" ht="17.25" x14ac:dyDescent="0.25">
      <c r="A55" s="21"/>
      <c r="B55" s="21"/>
      <c r="C55" s="21"/>
      <c r="D55" s="28" t="s">
        <v>184</v>
      </c>
      <c r="E55" s="39"/>
      <c r="F55" s="26"/>
    </row>
    <row r="56" spans="1:6" ht="34.5" x14ac:dyDescent="0.25">
      <c r="A56" s="21"/>
      <c r="B56" s="21"/>
      <c r="C56" s="21"/>
      <c r="D56" s="29" t="s">
        <v>185</v>
      </c>
      <c r="E56" s="26">
        <f>SUM(E58,E65,E72,E75,E78,E81,E85,E88,E69,E61)</f>
        <v>-143377.5</v>
      </c>
      <c r="F56" s="26">
        <f>SUM(F58,F65,F72,F75,F78,F81,F85,F88,F69,F61)</f>
        <v>-143377.5</v>
      </c>
    </row>
    <row r="57" spans="1:6" s="34" customFormat="1" ht="17.25" x14ac:dyDescent="0.25">
      <c r="A57" s="27"/>
      <c r="B57" s="27"/>
      <c r="C57" s="27"/>
      <c r="D57" s="40" t="s">
        <v>110</v>
      </c>
      <c r="E57" s="26"/>
      <c r="F57" s="26"/>
    </row>
    <row r="58" spans="1:6" s="43" customFormat="1" ht="17.25" x14ac:dyDescent="0.25">
      <c r="A58" s="27"/>
      <c r="B58" s="27"/>
      <c r="C58" s="27"/>
      <c r="D58" s="27" t="s">
        <v>24</v>
      </c>
      <c r="E58" s="18">
        <f>SUM(E60:E60)</f>
        <v>-6240.4</v>
      </c>
      <c r="F58" s="18">
        <f>SUM(F60:F60)</f>
        <v>-6240.4</v>
      </c>
    </row>
    <row r="59" spans="1:6" s="34" customFormat="1" ht="17.25" x14ac:dyDescent="0.25">
      <c r="A59" s="27"/>
      <c r="B59" s="27"/>
      <c r="C59" s="27"/>
      <c r="D59" s="40" t="s">
        <v>110</v>
      </c>
      <c r="E59" s="26"/>
      <c r="F59" s="26"/>
    </row>
    <row r="60" spans="1:6" ht="34.5" x14ac:dyDescent="0.25">
      <c r="A60" s="21"/>
      <c r="B60" s="21"/>
      <c r="C60" s="21"/>
      <c r="D60" s="21" t="s">
        <v>8</v>
      </c>
      <c r="E60" s="39">
        <f>Կապիտալ!H24</f>
        <v>-6240.4</v>
      </c>
      <c r="F60" s="39">
        <f>SUM(E60)</f>
        <v>-6240.4</v>
      </c>
    </row>
    <row r="61" spans="1:6" s="43" customFormat="1" ht="17.25" x14ac:dyDescent="0.25">
      <c r="A61" s="27"/>
      <c r="B61" s="27"/>
      <c r="C61" s="27"/>
      <c r="D61" s="27" t="s">
        <v>17</v>
      </c>
      <c r="E61" s="18">
        <f t="shared" ref="E61:F61" si="4">SUM(E63:E64)</f>
        <v>21454.799999999999</v>
      </c>
      <c r="F61" s="18">
        <f t="shared" si="4"/>
        <v>21454.799999999999</v>
      </c>
    </row>
    <row r="62" spans="1:6" s="34" customFormat="1" ht="17.25" x14ac:dyDescent="0.25">
      <c r="A62" s="27"/>
      <c r="B62" s="27"/>
      <c r="C62" s="27"/>
      <c r="D62" s="40" t="s">
        <v>110</v>
      </c>
      <c r="E62" s="26"/>
      <c r="F62" s="26"/>
    </row>
    <row r="63" spans="1:6" ht="34.5" x14ac:dyDescent="0.25">
      <c r="A63" s="21"/>
      <c r="B63" s="21"/>
      <c r="C63" s="21"/>
      <c r="D63" s="21" t="s">
        <v>8</v>
      </c>
      <c r="E63" s="39">
        <f>SUM(Կապիտալ!H56)</f>
        <v>22491.599999999999</v>
      </c>
      <c r="F63" s="39">
        <f>SUM(E63)</f>
        <v>22491.599999999999</v>
      </c>
    </row>
    <row r="64" spans="1:6" ht="17.25" x14ac:dyDescent="0.25">
      <c r="A64" s="21"/>
      <c r="B64" s="21"/>
      <c r="C64" s="21"/>
      <c r="D64" s="23" t="s">
        <v>139</v>
      </c>
      <c r="E64" s="39">
        <f>SUM(Կապիտալ!I56)</f>
        <v>-1036.8000000000002</v>
      </c>
      <c r="F64" s="39">
        <f>SUM(E64)</f>
        <v>-1036.8000000000002</v>
      </c>
    </row>
    <row r="65" spans="1:6" s="43" customFormat="1" ht="17.25" x14ac:dyDescent="0.25">
      <c r="A65" s="27"/>
      <c r="B65" s="27"/>
      <c r="C65" s="27"/>
      <c r="D65" s="27" t="s">
        <v>20</v>
      </c>
      <c r="E65" s="18">
        <f t="shared" ref="E65:F65" si="5">SUM(E67:E68)</f>
        <v>-85985</v>
      </c>
      <c r="F65" s="18">
        <f t="shared" si="5"/>
        <v>-85985</v>
      </c>
    </row>
    <row r="66" spans="1:6" s="34" customFormat="1" ht="17.25" x14ac:dyDescent="0.25">
      <c r="A66" s="27"/>
      <c r="B66" s="27"/>
      <c r="C66" s="27"/>
      <c r="D66" s="40" t="s">
        <v>110</v>
      </c>
      <c r="E66" s="26"/>
      <c r="F66" s="26"/>
    </row>
    <row r="67" spans="1:6" ht="34.5" x14ac:dyDescent="0.25">
      <c r="A67" s="21"/>
      <c r="B67" s="21"/>
      <c r="C67" s="21"/>
      <c r="D67" s="21" t="s">
        <v>8</v>
      </c>
      <c r="E67" s="39">
        <f>Կապիտալ!H90</f>
        <v>-82660</v>
      </c>
      <c r="F67" s="39">
        <f>SUM(E67)</f>
        <v>-82660</v>
      </c>
    </row>
    <row r="68" spans="1:6" ht="17.25" x14ac:dyDescent="0.25">
      <c r="A68" s="21"/>
      <c r="B68" s="21"/>
      <c r="C68" s="21"/>
      <c r="D68" s="23" t="s">
        <v>139</v>
      </c>
      <c r="E68" s="39">
        <f>Կապիտալ!$I90</f>
        <v>-3325</v>
      </c>
      <c r="F68" s="39">
        <f>Կապիտալ!$I90</f>
        <v>-3325</v>
      </c>
    </row>
    <row r="69" spans="1:6" s="43" customFormat="1" ht="17.25" x14ac:dyDescent="0.25">
      <c r="A69" s="27"/>
      <c r="B69" s="27"/>
      <c r="C69" s="27"/>
      <c r="D69" s="27" t="s">
        <v>225</v>
      </c>
      <c r="E69" s="18">
        <f>SUM(E71:E71)</f>
        <v>-41400</v>
      </c>
      <c r="F69" s="18">
        <f>SUM(F71:F71)</f>
        <v>-41400</v>
      </c>
    </row>
    <row r="70" spans="1:6" s="34" customFormat="1" ht="17.25" x14ac:dyDescent="0.25">
      <c r="A70" s="27"/>
      <c r="B70" s="27"/>
      <c r="C70" s="27"/>
      <c r="D70" s="40" t="s">
        <v>110</v>
      </c>
      <c r="E70" s="26"/>
      <c r="F70" s="26"/>
    </row>
    <row r="71" spans="1:6" ht="34.5" x14ac:dyDescent="0.25">
      <c r="A71" s="21"/>
      <c r="B71" s="21"/>
      <c r="C71" s="21"/>
      <c r="D71" s="21" t="s">
        <v>8</v>
      </c>
      <c r="E71" s="39">
        <f>SUM(Կապիտալ!H111)</f>
        <v>-41400</v>
      </c>
      <c r="F71" s="39">
        <f>SUM(E71)</f>
        <v>-41400</v>
      </c>
    </row>
    <row r="72" spans="1:6" s="43" customFormat="1" ht="17.25" x14ac:dyDescent="0.25">
      <c r="A72" s="27"/>
      <c r="B72" s="27"/>
      <c r="C72" s="27"/>
      <c r="D72" s="27" t="s">
        <v>227</v>
      </c>
      <c r="E72" s="18">
        <f>SUM(E74:E74)</f>
        <v>-1250</v>
      </c>
      <c r="F72" s="18">
        <f>SUM(F74:F74)</f>
        <v>-1250</v>
      </c>
    </row>
    <row r="73" spans="1:6" s="34" customFormat="1" ht="17.25" x14ac:dyDescent="0.25">
      <c r="A73" s="27"/>
      <c r="B73" s="27"/>
      <c r="C73" s="27"/>
      <c r="D73" s="40" t="s">
        <v>110</v>
      </c>
      <c r="E73" s="26"/>
      <c r="F73" s="26"/>
    </row>
    <row r="74" spans="1:6" ht="34.5" x14ac:dyDescent="0.25">
      <c r="A74" s="21"/>
      <c r="B74" s="21"/>
      <c r="C74" s="21"/>
      <c r="D74" s="21" t="s">
        <v>8</v>
      </c>
      <c r="E74" s="39">
        <f>Կապիտալ!H133</f>
        <v>-1250</v>
      </c>
      <c r="F74" s="39">
        <f>SUM(E74)</f>
        <v>-1250</v>
      </c>
    </row>
    <row r="75" spans="1:6" s="43" customFormat="1" ht="17.25" x14ac:dyDescent="0.25">
      <c r="A75" s="27"/>
      <c r="B75" s="27"/>
      <c r="C75" s="27"/>
      <c r="D75" s="27" t="s">
        <v>21</v>
      </c>
      <c r="E75" s="18">
        <f>SUM(E77:E77)</f>
        <v>-6188.5999999999995</v>
      </c>
      <c r="F75" s="18">
        <f>SUM(F77:F77)</f>
        <v>-6188.5999999999995</v>
      </c>
    </row>
    <row r="76" spans="1:6" s="34" customFormat="1" ht="17.25" x14ac:dyDescent="0.25">
      <c r="A76" s="27"/>
      <c r="B76" s="27"/>
      <c r="C76" s="27"/>
      <c r="D76" s="40" t="s">
        <v>110</v>
      </c>
      <c r="E76" s="26"/>
      <c r="F76" s="26"/>
    </row>
    <row r="77" spans="1:6" ht="34.5" x14ac:dyDescent="0.25">
      <c r="A77" s="21"/>
      <c r="B77" s="21"/>
      <c r="C77" s="21"/>
      <c r="D77" s="21" t="s">
        <v>8</v>
      </c>
      <c r="E77" s="39">
        <f>Կապիտալ!H169</f>
        <v>-6188.5999999999995</v>
      </c>
      <c r="F77" s="39">
        <f>SUM(E77)</f>
        <v>-6188.5999999999995</v>
      </c>
    </row>
    <row r="78" spans="1:6" s="43" customFormat="1" ht="17.25" x14ac:dyDescent="0.25">
      <c r="A78" s="27"/>
      <c r="B78" s="27"/>
      <c r="C78" s="27"/>
      <c r="D78" s="27" t="s">
        <v>228</v>
      </c>
      <c r="E78" s="18">
        <f>SUM(E80:E80)</f>
        <v>-39951</v>
      </c>
      <c r="F78" s="18">
        <f>SUM(F80:F80)</f>
        <v>-39951</v>
      </c>
    </row>
    <row r="79" spans="1:6" s="34" customFormat="1" ht="17.25" x14ac:dyDescent="0.25">
      <c r="A79" s="27"/>
      <c r="B79" s="27"/>
      <c r="C79" s="27"/>
      <c r="D79" s="40" t="s">
        <v>110</v>
      </c>
      <c r="E79" s="26"/>
      <c r="F79" s="26"/>
    </row>
    <row r="80" spans="1:6" ht="34.5" x14ac:dyDescent="0.25">
      <c r="A80" s="21"/>
      <c r="B80" s="21"/>
      <c r="C80" s="21"/>
      <c r="D80" s="21" t="s">
        <v>8</v>
      </c>
      <c r="E80" s="39">
        <f>Կապիտալ!H202</f>
        <v>-39951</v>
      </c>
      <c r="F80" s="39">
        <f>SUM(E80)</f>
        <v>-39951</v>
      </c>
    </row>
    <row r="81" spans="1:6" s="43" customFormat="1" ht="17.25" x14ac:dyDescent="0.25">
      <c r="A81" s="27"/>
      <c r="B81" s="27"/>
      <c r="C81" s="27"/>
      <c r="D81" s="27" t="s">
        <v>222</v>
      </c>
      <c r="E81" s="18">
        <f t="shared" ref="E81:F81" si="6">SUM(E83:E84)</f>
        <v>4032.5</v>
      </c>
      <c r="F81" s="18">
        <f t="shared" si="6"/>
        <v>4032.5</v>
      </c>
    </row>
    <row r="82" spans="1:6" s="34" customFormat="1" ht="17.25" x14ac:dyDescent="0.25">
      <c r="A82" s="27"/>
      <c r="B82" s="27"/>
      <c r="C82" s="27"/>
      <c r="D82" s="40" t="s">
        <v>110</v>
      </c>
      <c r="E82" s="26"/>
      <c r="F82" s="26"/>
    </row>
    <row r="83" spans="1:6" ht="34.5" x14ac:dyDescent="0.25">
      <c r="A83" s="21"/>
      <c r="B83" s="21"/>
      <c r="C83" s="21"/>
      <c r="D83" s="21" t="s">
        <v>8</v>
      </c>
      <c r="E83" s="39">
        <f>Կապիտալ!H247</f>
        <v>3532.5</v>
      </c>
      <c r="F83" s="39">
        <f>SUM(E83)</f>
        <v>3532.5</v>
      </c>
    </row>
    <row r="84" spans="1:6" ht="17.25" x14ac:dyDescent="0.25">
      <c r="A84" s="21"/>
      <c r="B84" s="21"/>
      <c r="C84" s="21"/>
      <c r="D84" s="23" t="s">
        <v>139</v>
      </c>
      <c r="E84" s="39">
        <f>Կապիտալ!$I247</f>
        <v>500</v>
      </c>
      <c r="F84" s="39">
        <f>Կապիտալ!$I247</f>
        <v>500</v>
      </c>
    </row>
    <row r="85" spans="1:6" s="43" customFormat="1" ht="17.25" x14ac:dyDescent="0.25">
      <c r="A85" s="27"/>
      <c r="B85" s="27"/>
      <c r="C85" s="27"/>
      <c r="D85" s="27" t="s">
        <v>22</v>
      </c>
      <c r="E85" s="18">
        <f>SUM(E87:E87)</f>
        <v>-1455</v>
      </c>
      <c r="F85" s="18">
        <f>SUM(F87:F87)</f>
        <v>-1455</v>
      </c>
    </row>
    <row r="86" spans="1:6" s="34" customFormat="1" ht="17.25" x14ac:dyDescent="0.25">
      <c r="A86" s="27"/>
      <c r="B86" s="27"/>
      <c r="C86" s="27"/>
      <c r="D86" s="40" t="s">
        <v>110</v>
      </c>
      <c r="E86" s="26"/>
      <c r="F86" s="26"/>
    </row>
    <row r="87" spans="1:6" ht="34.5" x14ac:dyDescent="0.25">
      <c r="A87" s="21"/>
      <c r="B87" s="21"/>
      <c r="C87" s="21"/>
      <c r="D87" s="21" t="s">
        <v>8</v>
      </c>
      <c r="E87" s="39">
        <f>Կապիտալ!H268</f>
        <v>-1455</v>
      </c>
      <c r="F87" s="39">
        <f>SUM(E87)</f>
        <v>-1455</v>
      </c>
    </row>
    <row r="88" spans="1:6" s="43" customFormat="1" ht="17.25" x14ac:dyDescent="0.25">
      <c r="A88" s="27"/>
      <c r="B88" s="27"/>
      <c r="C88" s="27"/>
      <c r="D88" s="27" t="s">
        <v>23</v>
      </c>
      <c r="E88" s="18">
        <f t="shared" ref="E88:F88" si="7">SUM(E90:E91)</f>
        <v>13605.2</v>
      </c>
      <c r="F88" s="18">
        <f t="shared" si="7"/>
        <v>13605.2</v>
      </c>
    </row>
    <row r="89" spans="1:6" s="34" customFormat="1" ht="17.25" x14ac:dyDescent="0.25">
      <c r="A89" s="27"/>
      <c r="B89" s="27"/>
      <c r="C89" s="27"/>
      <c r="D89" s="40" t="s">
        <v>110</v>
      </c>
      <c r="E89" s="26"/>
      <c r="F89" s="26"/>
    </row>
    <row r="90" spans="1:6" s="160" customFormat="1" ht="34.5" x14ac:dyDescent="0.25">
      <c r="A90" s="158"/>
      <c r="B90" s="158"/>
      <c r="C90" s="158"/>
      <c r="D90" s="158" t="s">
        <v>8</v>
      </c>
      <c r="E90" s="159">
        <f>Կապիտալ!H293</f>
        <v>12405.2</v>
      </c>
      <c r="F90" s="159">
        <f>SUM(E90)</f>
        <v>12405.2</v>
      </c>
    </row>
    <row r="91" spans="1:6" s="160" customFormat="1" ht="17.25" x14ac:dyDescent="0.25">
      <c r="A91" s="161"/>
      <c r="B91" s="161"/>
      <c r="C91" s="161"/>
      <c r="D91" s="162" t="s">
        <v>139</v>
      </c>
      <c r="E91" s="163">
        <f>Կապիտալ!$I293</f>
        <v>1200</v>
      </c>
      <c r="F91" s="163">
        <f>Կապիտալ!$I293</f>
        <v>1200</v>
      </c>
    </row>
    <row r="92" spans="1:6" s="34" customFormat="1" ht="34.5" x14ac:dyDescent="0.25">
      <c r="A92" s="33"/>
      <c r="B92" s="33"/>
      <c r="C92" s="33"/>
      <c r="D92" s="29" t="s">
        <v>186</v>
      </c>
      <c r="E92" s="44">
        <f>SUM(E98,E101,E104,E94)</f>
        <v>73203.199999999997</v>
      </c>
      <c r="F92" s="44">
        <f>SUM(F98,F101,F104,F94)</f>
        <v>73203.199999999997</v>
      </c>
    </row>
    <row r="93" spans="1:6" s="34" customFormat="1" ht="17.25" x14ac:dyDescent="0.25">
      <c r="A93" s="27"/>
      <c r="B93" s="27"/>
      <c r="C93" s="27"/>
      <c r="D93" s="40" t="s">
        <v>110</v>
      </c>
      <c r="E93" s="26"/>
      <c r="F93" s="26"/>
    </row>
    <row r="94" spans="1:6" s="43" customFormat="1" ht="17.25" x14ac:dyDescent="0.25">
      <c r="A94" s="27"/>
      <c r="B94" s="27"/>
      <c r="C94" s="27"/>
      <c r="D94" s="27" t="s">
        <v>17</v>
      </c>
      <c r="E94" s="18">
        <f>SUM(E96:E97)</f>
        <v>-4281.8</v>
      </c>
      <c r="F94" s="18">
        <f>SUM(F96:F97)</f>
        <v>-4281.8</v>
      </c>
    </row>
    <row r="95" spans="1:6" s="34" customFormat="1" ht="17.25" x14ac:dyDescent="0.25">
      <c r="A95" s="27"/>
      <c r="B95" s="27"/>
      <c r="C95" s="27"/>
      <c r="D95" s="40" t="s">
        <v>110</v>
      </c>
      <c r="E95" s="26"/>
      <c r="F95" s="26"/>
    </row>
    <row r="96" spans="1:6" ht="34.5" x14ac:dyDescent="0.25">
      <c r="A96" s="21"/>
      <c r="B96" s="21"/>
      <c r="C96" s="21"/>
      <c r="D96" s="21" t="s">
        <v>9</v>
      </c>
      <c r="E96" s="39">
        <f>SUM(Կապիտալ!G72)</f>
        <v>-3294</v>
      </c>
      <c r="F96" s="39">
        <f>SUM(E96)</f>
        <v>-3294</v>
      </c>
    </row>
    <row r="97" spans="1:6" s="160" customFormat="1" ht="17.25" x14ac:dyDescent="0.25">
      <c r="A97" s="161"/>
      <c r="B97" s="161"/>
      <c r="C97" s="161"/>
      <c r="D97" s="162" t="s">
        <v>139</v>
      </c>
      <c r="E97" s="163">
        <f>SUM(Կապիտալ!I72)</f>
        <v>-987.8</v>
      </c>
      <c r="F97" s="163">
        <f>SUM(E97)</f>
        <v>-987.8</v>
      </c>
    </row>
    <row r="98" spans="1:6" s="43" customFormat="1" ht="17.25" x14ac:dyDescent="0.25">
      <c r="A98" s="27"/>
      <c r="B98" s="27"/>
      <c r="C98" s="27"/>
      <c r="D98" s="27" t="s">
        <v>20</v>
      </c>
      <c r="E98" s="18">
        <f>SUM(E100:E100)</f>
        <v>85985</v>
      </c>
      <c r="F98" s="18">
        <f>SUM(F100:F100)</f>
        <v>85985</v>
      </c>
    </row>
    <row r="99" spans="1:6" s="34" customFormat="1" ht="17.25" x14ac:dyDescent="0.25">
      <c r="A99" s="27"/>
      <c r="B99" s="27"/>
      <c r="C99" s="27"/>
      <c r="D99" s="40" t="s">
        <v>110</v>
      </c>
      <c r="E99" s="26"/>
      <c r="F99" s="26"/>
    </row>
    <row r="100" spans="1:6" ht="34.5" x14ac:dyDescent="0.25">
      <c r="A100" s="21"/>
      <c r="B100" s="21"/>
      <c r="C100" s="21"/>
      <c r="D100" s="21" t="s">
        <v>9</v>
      </c>
      <c r="E100" s="39">
        <f>Կապիտալ!G104</f>
        <v>85985</v>
      </c>
      <c r="F100" s="39">
        <f>SUM(E100)</f>
        <v>85985</v>
      </c>
    </row>
    <row r="101" spans="1:6" s="169" customFormat="1" ht="17.25" x14ac:dyDescent="0.25">
      <c r="A101" s="167"/>
      <c r="B101" s="167"/>
      <c r="C101" s="167"/>
      <c r="D101" s="167" t="s">
        <v>227</v>
      </c>
      <c r="E101" s="15">
        <f>SUM(E103:E103)</f>
        <v>-5250</v>
      </c>
      <c r="F101" s="15">
        <f>SUM(F103:F103)</f>
        <v>-5250</v>
      </c>
    </row>
    <row r="102" spans="1:6" s="168" customFormat="1" ht="17.25" x14ac:dyDescent="0.25">
      <c r="A102" s="167"/>
      <c r="B102" s="167"/>
      <c r="C102" s="167"/>
      <c r="D102" s="170" t="s">
        <v>110</v>
      </c>
      <c r="E102" s="16"/>
      <c r="F102" s="16"/>
    </row>
    <row r="103" spans="1:6" s="160" customFormat="1" ht="34.5" x14ac:dyDescent="0.25">
      <c r="A103" s="158"/>
      <c r="B103" s="158"/>
      <c r="C103" s="158"/>
      <c r="D103" s="158" t="s">
        <v>9</v>
      </c>
      <c r="E103" s="159">
        <f>Կապիտալ!G149</f>
        <v>-5250</v>
      </c>
      <c r="F103" s="159">
        <f>SUM(E103)</f>
        <v>-5250</v>
      </c>
    </row>
    <row r="104" spans="1:6" s="43" customFormat="1" ht="17.25" x14ac:dyDescent="0.25">
      <c r="A104" s="27"/>
      <c r="B104" s="27"/>
      <c r="C104" s="27"/>
      <c r="D104" s="27" t="s">
        <v>228</v>
      </c>
      <c r="E104" s="18">
        <f>SUM(E106:E106)</f>
        <v>-3250</v>
      </c>
      <c r="F104" s="18">
        <f>SUM(F106:F106)</f>
        <v>-3250</v>
      </c>
    </row>
    <row r="105" spans="1:6" s="34" customFormat="1" ht="17.25" x14ac:dyDescent="0.25">
      <c r="A105" s="27"/>
      <c r="B105" s="27"/>
      <c r="C105" s="27"/>
      <c r="D105" s="40" t="s">
        <v>110</v>
      </c>
      <c r="E105" s="26"/>
      <c r="F105" s="26"/>
    </row>
    <row r="106" spans="1:6" ht="34.5" x14ac:dyDescent="0.25">
      <c r="A106" s="21"/>
      <c r="B106" s="21"/>
      <c r="C106" s="21"/>
      <c r="D106" s="21" t="s">
        <v>9</v>
      </c>
      <c r="E106" s="39">
        <f>Կապիտալ!G222</f>
        <v>-3250</v>
      </c>
      <c r="F106" s="39">
        <f>SUM(E106)</f>
        <v>-3250</v>
      </c>
    </row>
    <row r="107" spans="1:6" ht="34.5" hidden="1" x14ac:dyDescent="0.25">
      <c r="A107" s="31">
        <v>11</v>
      </c>
      <c r="B107" s="21"/>
      <c r="C107" s="21"/>
      <c r="D107" s="21" t="s">
        <v>143</v>
      </c>
      <c r="E107" s="45"/>
      <c r="F107" s="45"/>
    </row>
    <row r="108" spans="1:6" ht="17.25" hidden="1" x14ac:dyDescent="0.25">
      <c r="A108" s="21"/>
      <c r="B108" s="21"/>
      <c r="C108" s="21"/>
      <c r="D108" s="25" t="s">
        <v>138</v>
      </c>
      <c r="E108" s="45"/>
      <c r="F108" s="45"/>
    </row>
    <row r="109" spans="1:6" ht="34.5" hidden="1" x14ac:dyDescent="0.25">
      <c r="A109" s="21"/>
      <c r="B109" s="25" t="s">
        <v>121</v>
      </c>
      <c r="C109" s="21"/>
      <c r="D109" s="21" t="s">
        <v>144</v>
      </c>
      <c r="E109" s="45"/>
      <c r="F109" s="45"/>
    </row>
    <row r="110" spans="1:6" ht="17.25" hidden="1" x14ac:dyDescent="0.25">
      <c r="A110" s="21"/>
      <c r="B110" s="21"/>
      <c r="C110" s="21"/>
      <c r="D110" s="25" t="s">
        <v>138</v>
      </c>
      <c r="E110" s="45"/>
      <c r="F110" s="45"/>
    </row>
    <row r="111" spans="1:6" ht="17.25" hidden="1" x14ac:dyDescent="0.25">
      <c r="A111" s="21"/>
      <c r="B111" s="21"/>
      <c r="C111" s="25" t="s">
        <v>121</v>
      </c>
      <c r="D111" s="21" t="s">
        <v>145</v>
      </c>
      <c r="E111" s="45"/>
      <c r="F111" s="45"/>
    </row>
    <row r="112" spans="1:6" ht="17.25" hidden="1" x14ac:dyDescent="0.25">
      <c r="A112" s="21"/>
      <c r="B112" s="21"/>
      <c r="C112" s="21"/>
      <c r="D112" s="25" t="s">
        <v>138</v>
      </c>
      <c r="E112" s="45"/>
      <c r="F112" s="45"/>
    </row>
    <row r="113" spans="1:6" ht="34.5" hidden="1" x14ac:dyDescent="0.25">
      <c r="A113" s="21"/>
      <c r="B113" s="21"/>
      <c r="C113" s="21"/>
      <c r="D113" s="24" t="s">
        <v>146</v>
      </c>
      <c r="E113" s="45"/>
      <c r="F113" s="45"/>
    </row>
    <row r="114" spans="1:6" ht="27.75" hidden="1" customHeight="1" x14ac:dyDescent="0.25">
      <c r="A114" s="21"/>
      <c r="B114" s="21"/>
      <c r="C114" s="21"/>
      <c r="D114" s="30" t="s">
        <v>147</v>
      </c>
      <c r="E114" s="45"/>
      <c r="F114" s="45"/>
    </row>
    <row r="115" spans="1:6" ht="17.25" hidden="1" customHeight="1" x14ac:dyDescent="0.25"/>
    <row r="116" spans="1:6" hidden="1" x14ac:dyDescent="0.25"/>
    <row r="117" spans="1:6" hidden="1" x14ac:dyDescent="0.25"/>
    <row r="118" spans="1:6" s="165" customFormat="1" ht="34.5" x14ac:dyDescent="0.3">
      <c r="A118" s="38">
        <v>11</v>
      </c>
      <c r="B118" s="164"/>
      <c r="D118" s="368" t="s">
        <v>143</v>
      </c>
      <c r="E118" s="369">
        <f t="shared" ref="E118:F118" si="8">E120</f>
        <v>147376.20000000001</v>
      </c>
      <c r="F118" s="369">
        <f t="shared" si="8"/>
        <v>147376.20000000001</v>
      </c>
    </row>
    <row r="119" spans="1:6" s="166" customFormat="1" ht="17.25" x14ac:dyDescent="0.25">
      <c r="A119" s="161"/>
      <c r="B119" s="161"/>
      <c r="C119" s="161"/>
      <c r="D119" s="370" t="s">
        <v>184</v>
      </c>
      <c r="E119" s="371"/>
      <c r="F119" s="371"/>
    </row>
    <row r="120" spans="1:6" s="166" customFormat="1" ht="34.5" x14ac:dyDescent="0.25">
      <c r="A120" s="161"/>
      <c r="B120" s="38" t="s">
        <v>121</v>
      </c>
      <c r="C120" s="161"/>
      <c r="D120" s="368" t="s">
        <v>144</v>
      </c>
      <c r="E120" s="15">
        <f t="shared" ref="E120:F120" si="9">E122</f>
        <v>147376.20000000001</v>
      </c>
      <c r="F120" s="15">
        <f t="shared" si="9"/>
        <v>147376.20000000001</v>
      </c>
    </row>
    <row r="121" spans="1:6" s="166" customFormat="1" ht="17.25" x14ac:dyDescent="0.25">
      <c r="A121" s="161"/>
      <c r="B121" s="161"/>
      <c r="C121" s="161"/>
      <c r="D121" s="170" t="s">
        <v>110</v>
      </c>
      <c r="E121" s="371"/>
      <c r="F121" s="371"/>
    </row>
    <row r="122" spans="1:6" ht="34.5" x14ac:dyDescent="0.25">
      <c r="A122" s="161"/>
      <c r="B122" s="161"/>
      <c r="C122" s="38" t="s">
        <v>121</v>
      </c>
      <c r="D122" s="368" t="s">
        <v>145</v>
      </c>
      <c r="E122" s="15">
        <f t="shared" ref="E122:F123" si="10">E123</f>
        <v>147376.20000000001</v>
      </c>
      <c r="F122" s="15">
        <f t="shared" si="10"/>
        <v>147376.20000000001</v>
      </c>
    </row>
    <row r="123" spans="1:6" ht="34.5" x14ac:dyDescent="0.25">
      <c r="A123" s="161"/>
      <c r="B123" s="161"/>
      <c r="C123" s="161"/>
      <c r="D123" s="372" t="s">
        <v>491</v>
      </c>
      <c r="E123" s="15">
        <f t="shared" si="10"/>
        <v>147376.20000000001</v>
      </c>
      <c r="F123" s="15">
        <f t="shared" si="10"/>
        <v>147376.20000000001</v>
      </c>
    </row>
    <row r="124" spans="1:6" ht="25.5" customHeight="1" x14ac:dyDescent="0.25">
      <c r="A124" s="161"/>
      <c r="B124" s="161"/>
      <c r="C124" s="161"/>
      <c r="D124" s="373" t="s">
        <v>147</v>
      </c>
      <c r="E124" s="159">
        <f>SUM(E9,E50)-SUM(E9,E50)*2</f>
        <v>147376.20000000001</v>
      </c>
      <c r="F124" s="159">
        <f>SUM(F9,F50)-SUM(F9,F50)*2</f>
        <v>147376.20000000001</v>
      </c>
    </row>
    <row r="125" spans="1:6" ht="17.25" customHeight="1" x14ac:dyDescent="0.25"/>
    <row r="126" spans="1:6" ht="17.25" customHeight="1" x14ac:dyDescent="0.25"/>
  </sheetData>
  <mergeCells count="8">
    <mergeCell ref="A1:F1"/>
    <mergeCell ref="A2:F2"/>
    <mergeCell ref="A3:F3"/>
    <mergeCell ref="A5:A6"/>
    <mergeCell ref="B5:B6"/>
    <mergeCell ref="C5:C6"/>
    <mergeCell ref="D5:D6"/>
    <mergeCell ref="E5:F5"/>
  </mergeCells>
  <pageMargins left="0.2" right="0.19" top="0.17" bottom="0.17" header="0.2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5"/>
  <sheetViews>
    <sheetView topLeftCell="A251" zoomScale="85" zoomScaleNormal="85" workbookViewId="0">
      <selection activeCell="F13" sqref="F13"/>
    </sheetView>
  </sheetViews>
  <sheetFormatPr defaultRowHeight="60" customHeight="1" x14ac:dyDescent="0.25"/>
  <cols>
    <col min="1" max="1" width="8.85546875" style="183" customWidth="1"/>
    <col min="2" max="2" width="9" style="183" customWidth="1"/>
    <col min="3" max="3" width="8.28515625" style="183" customWidth="1"/>
    <col min="4" max="4" width="5.7109375" style="183" customWidth="1"/>
    <col min="5" max="5" width="49.85546875" style="546" customWidth="1"/>
    <col min="6" max="7" width="19.5703125" style="183" customWidth="1"/>
    <col min="8" max="8" width="18.5703125" style="183" customWidth="1"/>
    <col min="9" max="9" width="22.140625" style="183" customWidth="1"/>
    <col min="10" max="10" width="16.85546875" style="183" customWidth="1"/>
    <col min="11" max="229" width="9.140625" style="183"/>
    <col min="230" max="230" width="5.42578125" style="183" customWidth="1"/>
    <col min="231" max="231" width="5.140625" style="183" customWidth="1"/>
    <col min="232" max="232" width="5.42578125" style="183" customWidth="1"/>
    <col min="233" max="233" width="5.7109375" style="183" customWidth="1"/>
    <col min="234" max="234" width="86" style="183" customWidth="1"/>
    <col min="235" max="235" width="17.85546875" style="183" customWidth="1"/>
    <col min="236" max="236" width="14.7109375" style="183" customWidth="1"/>
    <col min="237" max="237" width="16.7109375" style="183" bestFit="1" customWidth="1"/>
    <col min="238" max="238" width="14.5703125" style="183" customWidth="1"/>
    <col min="239" max="239" width="13.140625" style="183" customWidth="1"/>
    <col min="240" max="485" width="9.140625" style="183"/>
    <col min="486" max="486" width="5.42578125" style="183" customWidth="1"/>
    <col min="487" max="487" width="5.140625" style="183" customWidth="1"/>
    <col min="488" max="488" width="5.42578125" style="183" customWidth="1"/>
    <col min="489" max="489" width="5.7109375" style="183" customWidth="1"/>
    <col min="490" max="490" width="86" style="183" customWidth="1"/>
    <col min="491" max="491" width="17.85546875" style="183" customWidth="1"/>
    <col min="492" max="492" width="14.7109375" style="183" customWidth="1"/>
    <col min="493" max="493" width="16.7109375" style="183" bestFit="1" customWidth="1"/>
    <col min="494" max="494" width="14.5703125" style="183" customWidth="1"/>
    <col min="495" max="495" width="13.140625" style="183" customWidth="1"/>
    <col min="496" max="741" width="9.140625" style="183"/>
    <col min="742" max="742" width="5.42578125" style="183" customWidth="1"/>
    <col min="743" max="743" width="5.140625" style="183" customWidth="1"/>
    <col min="744" max="744" width="5.42578125" style="183" customWidth="1"/>
    <col min="745" max="745" width="5.7109375" style="183" customWidth="1"/>
    <col min="746" max="746" width="86" style="183" customWidth="1"/>
    <col min="747" max="747" width="17.85546875" style="183" customWidth="1"/>
    <col min="748" max="748" width="14.7109375" style="183" customWidth="1"/>
    <col min="749" max="749" width="16.7109375" style="183" bestFit="1" customWidth="1"/>
    <col min="750" max="750" width="14.5703125" style="183" customWidth="1"/>
    <col min="751" max="751" width="13.140625" style="183" customWidth="1"/>
    <col min="752" max="997" width="9.140625" style="183"/>
    <col min="998" max="998" width="5.42578125" style="183" customWidth="1"/>
    <col min="999" max="999" width="5.140625" style="183" customWidth="1"/>
    <col min="1000" max="1000" width="5.42578125" style="183" customWidth="1"/>
    <col min="1001" max="1001" width="5.7109375" style="183" customWidth="1"/>
    <col min="1002" max="1002" width="86" style="183" customWidth="1"/>
    <col min="1003" max="1003" width="17.85546875" style="183" customWidth="1"/>
    <col min="1004" max="1004" width="14.7109375" style="183" customWidth="1"/>
    <col min="1005" max="1005" width="16.7109375" style="183" bestFit="1" customWidth="1"/>
    <col min="1006" max="1006" width="14.5703125" style="183" customWidth="1"/>
    <col min="1007" max="1007" width="13.140625" style="183" customWidth="1"/>
    <col min="1008" max="1253" width="9.140625" style="183"/>
    <col min="1254" max="1254" width="5.42578125" style="183" customWidth="1"/>
    <col min="1255" max="1255" width="5.140625" style="183" customWidth="1"/>
    <col min="1256" max="1256" width="5.42578125" style="183" customWidth="1"/>
    <col min="1257" max="1257" width="5.7109375" style="183" customWidth="1"/>
    <col min="1258" max="1258" width="86" style="183" customWidth="1"/>
    <col min="1259" max="1259" width="17.85546875" style="183" customWidth="1"/>
    <col min="1260" max="1260" width="14.7109375" style="183" customWidth="1"/>
    <col min="1261" max="1261" width="16.7109375" style="183" bestFit="1" customWidth="1"/>
    <col min="1262" max="1262" width="14.5703125" style="183" customWidth="1"/>
    <col min="1263" max="1263" width="13.140625" style="183" customWidth="1"/>
    <col min="1264" max="1509" width="9.140625" style="183"/>
    <col min="1510" max="1510" width="5.42578125" style="183" customWidth="1"/>
    <col min="1511" max="1511" width="5.140625" style="183" customWidth="1"/>
    <col min="1512" max="1512" width="5.42578125" style="183" customWidth="1"/>
    <col min="1513" max="1513" width="5.7109375" style="183" customWidth="1"/>
    <col min="1514" max="1514" width="86" style="183" customWidth="1"/>
    <col min="1515" max="1515" width="17.85546875" style="183" customWidth="1"/>
    <col min="1516" max="1516" width="14.7109375" style="183" customWidth="1"/>
    <col min="1517" max="1517" width="16.7109375" style="183" bestFit="1" customWidth="1"/>
    <col min="1518" max="1518" width="14.5703125" style="183" customWidth="1"/>
    <col min="1519" max="1519" width="13.140625" style="183" customWidth="1"/>
    <col min="1520" max="1765" width="9.140625" style="183"/>
    <col min="1766" max="1766" width="5.42578125" style="183" customWidth="1"/>
    <col min="1767" max="1767" width="5.140625" style="183" customWidth="1"/>
    <col min="1768" max="1768" width="5.42578125" style="183" customWidth="1"/>
    <col min="1769" max="1769" width="5.7109375" style="183" customWidth="1"/>
    <col min="1770" max="1770" width="86" style="183" customWidth="1"/>
    <col min="1771" max="1771" width="17.85546875" style="183" customWidth="1"/>
    <col min="1772" max="1772" width="14.7109375" style="183" customWidth="1"/>
    <col min="1773" max="1773" width="16.7109375" style="183" bestFit="1" customWidth="1"/>
    <col min="1774" max="1774" width="14.5703125" style="183" customWidth="1"/>
    <col min="1775" max="1775" width="13.140625" style="183" customWidth="1"/>
    <col min="1776" max="2021" width="9.140625" style="183"/>
    <col min="2022" max="2022" width="5.42578125" style="183" customWidth="1"/>
    <col min="2023" max="2023" width="5.140625" style="183" customWidth="1"/>
    <col min="2024" max="2024" width="5.42578125" style="183" customWidth="1"/>
    <col min="2025" max="2025" width="5.7109375" style="183" customWidth="1"/>
    <col min="2026" max="2026" width="86" style="183" customWidth="1"/>
    <col min="2027" max="2027" width="17.85546875" style="183" customWidth="1"/>
    <col min="2028" max="2028" width="14.7109375" style="183" customWidth="1"/>
    <col min="2029" max="2029" width="16.7109375" style="183" bestFit="1" customWidth="1"/>
    <col min="2030" max="2030" width="14.5703125" style="183" customWidth="1"/>
    <col min="2031" max="2031" width="13.140625" style="183" customWidth="1"/>
    <col min="2032" max="2277" width="9.140625" style="183"/>
    <col min="2278" max="2278" width="5.42578125" style="183" customWidth="1"/>
    <col min="2279" max="2279" width="5.140625" style="183" customWidth="1"/>
    <col min="2280" max="2280" width="5.42578125" style="183" customWidth="1"/>
    <col min="2281" max="2281" width="5.7109375" style="183" customWidth="1"/>
    <col min="2282" max="2282" width="86" style="183" customWidth="1"/>
    <col min="2283" max="2283" width="17.85546875" style="183" customWidth="1"/>
    <col min="2284" max="2284" width="14.7109375" style="183" customWidth="1"/>
    <col min="2285" max="2285" width="16.7109375" style="183" bestFit="1" customWidth="1"/>
    <col min="2286" max="2286" width="14.5703125" style="183" customWidth="1"/>
    <col min="2287" max="2287" width="13.140625" style="183" customWidth="1"/>
    <col min="2288" max="2533" width="9.140625" style="183"/>
    <col min="2534" max="2534" width="5.42578125" style="183" customWidth="1"/>
    <col min="2535" max="2535" width="5.140625" style="183" customWidth="1"/>
    <col min="2536" max="2536" width="5.42578125" style="183" customWidth="1"/>
    <col min="2537" max="2537" width="5.7109375" style="183" customWidth="1"/>
    <col min="2538" max="2538" width="86" style="183" customWidth="1"/>
    <col min="2539" max="2539" width="17.85546875" style="183" customWidth="1"/>
    <col min="2540" max="2540" width="14.7109375" style="183" customWidth="1"/>
    <col min="2541" max="2541" width="16.7109375" style="183" bestFit="1" customWidth="1"/>
    <col min="2542" max="2542" width="14.5703125" style="183" customWidth="1"/>
    <col min="2543" max="2543" width="13.140625" style="183" customWidth="1"/>
    <col min="2544" max="2789" width="9.140625" style="183"/>
    <col min="2790" max="2790" width="5.42578125" style="183" customWidth="1"/>
    <col min="2791" max="2791" width="5.140625" style="183" customWidth="1"/>
    <col min="2792" max="2792" width="5.42578125" style="183" customWidth="1"/>
    <col min="2793" max="2793" width="5.7109375" style="183" customWidth="1"/>
    <col min="2794" max="2794" width="86" style="183" customWidth="1"/>
    <col min="2795" max="2795" width="17.85546875" style="183" customWidth="1"/>
    <col min="2796" max="2796" width="14.7109375" style="183" customWidth="1"/>
    <col min="2797" max="2797" width="16.7109375" style="183" bestFit="1" customWidth="1"/>
    <col min="2798" max="2798" width="14.5703125" style="183" customWidth="1"/>
    <col min="2799" max="2799" width="13.140625" style="183" customWidth="1"/>
    <col min="2800" max="3045" width="9.140625" style="183"/>
    <col min="3046" max="3046" width="5.42578125" style="183" customWidth="1"/>
    <col min="3047" max="3047" width="5.140625" style="183" customWidth="1"/>
    <col min="3048" max="3048" width="5.42578125" style="183" customWidth="1"/>
    <col min="3049" max="3049" width="5.7109375" style="183" customWidth="1"/>
    <col min="3050" max="3050" width="86" style="183" customWidth="1"/>
    <col min="3051" max="3051" width="17.85546875" style="183" customWidth="1"/>
    <col min="3052" max="3052" width="14.7109375" style="183" customWidth="1"/>
    <col min="3053" max="3053" width="16.7109375" style="183" bestFit="1" customWidth="1"/>
    <col min="3054" max="3054" width="14.5703125" style="183" customWidth="1"/>
    <col min="3055" max="3055" width="13.140625" style="183" customWidth="1"/>
    <col min="3056" max="3301" width="9.140625" style="183"/>
    <col min="3302" max="3302" width="5.42578125" style="183" customWidth="1"/>
    <col min="3303" max="3303" width="5.140625" style="183" customWidth="1"/>
    <col min="3304" max="3304" width="5.42578125" style="183" customWidth="1"/>
    <col min="3305" max="3305" width="5.7109375" style="183" customWidth="1"/>
    <col min="3306" max="3306" width="86" style="183" customWidth="1"/>
    <col min="3307" max="3307" width="17.85546875" style="183" customWidth="1"/>
    <col min="3308" max="3308" width="14.7109375" style="183" customWidth="1"/>
    <col min="3309" max="3309" width="16.7109375" style="183" bestFit="1" customWidth="1"/>
    <col min="3310" max="3310" width="14.5703125" style="183" customWidth="1"/>
    <col min="3311" max="3311" width="13.140625" style="183" customWidth="1"/>
    <col min="3312" max="3557" width="9.140625" style="183"/>
    <col min="3558" max="3558" width="5.42578125" style="183" customWidth="1"/>
    <col min="3559" max="3559" width="5.140625" style="183" customWidth="1"/>
    <col min="3560" max="3560" width="5.42578125" style="183" customWidth="1"/>
    <col min="3561" max="3561" width="5.7109375" style="183" customWidth="1"/>
    <col min="3562" max="3562" width="86" style="183" customWidth="1"/>
    <col min="3563" max="3563" width="17.85546875" style="183" customWidth="1"/>
    <col min="3564" max="3564" width="14.7109375" style="183" customWidth="1"/>
    <col min="3565" max="3565" width="16.7109375" style="183" bestFit="1" customWidth="1"/>
    <col min="3566" max="3566" width="14.5703125" style="183" customWidth="1"/>
    <col min="3567" max="3567" width="13.140625" style="183" customWidth="1"/>
    <col min="3568" max="3813" width="9.140625" style="183"/>
    <col min="3814" max="3814" width="5.42578125" style="183" customWidth="1"/>
    <col min="3815" max="3815" width="5.140625" style="183" customWidth="1"/>
    <col min="3816" max="3816" width="5.42578125" style="183" customWidth="1"/>
    <col min="3817" max="3817" width="5.7109375" style="183" customWidth="1"/>
    <col min="3818" max="3818" width="86" style="183" customWidth="1"/>
    <col min="3819" max="3819" width="17.85546875" style="183" customWidth="1"/>
    <col min="3820" max="3820" width="14.7109375" style="183" customWidth="1"/>
    <col min="3821" max="3821" width="16.7109375" style="183" bestFit="1" customWidth="1"/>
    <col min="3822" max="3822" width="14.5703125" style="183" customWidth="1"/>
    <col min="3823" max="3823" width="13.140625" style="183" customWidth="1"/>
    <col min="3824" max="4069" width="9.140625" style="183"/>
    <col min="4070" max="4070" width="5.42578125" style="183" customWidth="1"/>
    <col min="4071" max="4071" width="5.140625" style="183" customWidth="1"/>
    <col min="4072" max="4072" width="5.42578125" style="183" customWidth="1"/>
    <col min="4073" max="4073" width="5.7109375" style="183" customWidth="1"/>
    <col min="4074" max="4074" width="86" style="183" customWidth="1"/>
    <col min="4075" max="4075" width="17.85546875" style="183" customWidth="1"/>
    <col min="4076" max="4076" width="14.7109375" style="183" customWidth="1"/>
    <col min="4077" max="4077" width="16.7109375" style="183" bestFit="1" customWidth="1"/>
    <col min="4078" max="4078" width="14.5703125" style="183" customWidth="1"/>
    <col min="4079" max="4079" width="13.140625" style="183" customWidth="1"/>
    <col min="4080" max="4325" width="9.140625" style="183"/>
    <col min="4326" max="4326" width="5.42578125" style="183" customWidth="1"/>
    <col min="4327" max="4327" width="5.140625" style="183" customWidth="1"/>
    <col min="4328" max="4328" width="5.42578125" style="183" customWidth="1"/>
    <col min="4329" max="4329" width="5.7109375" style="183" customWidth="1"/>
    <col min="4330" max="4330" width="86" style="183" customWidth="1"/>
    <col min="4331" max="4331" width="17.85546875" style="183" customWidth="1"/>
    <col min="4332" max="4332" width="14.7109375" style="183" customWidth="1"/>
    <col min="4333" max="4333" width="16.7109375" style="183" bestFit="1" customWidth="1"/>
    <col min="4334" max="4334" width="14.5703125" style="183" customWidth="1"/>
    <col min="4335" max="4335" width="13.140625" style="183" customWidth="1"/>
    <col min="4336" max="4581" width="9.140625" style="183"/>
    <col min="4582" max="4582" width="5.42578125" style="183" customWidth="1"/>
    <col min="4583" max="4583" width="5.140625" style="183" customWidth="1"/>
    <col min="4584" max="4584" width="5.42578125" style="183" customWidth="1"/>
    <col min="4585" max="4585" width="5.7109375" style="183" customWidth="1"/>
    <col min="4586" max="4586" width="86" style="183" customWidth="1"/>
    <col min="4587" max="4587" width="17.85546875" style="183" customWidth="1"/>
    <col min="4588" max="4588" width="14.7109375" style="183" customWidth="1"/>
    <col min="4589" max="4589" width="16.7109375" style="183" bestFit="1" customWidth="1"/>
    <col min="4590" max="4590" width="14.5703125" style="183" customWidth="1"/>
    <col min="4591" max="4591" width="13.140625" style="183" customWidth="1"/>
    <col min="4592" max="4837" width="9.140625" style="183"/>
    <col min="4838" max="4838" width="5.42578125" style="183" customWidth="1"/>
    <col min="4839" max="4839" width="5.140625" style="183" customWidth="1"/>
    <col min="4840" max="4840" width="5.42578125" style="183" customWidth="1"/>
    <col min="4841" max="4841" width="5.7109375" style="183" customWidth="1"/>
    <col min="4842" max="4842" width="86" style="183" customWidth="1"/>
    <col min="4843" max="4843" width="17.85546875" style="183" customWidth="1"/>
    <col min="4844" max="4844" width="14.7109375" style="183" customWidth="1"/>
    <col min="4845" max="4845" width="16.7109375" style="183" bestFit="1" customWidth="1"/>
    <col min="4846" max="4846" width="14.5703125" style="183" customWidth="1"/>
    <col min="4847" max="4847" width="13.140625" style="183" customWidth="1"/>
    <col min="4848" max="5093" width="9.140625" style="183"/>
    <col min="5094" max="5094" width="5.42578125" style="183" customWidth="1"/>
    <col min="5095" max="5095" width="5.140625" style="183" customWidth="1"/>
    <col min="5096" max="5096" width="5.42578125" style="183" customWidth="1"/>
    <col min="5097" max="5097" width="5.7109375" style="183" customWidth="1"/>
    <col min="5098" max="5098" width="86" style="183" customWidth="1"/>
    <col min="5099" max="5099" width="17.85546875" style="183" customWidth="1"/>
    <col min="5100" max="5100" width="14.7109375" style="183" customWidth="1"/>
    <col min="5101" max="5101" width="16.7109375" style="183" bestFit="1" customWidth="1"/>
    <col min="5102" max="5102" width="14.5703125" style="183" customWidth="1"/>
    <col min="5103" max="5103" width="13.140625" style="183" customWidth="1"/>
    <col min="5104" max="5349" width="9.140625" style="183"/>
    <col min="5350" max="5350" width="5.42578125" style="183" customWidth="1"/>
    <col min="5351" max="5351" width="5.140625" style="183" customWidth="1"/>
    <col min="5352" max="5352" width="5.42578125" style="183" customWidth="1"/>
    <col min="5353" max="5353" width="5.7109375" style="183" customWidth="1"/>
    <col min="5354" max="5354" width="86" style="183" customWidth="1"/>
    <col min="5355" max="5355" width="17.85546875" style="183" customWidth="1"/>
    <col min="5356" max="5356" width="14.7109375" style="183" customWidth="1"/>
    <col min="5357" max="5357" width="16.7109375" style="183" bestFit="1" customWidth="1"/>
    <col min="5358" max="5358" width="14.5703125" style="183" customWidth="1"/>
    <col min="5359" max="5359" width="13.140625" style="183" customWidth="1"/>
    <col min="5360" max="5605" width="9.140625" style="183"/>
    <col min="5606" max="5606" width="5.42578125" style="183" customWidth="1"/>
    <col min="5607" max="5607" width="5.140625" style="183" customWidth="1"/>
    <col min="5608" max="5608" width="5.42578125" style="183" customWidth="1"/>
    <col min="5609" max="5609" width="5.7109375" style="183" customWidth="1"/>
    <col min="5610" max="5610" width="86" style="183" customWidth="1"/>
    <col min="5611" max="5611" width="17.85546875" style="183" customWidth="1"/>
    <col min="5612" max="5612" width="14.7109375" style="183" customWidth="1"/>
    <col min="5613" max="5613" width="16.7109375" style="183" bestFit="1" customWidth="1"/>
    <col min="5614" max="5614" width="14.5703125" style="183" customWidth="1"/>
    <col min="5615" max="5615" width="13.140625" style="183" customWidth="1"/>
    <col min="5616" max="5861" width="9.140625" style="183"/>
    <col min="5862" max="5862" width="5.42578125" style="183" customWidth="1"/>
    <col min="5863" max="5863" width="5.140625" style="183" customWidth="1"/>
    <col min="5864" max="5864" width="5.42578125" style="183" customWidth="1"/>
    <col min="5865" max="5865" width="5.7109375" style="183" customWidth="1"/>
    <col min="5866" max="5866" width="86" style="183" customWidth="1"/>
    <col min="5867" max="5867" width="17.85546875" style="183" customWidth="1"/>
    <col min="5868" max="5868" width="14.7109375" style="183" customWidth="1"/>
    <col min="5869" max="5869" width="16.7109375" style="183" bestFit="1" customWidth="1"/>
    <col min="5870" max="5870" width="14.5703125" style="183" customWidth="1"/>
    <col min="5871" max="5871" width="13.140625" style="183" customWidth="1"/>
    <col min="5872" max="6117" width="9.140625" style="183"/>
    <col min="6118" max="6118" width="5.42578125" style="183" customWidth="1"/>
    <col min="6119" max="6119" width="5.140625" style="183" customWidth="1"/>
    <col min="6120" max="6120" width="5.42578125" style="183" customWidth="1"/>
    <col min="6121" max="6121" width="5.7109375" style="183" customWidth="1"/>
    <col min="6122" max="6122" width="86" style="183" customWidth="1"/>
    <col min="6123" max="6123" width="17.85546875" style="183" customWidth="1"/>
    <col min="6124" max="6124" width="14.7109375" style="183" customWidth="1"/>
    <col min="6125" max="6125" width="16.7109375" style="183" bestFit="1" customWidth="1"/>
    <col min="6126" max="6126" width="14.5703125" style="183" customWidth="1"/>
    <col min="6127" max="6127" width="13.140625" style="183" customWidth="1"/>
    <col min="6128" max="6373" width="9.140625" style="183"/>
    <col min="6374" max="6374" width="5.42578125" style="183" customWidth="1"/>
    <col min="6375" max="6375" width="5.140625" style="183" customWidth="1"/>
    <col min="6376" max="6376" width="5.42578125" style="183" customWidth="1"/>
    <col min="6377" max="6377" width="5.7109375" style="183" customWidth="1"/>
    <col min="6378" max="6378" width="86" style="183" customWidth="1"/>
    <col min="6379" max="6379" width="17.85546875" style="183" customWidth="1"/>
    <col min="6380" max="6380" width="14.7109375" style="183" customWidth="1"/>
    <col min="6381" max="6381" width="16.7109375" style="183" bestFit="1" customWidth="1"/>
    <col min="6382" max="6382" width="14.5703125" style="183" customWidth="1"/>
    <col min="6383" max="6383" width="13.140625" style="183" customWidth="1"/>
    <col min="6384" max="6629" width="9.140625" style="183"/>
    <col min="6630" max="6630" width="5.42578125" style="183" customWidth="1"/>
    <col min="6631" max="6631" width="5.140625" style="183" customWidth="1"/>
    <col min="6632" max="6632" width="5.42578125" style="183" customWidth="1"/>
    <col min="6633" max="6633" width="5.7109375" style="183" customWidth="1"/>
    <col min="6634" max="6634" width="86" style="183" customWidth="1"/>
    <col min="6635" max="6635" width="17.85546875" style="183" customWidth="1"/>
    <col min="6636" max="6636" width="14.7109375" style="183" customWidth="1"/>
    <col min="6637" max="6637" width="16.7109375" style="183" bestFit="1" customWidth="1"/>
    <col min="6638" max="6638" width="14.5703125" style="183" customWidth="1"/>
    <col min="6639" max="6639" width="13.140625" style="183" customWidth="1"/>
    <col min="6640" max="6885" width="9.140625" style="183"/>
    <col min="6886" max="6886" width="5.42578125" style="183" customWidth="1"/>
    <col min="6887" max="6887" width="5.140625" style="183" customWidth="1"/>
    <col min="6888" max="6888" width="5.42578125" style="183" customWidth="1"/>
    <col min="6889" max="6889" width="5.7109375" style="183" customWidth="1"/>
    <col min="6890" max="6890" width="86" style="183" customWidth="1"/>
    <col min="6891" max="6891" width="17.85546875" style="183" customWidth="1"/>
    <col min="6892" max="6892" width="14.7109375" style="183" customWidth="1"/>
    <col min="6893" max="6893" width="16.7109375" style="183" bestFit="1" customWidth="1"/>
    <col min="6894" max="6894" width="14.5703125" style="183" customWidth="1"/>
    <col min="6895" max="6895" width="13.140625" style="183" customWidth="1"/>
    <col min="6896" max="7141" width="9.140625" style="183"/>
    <col min="7142" max="7142" width="5.42578125" style="183" customWidth="1"/>
    <col min="7143" max="7143" width="5.140625" style="183" customWidth="1"/>
    <col min="7144" max="7144" width="5.42578125" style="183" customWidth="1"/>
    <col min="7145" max="7145" width="5.7109375" style="183" customWidth="1"/>
    <col min="7146" max="7146" width="86" style="183" customWidth="1"/>
    <col min="7147" max="7147" width="17.85546875" style="183" customWidth="1"/>
    <col min="7148" max="7148" width="14.7109375" style="183" customWidth="1"/>
    <col min="7149" max="7149" width="16.7109375" style="183" bestFit="1" customWidth="1"/>
    <col min="7150" max="7150" width="14.5703125" style="183" customWidth="1"/>
    <col min="7151" max="7151" width="13.140625" style="183" customWidth="1"/>
    <col min="7152" max="7397" width="9.140625" style="183"/>
    <col min="7398" max="7398" width="5.42578125" style="183" customWidth="1"/>
    <col min="7399" max="7399" width="5.140625" style="183" customWidth="1"/>
    <col min="7400" max="7400" width="5.42578125" style="183" customWidth="1"/>
    <col min="7401" max="7401" width="5.7109375" style="183" customWidth="1"/>
    <col min="7402" max="7402" width="86" style="183" customWidth="1"/>
    <col min="7403" max="7403" width="17.85546875" style="183" customWidth="1"/>
    <col min="7404" max="7404" width="14.7109375" style="183" customWidth="1"/>
    <col min="7405" max="7405" width="16.7109375" style="183" bestFit="1" customWidth="1"/>
    <col min="7406" max="7406" width="14.5703125" style="183" customWidth="1"/>
    <col min="7407" max="7407" width="13.140625" style="183" customWidth="1"/>
    <col min="7408" max="7653" width="9.140625" style="183"/>
    <col min="7654" max="7654" width="5.42578125" style="183" customWidth="1"/>
    <col min="7655" max="7655" width="5.140625" style="183" customWidth="1"/>
    <col min="7656" max="7656" width="5.42578125" style="183" customWidth="1"/>
    <col min="7657" max="7657" width="5.7109375" style="183" customWidth="1"/>
    <col min="7658" max="7658" width="86" style="183" customWidth="1"/>
    <col min="7659" max="7659" width="17.85546875" style="183" customWidth="1"/>
    <col min="7660" max="7660" width="14.7109375" style="183" customWidth="1"/>
    <col min="7661" max="7661" width="16.7109375" style="183" bestFit="1" customWidth="1"/>
    <col min="7662" max="7662" width="14.5703125" style="183" customWidth="1"/>
    <col min="7663" max="7663" width="13.140625" style="183" customWidth="1"/>
    <col min="7664" max="7909" width="9.140625" style="183"/>
    <col min="7910" max="7910" width="5.42578125" style="183" customWidth="1"/>
    <col min="7911" max="7911" width="5.140625" style="183" customWidth="1"/>
    <col min="7912" max="7912" width="5.42578125" style="183" customWidth="1"/>
    <col min="7913" max="7913" width="5.7109375" style="183" customWidth="1"/>
    <col min="7914" max="7914" width="86" style="183" customWidth="1"/>
    <col min="7915" max="7915" width="17.85546875" style="183" customWidth="1"/>
    <col min="7916" max="7916" width="14.7109375" style="183" customWidth="1"/>
    <col min="7917" max="7917" width="16.7109375" style="183" bestFit="1" customWidth="1"/>
    <col min="7918" max="7918" width="14.5703125" style="183" customWidth="1"/>
    <col min="7919" max="7919" width="13.140625" style="183" customWidth="1"/>
    <col min="7920" max="8165" width="9.140625" style="183"/>
    <col min="8166" max="8166" width="5.42578125" style="183" customWidth="1"/>
    <col min="8167" max="8167" width="5.140625" style="183" customWidth="1"/>
    <col min="8168" max="8168" width="5.42578125" style="183" customWidth="1"/>
    <col min="8169" max="8169" width="5.7109375" style="183" customWidth="1"/>
    <col min="8170" max="8170" width="86" style="183" customWidth="1"/>
    <col min="8171" max="8171" width="17.85546875" style="183" customWidth="1"/>
    <col min="8172" max="8172" width="14.7109375" style="183" customWidth="1"/>
    <col min="8173" max="8173" width="16.7109375" style="183" bestFit="1" customWidth="1"/>
    <col min="8174" max="8174" width="14.5703125" style="183" customWidth="1"/>
    <col min="8175" max="8175" width="13.140625" style="183" customWidth="1"/>
    <col min="8176" max="8421" width="9.140625" style="183"/>
    <col min="8422" max="8422" width="5.42578125" style="183" customWidth="1"/>
    <col min="8423" max="8423" width="5.140625" style="183" customWidth="1"/>
    <col min="8424" max="8424" width="5.42578125" style="183" customWidth="1"/>
    <col min="8425" max="8425" width="5.7109375" style="183" customWidth="1"/>
    <col min="8426" max="8426" width="86" style="183" customWidth="1"/>
    <col min="8427" max="8427" width="17.85546875" style="183" customWidth="1"/>
    <col min="8428" max="8428" width="14.7109375" style="183" customWidth="1"/>
    <col min="8429" max="8429" width="16.7109375" style="183" bestFit="1" customWidth="1"/>
    <col min="8430" max="8430" width="14.5703125" style="183" customWidth="1"/>
    <col min="8431" max="8431" width="13.140625" style="183" customWidth="1"/>
    <col min="8432" max="8677" width="9.140625" style="183"/>
    <col min="8678" max="8678" width="5.42578125" style="183" customWidth="1"/>
    <col min="8679" max="8679" width="5.140625" style="183" customWidth="1"/>
    <col min="8680" max="8680" width="5.42578125" style="183" customWidth="1"/>
    <col min="8681" max="8681" width="5.7109375" style="183" customWidth="1"/>
    <col min="8682" max="8682" width="86" style="183" customWidth="1"/>
    <col min="8683" max="8683" width="17.85546875" style="183" customWidth="1"/>
    <col min="8684" max="8684" width="14.7109375" style="183" customWidth="1"/>
    <col min="8685" max="8685" width="16.7109375" style="183" bestFit="1" customWidth="1"/>
    <col min="8686" max="8686" width="14.5703125" style="183" customWidth="1"/>
    <col min="8687" max="8687" width="13.140625" style="183" customWidth="1"/>
    <col min="8688" max="8933" width="9.140625" style="183"/>
    <col min="8934" max="8934" width="5.42578125" style="183" customWidth="1"/>
    <col min="8935" max="8935" width="5.140625" style="183" customWidth="1"/>
    <col min="8936" max="8936" width="5.42578125" style="183" customWidth="1"/>
    <col min="8937" max="8937" width="5.7109375" style="183" customWidth="1"/>
    <col min="8938" max="8938" width="86" style="183" customWidth="1"/>
    <col min="8939" max="8939" width="17.85546875" style="183" customWidth="1"/>
    <col min="8940" max="8940" width="14.7109375" style="183" customWidth="1"/>
    <col min="8941" max="8941" width="16.7109375" style="183" bestFit="1" customWidth="1"/>
    <col min="8942" max="8942" width="14.5703125" style="183" customWidth="1"/>
    <col min="8943" max="8943" width="13.140625" style="183" customWidth="1"/>
    <col min="8944" max="9189" width="9.140625" style="183"/>
    <col min="9190" max="9190" width="5.42578125" style="183" customWidth="1"/>
    <col min="9191" max="9191" width="5.140625" style="183" customWidth="1"/>
    <col min="9192" max="9192" width="5.42578125" style="183" customWidth="1"/>
    <col min="9193" max="9193" width="5.7109375" style="183" customWidth="1"/>
    <col min="9194" max="9194" width="86" style="183" customWidth="1"/>
    <col min="9195" max="9195" width="17.85546875" style="183" customWidth="1"/>
    <col min="9196" max="9196" width="14.7109375" style="183" customWidth="1"/>
    <col min="9197" max="9197" width="16.7109375" style="183" bestFit="1" customWidth="1"/>
    <col min="9198" max="9198" width="14.5703125" style="183" customWidth="1"/>
    <col min="9199" max="9199" width="13.140625" style="183" customWidth="1"/>
    <col min="9200" max="9445" width="9.140625" style="183"/>
    <col min="9446" max="9446" width="5.42578125" style="183" customWidth="1"/>
    <col min="9447" max="9447" width="5.140625" style="183" customWidth="1"/>
    <col min="9448" max="9448" width="5.42578125" style="183" customWidth="1"/>
    <col min="9449" max="9449" width="5.7109375" style="183" customWidth="1"/>
    <col min="9450" max="9450" width="86" style="183" customWidth="1"/>
    <col min="9451" max="9451" width="17.85546875" style="183" customWidth="1"/>
    <col min="9452" max="9452" width="14.7109375" style="183" customWidth="1"/>
    <col min="9453" max="9453" width="16.7109375" style="183" bestFit="1" customWidth="1"/>
    <col min="9454" max="9454" width="14.5703125" style="183" customWidth="1"/>
    <col min="9455" max="9455" width="13.140625" style="183" customWidth="1"/>
    <col min="9456" max="9701" width="9.140625" style="183"/>
    <col min="9702" max="9702" width="5.42578125" style="183" customWidth="1"/>
    <col min="9703" max="9703" width="5.140625" style="183" customWidth="1"/>
    <col min="9704" max="9704" width="5.42578125" style="183" customWidth="1"/>
    <col min="9705" max="9705" width="5.7109375" style="183" customWidth="1"/>
    <col min="9706" max="9706" width="86" style="183" customWidth="1"/>
    <col min="9707" max="9707" width="17.85546875" style="183" customWidth="1"/>
    <col min="9708" max="9708" width="14.7109375" style="183" customWidth="1"/>
    <col min="9709" max="9709" width="16.7109375" style="183" bestFit="1" customWidth="1"/>
    <col min="9710" max="9710" width="14.5703125" style="183" customWidth="1"/>
    <col min="9711" max="9711" width="13.140625" style="183" customWidth="1"/>
    <col min="9712" max="9957" width="9.140625" style="183"/>
    <col min="9958" max="9958" width="5.42578125" style="183" customWidth="1"/>
    <col min="9959" max="9959" width="5.140625" style="183" customWidth="1"/>
    <col min="9960" max="9960" width="5.42578125" style="183" customWidth="1"/>
    <col min="9961" max="9961" width="5.7109375" style="183" customWidth="1"/>
    <col min="9962" max="9962" width="86" style="183" customWidth="1"/>
    <col min="9963" max="9963" width="17.85546875" style="183" customWidth="1"/>
    <col min="9964" max="9964" width="14.7109375" style="183" customWidth="1"/>
    <col min="9965" max="9965" width="16.7109375" style="183" bestFit="1" customWidth="1"/>
    <col min="9966" max="9966" width="14.5703125" style="183" customWidth="1"/>
    <col min="9967" max="9967" width="13.140625" style="183" customWidth="1"/>
    <col min="9968" max="10213" width="9.140625" style="183"/>
    <col min="10214" max="10214" width="5.42578125" style="183" customWidth="1"/>
    <col min="10215" max="10215" width="5.140625" style="183" customWidth="1"/>
    <col min="10216" max="10216" width="5.42578125" style="183" customWidth="1"/>
    <col min="10217" max="10217" width="5.7109375" style="183" customWidth="1"/>
    <col min="10218" max="10218" width="86" style="183" customWidth="1"/>
    <col min="10219" max="10219" width="17.85546875" style="183" customWidth="1"/>
    <col min="10220" max="10220" width="14.7109375" style="183" customWidth="1"/>
    <col min="10221" max="10221" width="16.7109375" style="183" bestFit="1" customWidth="1"/>
    <col min="10222" max="10222" width="14.5703125" style="183" customWidth="1"/>
    <col min="10223" max="10223" width="13.140625" style="183" customWidth="1"/>
    <col min="10224" max="10469" width="9.140625" style="183"/>
    <col min="10470" max="10470" width="5.42578125" style="183" customWidth="1"/>
    <col min="10471" max="10471" width="5.140625" style="183" customWidth="1"/>
    <col min="10472" max="10472" width="5.42578125" style="183" customWidth="1"/>
    <col min="10473" max="10473" width="5.7109375" style="183" customWidth="1"/>
    <col min="10474" max="10474" width="86" style="183" customWidth="1"/>
    <col min="10475" max="10475" width="17.85546875" style="183" customWidth="1"/>
    <col min="10476" max="10476" width="14.7109375" style="183" customWidth="1"/>
    <col min="10477" max="10477" width="16.7109375" style="183" bestFit="1" customWidth="1"/>
    <col min="10478" max="10478" width="14.5703125" style="183" customWidth="1"/>
    <col min="10479" max="10479" width="13.140625" style="183" customWidth="1"/>
    <col min="10480" max="10725" width="9.140625" style="183"/>
    <col min="10726" max="10726" width="5.42578125" style="183" customWidth="1"/>
    <col min="10727" max="10727" width="5.140625" style="183" customWidth="1"/>
    <col min="10728" max="10728" width="5.42578125" style="183" customWidth="1"/>
    <col min="10729" max="10729" width="5.7109375" style="183" customWidth="1"/>
    <col min="10730" max="10730" width="86" style="183" customWidth="1"/>
    <col min="10731" max="10731" width="17.85546875" style="183" customWidth="1"/>
    <col min="10732" max="10732" width="14.7109375" style="183" customWidth="1"/>
    <col min="10733" max="10733" width="16.7109375" style="183" bestFit="1" customWidth="1"/>
    <col min="10734" max="10734" width="14.5703125" style="183" customWidth="1"/>
    <col min="10735" max="10735" width="13.140625" style="183" customWidth="1"/>
    <col min="10736" max="10981" width="9.140625" style="183"/>
    <col min="10982" max="10982" width="5.42578125" style="183" customWidth="1"/>
    <col min="10983" max="10983" width="5.140625" style="183" customWidth="1"/>
    <col min="10984" max="10984" width="5.42578125" style="183" customWidth="1"/>
    <col min="10985" max="10985" width="5.7109375" style="183" customWidth="1"/>
    <col min="10986" max="10986" width="86" style="183" customWidth="1"/>
    <col min="10987" max="10987" width="17.85546875" style="183" customWidth="1"/>
    <col min="10988" max="10988" width="14.7109375" style="183" customWidth="1"/>
    <col min="10989" max="10989" width="16.7109375" style="183" bestFit="1" customWidth="1"/>
    <col min="10990" max="10990" width="14.5703125" style="183" customWidth="1"/>
    <col min="10991" max="10991" width="13.140625" style="183" customWidth="1"/>
    <col min="10992" max="11237" width="9.140625" style="183"/>
    <col min="11238" max="11238" width="5.42578125" style="183" customWidth="1"/>
    <col min="11239" max="11239" width="5.140625" style="183" customWidth="1"/>
    <col min="11240" max="11240" width="5.42578125" style="183" customWidth="1"/>
    <col min="11241" max="11241" width="5.7109375" style="183" customWidth="1"/>
    <col min="11242" max="11242" width="86" style="183" customWidth="1"/>
    <col min="11243" max="11243" width="17.85546875" style="183" customWidth="1"/>
    <col min="11244" max="11244" width="14.7109375" style="183" customWidth="1"/>
    <col min="11245" max="11245" width="16.7109375" style="183" bestFit="1" customWidth="1"/>
    <col min="11246" max="11246" width="14.5703125" style="183" customWidth="1"/>
    <col min="11247" max="11247" width="13.140625" style="183" customWidth="1"/>
    <col min="11248" max="11493" width="9.140625" style="183"/>
    <col min="11494" max="11494" width="5.42578125" style="183" customWidth="1"/>
    <col min="11495" max="11495" width="5.140625" style="183" customWidth="1"/>
    <col min="11496" max="11496" width="5.42578125" style="183" customWidth="1"/>
    <col min="11497" max="11497" width="5.7109375" style="183" customWidth="1"/>
    <col min="11498" max="11498" width="86" style="183" customWidth="1"/>
    <col min="11499" max="11499" width="17.85546875" style="183" customWidth="1"/>
    <col min="11500" max="11500" width="14.7109375" style="183" customWidth="1"/>
    <col min="11501" max="11501" width="16.7109375" style="183" bestFit="1" customWidth="1"/>
    <col min="11502" max="11502" width="14.5703125" style="183" customWidth="1"/>
    <col min="11503" max="11503" width="13.140625" style="183" customWidth="1"/>
    <col min="11504" max="11749" width="9.140625" style="183"/>
    <col min="11750" max="11750" width="5.42578125" style="183" customWidth="1"/>
    <col min="11751" max="11751" width="5.140625" style="183" customWidth="1"/>
    <col min="11752" max="11752" width="5.42578125" style="183" customWidth="1"/>
    <col min="11753" max="11753" width="5.7109375" style="183" customWidth="1"/>
    <col min="11754" max="11754" width="86" style="183" customWidth="1"/>
    <col min="11755" max="11755" width="17.85546875" style="183" customWidth="1"/>
    <col min="11756" max="11756" width="14.7109375" style="183" customWidth="1"/>
    <col min="11757" max="11757" width="16.7109375" style="183" bestFit="1" customWidth="1"/>
    <col min="11758" max="11758" width="14.5703125" style="183" customWidth="1"/>
    <col min="11759" max="11759" width="13.140625" style="183" customWidth="1"/>
    <col min="11760" max="12005" width="9.140625" style="183"/>
    <col min="12006" max="12006" width="5.42578125" style="183" customWidth="1"/>
    <col min="12007" max="12007" width="5.140625" style="183" customWidth="1"/>
    <col min="12008" max="12008" width="5.42578125" style="183" customWidth="1"/>
    <col min="12009" max="12009" width="5.7109375" style="183" customWidth="1"/>
    <col min="12010" max="12010" width="86" style="183" customWidth="1"/>
    <col min="12011" max="12011" width="17.85546875" style="183" customWidth="1"/>
    <col min="12012" max="12012" width="14.7109375" style="183" customWidth="1"/>
    <col min="12013" max="12013" width="16.7109375" style="183" bestFit="1" customWidth="1"/>
    <col min="12014" max="12014" width="14.5703125" style="183" customWidth="1"/>
    <col min="12015" max="12015" width="13.140625" style="183" customWidth="1"/>
    <col min="12016" max="12261" width="9.140625" style="183"/>
    <col min="12262" max="12262" width="5.42578125" style="183" customWidth="1"/>
    <col min="12263" max="12263" width="5.140625" style="183" customWidth="1"/>
    <col min="12264" max="12264" width="5.42578125" style="183" customWidth="1"/>
    <col min="12265" max="12265" width="5.7109375" style="183" customWidth="1"/>
    <col min="12266" max="12266" width="86" style="183" customWidth="1"/>
    <col min="12267" max="12267" width="17.85546875" style="183" customWidth="1"/>
    <col min="12268" max="12268" width="14.7109375" style="183" customWidth="1"/>
    <col min="12269" max="12269" width="16.7109375" style="183" bestFit="1" customWidth="1"/>
    <col min="12270" max="12270" width="14.5703125" style="183" customWidth="1"/>
    <col min="12271" max="12271" width="13.140625" style="183" customWidth="1"/>
    <col min="12272" max="12517" width="9.140625" style="183"/>
    <col min="12518" max="12518" width="5.42578125" style="183" customWidth="1"/>
    <col min="12519" max="12519" width="5.140625" style="183" customWidth="1"/>
    <col min="12520" max="12520" width="5.42578125" style="183" customWidth="1"/>
    <col min="12521" max="12521" width="5.7109375" style="183" customWidth="1"/>
    <col min="12522" max="12522" width="86" style="183" customWidth="1"/>
    <col min="12523" max="12523" width="17.85546875" style="183" customWidth="1"/>
    <col min="12524" max="12524" width="14.7109375" style="183" customWidth="1"/>
    <col min="12525" max="12525" width="16.7109375" style="183" bestFit="1" customWidth="1"/>
    <col min="12526" max="12526" width="14.5703125" style="183" customWidth="1"/>
    <col min="12527" max="12527" width="13.140625" style="183" customWidth="1"/>
    <col min="12528" max="12773" width="9.140625" style="183"/>
    <col min="12774" max="12774" width="5.42578125" style="183" customWidth="1"/>
    <col min="12775" max="12775" width="5.140625" style="183" customWidth="1"/>
    <col min="12776" max="12776" width="5.42578125" style="183" customWidth="1"/>
    <col min="12777" max="12777" width="5.7109375" style="183" customWidth="1"/>
    <col min="12778" max="12778" width="86" style="183" customWidth="1"/>
    <col min="12779" max="12779" width="17.85546875" style="183" customWidth="1"/>
    <col min="12780" max="12780" width="14.7109375" style="183" customWidth="1"/>
    <col min="12781" max="12781" width="16.7109375" style="183" bestFit="1" customWidth="1"/>
    <col min="12782" max="12782" width="14.5703125" style="183" customWidth="1"/>
    <col min="12783" max="12783" width="13.140625" style="183" customWidth="1"/>
    <col min="12784" max="13029" width="9.140625" style="183"/>
    <col min="13030" max="13030" width="5.42578125" style="183" customWidth="1"/>
    <col min="13031" max="13031" width="5.140625" style="183" customWidth="1"/>
    <col min="13032" max="13032" width="5.42578125" style="183" customWidth="1"/>
    <col min="13033" max="13033" width="5.7109375" style="183" customWidth="1"/>
    <col min="13034" max="13034" width="86" style="183" customWidth="1"/>
    <col min="13035" max="13035" width="17.85546875" style="183" customWidth="1"/>
    <col min="13036" max="13036" width="14.7109375" style="183" customWidth="1"/>
    <col min="13037" max="13037" width="16.7109375" style="183" bestFit="1" customWidth="1"/>
    <col min="13038" max="13038" width="14.5703125" style="183" customWidth="1"/>
    <col min="13039" max="13039" width="13.140625" style="183" customWidth="1"/>
    <col min="13040" max="13285" width="9.140625" style="183"/>
    <col min="13286" max="13286" width="5.42578125" style="183" customWidth="1"/>
    <col min="13287" max="13287" width="5.140625" style="183" customWidth="1"/>
    <col min="13288" max="13288" width="5.42578125" style="183" customWidth="1"/>
    <col min="13289" max="13289" width="5.7109375" style="183" customWidth="1"/>
    <col min="13290" max="13290" width="86" style="183" customWidth="1"/>
    <col min="13291" max="13291" width="17.85546875" style="183" customWidth="1"/>
    <col min="13292" max="13292" width="14.7109375" style="183" customWidth="1"/>
    <col min="13293" max="13293" width="16.7109375" style="183" bestFit="1" customWidth="1"/>
    <col min="13294" max="13294" width="14.5703125" style="183" customWidth="1"/>
    <col min="13295" max="13295" width="13.140625" style="183" customWidth="1"/>
    <col min="13296" max="13541" width="9.140625" style="183"/>
    <col min="13542" max="13542" width="5.42578125" style="183" customWidth="1"/>
    <col min="13543" max="13543" width="5.140625" style="183" customWidth="1"/>
    <col min="13544" max="13544" width="5.42578125" style="183" customWidth="1"/>
    <col min="13545" max="13545" width="5.7109375" style="183" customWidth="1"/>
    <col min="13546" max="13546" width="86" style="183" customWidth="1"/>
    <col min="13547" max="13547" width="17.85546875" style="183" customWidth="1"/>
    <col min="13548" max="13548" width="14.7109375" style="183" customWidth="1"/>
    <col min="13549" max="13549" width="16.7109375" style="183" bestFit="1" customWidth="1"/>
    <col min="13550" max="13550" width="14.5703125" style="183" customWidth="1"/>
    <col min="13551" max="13551" width="13.140625" style="183" customWidth="1"/>
    <col min="13552" max="13797" width="9.140625" style="183"/>
    <col min="13798" max="13798" width="5.42578125" style="183" customWidth="1"/>
    <col min="13799" max="13799" width="5.140625" style="183" customWidth="1"/>
    <col min="13800" max="13800" width="5.42578125" style="183" customWidth="1"/>
    <col min="13801" max="13801" width="5.7109375" style="183" customWidth="1"/>
    <col min="13802" max="13802" width="86" style="183" customWidth="1"/>
    <col min="13803" max="13803" width="17.85546875" style="183" customWidth="1"/>
    <col min="13804" max="13804" width="14.7109375" style="183" customWidth="1"/>
    <col min="13805" max="13805" width="16.7109375" style="183" bestFit="1" customWidth="1"/>
    <col min="13806" max="13806" width="14.5703125" style="183" customWidth="1"/>
    <col min="13807" max="13807" width="13.140625" style="183" customWidth="1"/>
    <col min="13808" max="14053" width="9.140625" style="183"/>
    <col min="14054" max="14054" width="5.42578125" style="183" customWidth="1"/>
    <col min="14055" max="14055" width="5.140625" style="183" customWidth="1"/>
    <col min="14056" max="14056" width="5.42578125" style="183" customWidth="1"/>
    <col min="14057" max="14057" width="5.7109375" style="183" customWidth="1"/>
    <col min="14058" max="14058" width="86" style="183" customWidth="1"/>
    <col min="14059" max="14059" width="17.85546875" style="183" customWidth="1"/>
    <col min="14060" max="14060" width="14.7109375" style="183" customWidth="1"/>
    <col min="14061" max="14061" width="16.7109375" style="183" bestFit="1" customWidth="1"/>
    <col min="14062" max="14062" width="14.5703125" style="183" customWidth="1"/>
    <col min="14063" max="14063" width="13.140625" style="183" customWidth="1"/>
    <col min="14064" max="14309" width="9.140625" style="183"/>
    <col min="14310" max="14310" width="5.42578125" style="183" customWidth="1"/>
    <col min="14311" max="14311" width="5.140625" style="183" customWidth="1"/>
    <col min="14312" max="14312" width="5.42578125" style="183" customWidth="1"/>
    <col min="14313" max="14313" width="5.7109375" style="183" customWidth="1"/>
    <col min="14314" max="14314" width="86" style="183" customWidth="1"/>
    <col min="14315" max="14315" width="17.85546875" style="183" customWidth="1"/>
    <col min="14316" max="14316" width="14.7109375" style="183" customWidth="1"/>
    <col min="14317" max="14317" width="16.7109375" style="183" bestFit="1" customWidth="1"/>
    <col min="14318" max="14318" width="14.5703125" style="183" customWidth="1"/>
    <col min="14319" max="14319" width="13.140625" style="183" customWidth="1"/>
    <col min="14320" max="14565" width="9.140625" style="183"/>
    <col min="14566" max="14566" width="5.42578125" style="183" customWidth="1"/>
    <col min="14567" max="14567" width="5.140625" style="183" customWidth="1"/>
    <col min="14568" max="14568" width="5.42578125" style="183" customWidth="1"/>
    <col min="14569" max="14569" width="5.7109375" style="183" customWidth="1"/>
    <col min="14570" max="14570" width="86" style="183" customWidth="1"/>
    <col min="14571" max="14571" width="17.85546875" style="183" customWidth="1"/>
    <col min="14572" max="14572" width="14.7109375" style="183" customWidth="1"/>
    <col min="14573" max="14573" width="16.7109375" style="183" bestFit="1" customWidth="1"/>
    <col min="14574" max="14574" width="14.5703125" style="183" customWidth="1"/>
    <col min="14575" max="14575" width="13.140625" style="183" customWidth="1"/>
    <col min="14576" max="14821" width="9.140625" style="183"/>
    <col min="14822" max="14822" width="5.42578125" style="183" customWidth="1"/>
    <col min="14823" max="14823" width="5.140625" style="183" customWidth="1"/>
    <col min="14824" max="14824" width="5.42578125" style="183" customWidth="1"/>
    <col min="14825" max="14825" width="5.7109375" style="183" customWidth="1"/>
    <col min="14826" max="14826" width="86" style="183" customWidth="1"/>
    <col min="14827" max="14827" width="17.85546875" style="183" customWidth="1"/>
    <col min="14828" max="14828" width="14.7109375" style="183" customWidth="1"/>
    <col min="14829" max="14829" width="16.7109375" style="183" bestFit="1" customWidth="1"/>
    <col min="14830" max="14830" width="14.5703125" style="183" customWidth="1"/>
    <col min="14831" max="14831" width="13.140625" style="183" customWidth="1"/>
    <col min="14832" max="15077" width="9.140625" style="183"/>
    <col min="15078" max="15078" width="5.42578125" style="183" customWidth="1"/>
    <col min="15079" max="15079" width="5.140625" style="183" customWidth="1"/>
    <col min="15080" max="15080" width="5.42578125" style="183" customWidth="1"/>
    <col min="15081" max="15081" width="5.7109375" style="183" customWidth="1"/>
    <col min="15082" max="15082" width="86" style="183" customWidth="1"/>
    <col min="15083" max="15083" width="17.85546875" style="183" customWidth="1"/>
    <col min="15084" max="15084" width="14.7109375" style="183" customWidth="1"/>
    <col min="15085" max="15085" width="16.7109375" style="183" bestFit="1" customWidth="1"/>
    <col min="15086" max="15086" width="14.5703125" style="183" customWidth="1"/>
    <col min="15087" max="15087" width="13.140625" style="183" customWidth="1"/>
    <col min="15088" max="15333" width="9.140625" style="183"/>
    <col min="15334" max="15334" width="5.42578125" style="183" customWidth="1"/>
    <col min="15335" max="15335" width="5.140625" style="183" customWidth="1"/>
    <col min="15336" max="15336" width="5.42578125" style="183" customWidth="1"/>
    <col min="15337" max="15337" width="5.7109375" style="183" customWidth="1"/>
    <col min="15338" max="15338" width="86" style="183" customWidth="1"/>
    <col min="15339" max="15339" width="17.85546875" style="183" customWidth="1"/>
    <col min="15340" max="15340" width="14.7109375" style="183" customWidth="1"/>
    <col min="15341" max="15341" width="16.7109375" style="183" bestFit="1" customWidth="1"/>
    <col min="15342" max="15342" width="14.5703125" style="183" customWidth="1"/>
    <col min="15343" max="15343" width="13.140625" style="183" customWidth="1"/>
    <col min="15344" max="15589" width="9.140625" style="183"/>
    <col min="15590" max="15590" width="5.42578125" style="183" customWidth="1"/>
    <col min="15591" max="15591" width="5.140625" style="183" customWidth="1"/>
    <col min="15592" max="15592" width="5.42578125" style="183" customWidth="1"/>
    <col min="15593" max="15593" width="5.7109375" style="183" customWidth="1"/>
    <col min="15594" max="15594" width="86" style="183" customWidth="1"/>
    <col min="15595" max="15595" width="17.85546875" style="183" customWidth="1"/>
    <col min="15596" max="15596" width="14.7109375" style="183" customWidth="1"/>
    <col min="15597" max="15597" width="16.7109375" style="183" bestFit="1" customWidth="1"/>
    <col min="15598" max="15598" width="14.5703125" style="183" customWidth="1"/>
    <col min="15599" max="15599" width="13.140625" style="183" customWidth="1"/>
    <col min="15600" max="15845" width="9.140625" style="183"/>
    <col min="15846" max="15846" width="5.42578125" style="183" customWidth="1"/>
    <col min="15847" max="15847" width="5.140625" style="183" customWidth="1"/>
    <col min="15848" max="15848" width="5.42578125" style="183" customWidth="1"/>
    <col min="15849" max="15849" width="5.7109375" style="183" customWidth="1"/>
    <col min="15850" max="15850" width="86" style="183" customWidth="1"/>
    <col min="15851" max="15851" width="17.85546875" style="183" customWidth="1"/>
    <col min="15852" max="15852" width="14.7109375" style="183" customWidth="1"/>
    <col min="15853" max="15853" width="16.7109375" style="183" bestFit="1" customWidth="1"/>
    <col min="15854" max="15854" width="14.5703125" style="183" customWidth="1"/>
    <col min="15855" max="15855" width="13.140625" style="183" customWidth="1"/>
    <col min="15856" max="16101" width="9.140625" style="183"/>
    <col min="16102" max="16102" width="5.42578125" style="183" customWidth="1"/>
    <col min="16103" max="16103" width="5.140625" style="183" customWidth="1"/>
    <col min="16104" max="16104" width="5.42578125" style="183" customWidth="1"/>
    <col min="16105" max="16105" width="5.7109375" style="183" customWidth="1"/>
    <col min="16106" max="16106" width="86" style="183" customWidth="1"/>
    <col min="16107" max="16107" width="17.85546875" style="183" customWidth="1"/>
    <col min="16108" max="16108" width="14.7109375" style="183" customWidth="1"/>
    <col min="16109" max="16109" width="16.7109375" style="183" bestFit="1" customWidth="1"/>
    <col min="16110" max="16110" width="14.5703125" style="183" customWidth="1"/>
    <col min="16111" max="16111" width="13.140625" style="183" customWidth="1"/>
    <col min="16112" max="16384" width="9.140625" style="183"/>
  </cols>
  <sheetData>
    <row r="1" spans="1:10" ht="17.25" x14ac:dyDescent="0.25">
      <c r="A1" s="615" t="s">
        <v>95</v>
      </c>
      <c r="B1" s="615"/>
      <c r="C1" s="615"/>
      <c r="D1" s="615"/>
      <c r="E1" s="615"/>
      <c r="F1" s="615"/>
      <c r="G1" s="615"/>
      <c r="H1" s="615"/>
      <c r="I1" s="615"/>
      <c r="J1" s="615"/>
    </row>
    <row r="2" spans="1:10" ht="60.75" customHeight="1" x14ac:dyDescent="0.25">
      <c r="A2" s="615" t="s">
        <v>88</v>
      </c>
      <c r="B2" s="615"/>
      <c r="C2" s="615"/>
      <c r="D2" s="615"/>
      <c r="E2" s="615"/>
      <c r="F2" s="615"/>
      <c r="G2" s="615"/>
      <c r="H2" s="615"/>
      <c r="I2" s="615"/>
      <c r="J2" s="615"/>
    </row>
    <row r="3" spans="1:10" ht="48" customHeight="1" x14ac:dyDescent="0.3">
      <c r="A3" s="616" t="s">
        <v>117</v>
      </c>
      <c r="B3" s="616"/>
      <c r="C3" s="616"/>
      <c r="D3" s="616"/>
      <c r="E3" s="616"/>
      <c r="F3" s="616"/>
      <c r="G3" s="616"/>
      <c r="H3" s="616"/>
      <c r="I3" s="616"/>
      <c r="J3" s="616"/>
    </row>
    <row r="4" spans="1:10" ht="15" x14ac:dyDescent="0.25"/>
    <row r="5" spans="1:10" ht="15" x14ac:dyDescent="0.25"/>
    <row r="6" spans="1:10" ht="63" customHeight="1" x14ac:dyDescent="0.25">
      <c r="A6" s="617" t="s">
        <v>107</v>
      </c>
      <c r="B6" s="618"/>
      <c r="C6" s="619"/>
      <c r="D6" s="623" t="s">
        <v>100</v>
      </c>
      <c r="E6" s="626" t="s">
        <v>108</v>
      </c>
      <c r="F6" s="617" t="s">
        <v>109</v>
      </c>
      <c r="G6" s="618"/>
      <c r="H6" s="618"/>
      <c r="I6" s="618"/>
      <c r="J6" s="619"/>
    </row>
    <row r="7" spans="1:10" ht="27.75" customHeight="1" x14ac:dyDescent="0.25">
      <c r="A7" s="620"/>
      <c r="B7" s="621"/>
      <c r="C7" s="622"/>
      <c r="D7" s="624"/>
      <c r="E7" s="627"/>
      <c r="F7" s="626" t="s">
        <v>118</v>
      </c>
      <c r="G7" s="628" t="s">
        <v>110</v>
      </c>
      <c r="H7" s="629"/>
      <c r="I7" s="629"/>
      <c r="J7" s="630"/>
    </row>
    <row r="8" spans="1:10" ht="135" customHeight="1" x14ac:dyDescent="0.25">
      <c r="A8" s="184" t="s">
        <v>101</v>
      </c>
      <c r="B8" s="184" t="s">
        <v>102</v>
      </c>
      <c r="C8" s="184" t="s">
        <v>103</v>
      </c>
      <c r="D8" s="625"/>
      <c r="E8" s="627"/>
      <c r="F8" s="627"/>
      <c r="G8" s="184" t="s">
        <v>111</v>
      </c>
      <c r="H8" s="184" t="s">
        <v>112</v>
      </c>
      <c r="I8" s="184" t="s">
        <v>104</v>
      </c>
      <c r="J8" s="184" t="s">
        <v>113</v>
      </c>
    </row>
    <row r="9" spans="1:10" ht="24.75" customHeight="1" x14ac:dyDescent="0.25">
      <c r="A9" s="185" t="s">
        <v>80</v>
      </c>
      <c r="B9" s="185" t="s">
        <v>74</v>
      </c>
      <c r="C9" s="185" t="s">
        <v>123</v>
      </c>
      <c r="D9" s="185" t="s">
        <v>124</v>
      </c>
      <c r="E9" s="383">
        <v>5</v>
      </c>
      <c r="F9" s="383">
        <v>6</v>
      </c>
      <c r="G9" s="383">
        <v>7</v>
      </c>
      <c r="H9" s="383">
        <v>8</v>
      </c>
      <c r="I9" s="383">
        <v>9</v>
      </c>
      <c r="J9" s="383">
        <v>10</v>
      </c>
    </row>
    <row r="10" spans="1:10" ht="36" customHeight="1" x14ac:dyDescent="0.25">
      <c r="A10" s="185"/>
      <c r="B10" s="185"/>
      <c r="C10" s="185"/>
      <c r="D10" s="185"/>
      <c r="E10" s="156" t="s">
        <v>0</v>
      </c>
      <c r="F10" s="155">
        <f>SUM(G10:J10)</f>
        <v>-147376.20000000001</v>
      </c>
      <c r="G10" s="155">
        <f>SUM(G12,G79,G110,G116,G152,G183,G230,G257,G269,G31)</f>
        <v>74191</v>
      </c>
      <c r="H10" s="155">
        <f>SUM(H12,H79,H110,H116,H152,H183,H230,H257,H269,H31)</f>
        <v>-216728</v>
      </c>
      <c r="I10" s="155">
        <f>SUM(I12,I79,I110,I116,I152,I183,I230,I257,I269,I31)</f>
        <v>-4839.2000000000025</v>
      </c>
      <c r="J10" s="155">
        <f>SUM(J12,J79,J110,J116,J152,J183,J230,J257,J269)</f>
        <v>0</v>
      </c>
    </row>
    <row r="11" spans="1:10" ht="24.75" customHeight="1" x14ac:dyDescent="0.25">
      <c r="A11" s="185"/>
      <c r="B11" s="185"/>
      <c r="C11" s="185"/>
      <c r="D11" s="185"/>
      <c r="E11" s="156" t="s">
        <v>114</v>
      </c>
      <c r="F11" s="186"/>
      <c r="G11" s="187"/>
      <c r="H11" s="187"/>
      <c r="I11" s="187"/>
      <c r="J11" s="187"/>
    </row>
    <row r="12" spans="1:10" ht="28.5" customHeight="1" x14ac:dyDescent="0.25">
      <c r="A12" s="185"/>
      <c r="B12" s="185"/>
      <c r="C12" s="185"/>
      <c r="D12" s="185"/>
      <c r="E12" s="188" t="s">
        <v>256</v>
      </c>
      <c r="F12" s="189">
        <f>SUM(G12:J12)</f>
        <v>-9662.6999999999989</v>
      </c>
      <c r="G12" s="189">
        <f>SUM(G14,G24)</f>
        <v>0</v>
      </c>
      <c r="H12" s="189">
        <f>SUM(H14,H24)</f>
        <v>-9662.6999999999989</v>
      </c>
      <c r="I12" s="189">
        <f>SUM(I14,I24)</f>
        <v>0</v>
      </c>
      <c r="J12" s="189">
        <f>SUM(J14,J24)</f>
        <v>0</v>
      </c>
    </row>
    <row r="13" spans="1:10" ht="34.5" customHeight="1" x14ac:dyDescent="0.25">
      <c r="A13" s="185"/>
      <c r="B13" s="185"/>
      <c r="C13" s="185"/>
      <c r="D13" s="185"/>
      <c r="E13" s="185" t="s">
        <v>114</v>
      </c>
      <c r="F13" s="190"/>
      <c r="G13" s="190"/>
      <c r="H13" s="190"/>
      <c r="I13" s="190"/>
      <c r="J13" s="190"/>
    </row>
    <row r="14" spans="1:10" ht="50.1" customHeight="1" x14ac:dyDescent="0.25">
      <c r="A14" s="156" t="s">
        <v>122</v>
      </c>
      <c r="B14" s="156" t="s">
        <v>125</v>
      </c>
      <c r="C14" s="156" t="s">
        <v>121</v>
      </c>
      <c r="D14" s="185" t="s">
        <v>121</v>
      </c>
      <c r="E14" s="156" t="s">
        <v>105</v>
      </c>
      <c r="F14" s="156">
        <f>F16</f>
        <v>-3422.2999999999997</v>
      </c>
      <c r="G14" s="156">
        <v>0</v>
      </c>
      <c r="H14" s="156">
        <f>H16</f>
        <v>-3422.2999999999997</v>
      </c>
      <c r="I14" s="156">
        <f>SUM(I18)</f>
        <v>0</v>
      </c>
      <c r="J14" s="156">
        <v>0</v>
      </c>
    </row>
    <row r="15" spans="1:10" ht="30" customHeight="1" x14ac:dyDescent="0.25">
      <c r="A15" s="185"/>
      <c r="B15" s="185"/>
      <c r="C15" s="185"/>
      <c r="D15" s="185"/>
      <c r="E15" s="185" t="s">
        <v>114</v>
      </c>
      <c r="F15" s="190"/>
      <c r="G15" s="190"/>
      <c r="H15" s="190"/>
      <c r="I15" s="190"/>
      <c r="J15" s="190"/>
    </row>
    <row r="16" spans="1:10" ht="31.5" customHeight="1" x14ac:dyDescent="0.25">
      <c r="A16" s="185"/>
      <c r="B16" s="185"/>
      <c r="C16" s="185"/>
      <c r="D16" s="185"/>
      <c r="E16" s="156" t="s">
        <v>115</v>
      </c>
      <c r="F16" s="189">
        <f>F18</f>
        <v>-3422.2999999999997</v>
      </c>
      <c r="G16" s="189">
        <f>G18</f>
        <v>0</v>
      </c>
      <c r="H16" s="189">
        <f>H18</f>
        <v>-3422.2999999999997</v>
      </c>
      <c r="I16" s="189">
        <f>I18</f>
        <v>0</v>
      </c>
      <c r="J16" s="189">
        <f>J18</f>
        <v>0</v>
      </c>
    </row>
    <row r="17" spans="1:10" ht="28.5" customHeight="1" x14ac:dyDescent="0.25">
      <c r="A17" s="185"/>
      <c r="B17" s="185"/>
      <c r="C17" s="185"/>
      <c r="D17" s="185"/>
      <c r="E17" s="544" t="s">
        <v>116</v>
      </c>
      <c r="F17" s="191"/>
      <c r="G17" s="191"/>
      <c r="H17" s="191"/>
      <c r="I17" s="191"/>
      <c r="J17" s="190"/>
    </row>
    <row r="18" spans="1:10" ht="50.1" customHeight="1" x14ac:dyDescent="0.25">
      <c r="A18" s="185"/>
      <c r="B18" s="185"/>
      <c r="C18" s="185"/>
      <c r="D18" s="185"/>
      <c r="E18" s="189" t="s">
        <v>119</v>
      </c>
      <c r="F18" s="189">
        <f t="shared" ref="F18:F24" si="0">SUM(G18:J18)</f>
        <v>-3422.2999999999997</v>
      </c>
      <c r="G18" s="189">
        <v>0</v>
      </c>
      <c r="H18" s="189">
        <f>SUM(H19:H23)</f>
        <v>-3422.2999999999997</v>
      </c>
      <c r="I18" s="189">
        <f>SUM(I19:I23)</f>
        <v>0</v>
      </c>
      <c r="J18" s="189">
        <v>0</v>
      </c>
    </row>
    <row r="19" spans="1:10" s="258" customFormat="1" ht="50.1" customHeight="1" x14ac:dyDescent="0.25">
      <c r="A19" s="260"/>
      <c r="B19" s="260"/>
      <c r="C19" s="260"/>
      <c r="D19" s="260"/>
      <c r="E19" s="260" t="s">
        <v>258</v>
      </c>
      <c r="F19" s="9">
        <f>SUM(G19:J19)</f>
        <v>-906</v>
      </c>
      <c r="G19" s="260">
        <v>0</v>
      </c>
      <c r="H19" s="9">
        <v>-906</v>
      </c>
      <c r="I19" s="260">
        <v>0</v>
      </c>
      <c r="J19" s="260">
        <v>0</v>
      </c>
    </row>
    <row r="20" spans="1:10" s="258" customFormat="1" ht="50.1" customHeight="1" x14ac:dyDescent="0.25">
      <c r="A20" s="260"/>
      <c r="B20" s="260"/>
      <c r="C20" s="260"/>
      <c r="D20" s="260"/>
      <c r="E20" s="260" t="s">
        <v>259</v>
      </c>
      <c r="F20" s="9">
        <f>SUM(G20:J20)</f>
        <v>-301.5</v>
      </c>
      <c r="G20" s="260">
        <v>0</v>
      </c>
      <c r="H20" s="9">
        <v>-301.5</v>
      </c>
      <c r="I20" s="260">
        <v>0</v>
      </c>
      <c r="J20" s="260">
        <v>0</v>
      </c>
    </row>
    <row r="21" spans="1:10" s="258" customFormat="1" ht="50.1" customHeight="1" x14ac:dyDescent="0.25">
      <c r="A21" s="260"/>
      <c r="B21" s="260"/>
      <c r="C21" s="260"/>
      <c r="D21" s="260"/>
      <c r="E21" s="260" t="s">
        <v>260</v>
      </c>
      <c r="F21" s="9">
        <f t="shared" si="0"/>
        <v>-889.2</v>
      </c>
      <c r="G21" s="260">
        <v>0</v>
      </c>
      <c r="H21" s="9">
        <v>-889.2</v>
      </c>
      <c r="I21" s="260">
        <v>0</v>
      </c>
      <c r="J21" s="260">
        <v>0</v>
      </c>
    </row>
    <row r="22" spans="1:10" s="258" customFormat="1" ht="50.1" customHeight="1" x14ac:dyDescent="0.25">
      <c r="A22" s="260"/>
      <c r="B22" s="260"/>
      <c r="C22" s="260"/>
      <c r="D22" s="260"/>
      <c r="E22" s="260" t="s">
        <v>261</v>
      </c>
      <c r="F22" s="9">
        <f t="shared" si="0"/>
        <v>-547.5</v>
      </c>
      <c r="G22" s="260">
        <v>0</v>
      </c>
      <c r="H22" s="261">
        <v>-547.5</v>
      </c>
      <c r="I22" s="262">
        <v>0</v>
      </c>
      <c r="J22" s="260">
        <v>0</v>
      </c>
    </row>
    <row r="23" spans="1:10" s="258" customFormat="1" ht="50.1" customHeight="1" x14ac:dyDescent="0.25">
      <c r="A23" s="260"/>
      <c r="B23" s="260"/>
      <c r="C23" s="260"/>
      <c r="D23" s="260"/>
      <c r="E23" s="260" t="s">
        <v>262</v>
      </c>
      <c r="F23" s="9">
        <f t="shared" si="0"/>
        <v>-778.1</v>
      </c>
      <c r="G23" s="262">
        <v>0</v>
      </c>
      <c r="H23" s="261">
        <v>-778.1</v>
      </c>
      <c r="I23" s="262">
        <v>0</v>
      </c>
      <c r="J23" s="262">
        <v>0</v>
      </c>
    </row>
    <row r="24" spans="1:10" s="258" customFormat="1" ht="39.75" customHeight="1" x14ac:dyDescent="0.25">
      <c r="A24" s="263" t="s">
        <v>127</v>
      </c>
      <c r="B24" s="263" t="s">
        <v>128</v>
      </c>
      <c r="C24" s="263" t="s">
        <v>121</v>
      </c>
      <c r="D24" s="260" t="s">
        <v>120</v>
      </c>
      <c r="E24" s="263" t="s">
        <v>106</v>
      </c>
      <c r="F24" s="3">
        <f t="shared" si="0"/>
        <v>-6240.4</v>
      </c>
      <c r="G24" s="3">
        <f>SUM(G26:G30)</f>
        <v>0</v>
      </c>
      <c r="H24" s="3">
        <f>SUM(H26:H30)</f>
        <v>-6240.4</v>
      </c>
      <c r="I24" s="3">
        <f>SUM(I26:I30)</f>
        <v>0</v>
      </c>
      <c r="J24" s="3">
        <f>SUM(J26:J30)</f>
        <v>0</v>
      </c>
    </row>
    <row r="25" spans="1:10" s="258" customFormat="1" ht="29.25" customHeight="1" x14ac:dyDescent="0.25">
      <c r="A25" s="260"/>
      <c r="B25" s="260"/>
      <c r="C25" s="260"/>
      <c r="D25" s="260"/>
      <c r="E25" s="262" t="s">
        <v>114</v>
      </c>
      <c r="F25" s="264"/>
      <c r="G25" s="265"/>
      <c r="H25" s="265"/>
      <c r="I25" s="265"/>
      <c r="J25" s="266"/>
    </row>
    <row r="26" spans="1:10" s="258" customFormat="1" ht="50.1" customHeight="1" x14ac:dyDescent="0.25">
      <c r="A26" s="260"/>
      <c r="B26" s="260"/>
      <c r="C26" s="260"/>
      <c r="D26" s="260"/>
      <c r="E26" s="9" t="s">
        <v>263</v>
      </c>
      <c r="F26" s="9">
        <f t="shared" ref="F26:F30" si="1">SUM(G26:J26)</f>
        <v>-2180</v>
      </c>
      <c r="G26" s="260">
        <v>0</v>
      </c>
      <c r="H26" s="9">
        <v>-2180</v>
      </c>
      <c r="I26" s="260">
        <v>0</v>
      </c>
      <c r="J26" s="260">
        <v>0</v>
      </c>
    </row>
    <row r="27" spans="1:10" s="258" customFormat="1" ht="50.1" customHeight="1" x14ac:dyDescent="0.25">
      <c r="A27" s="260"/>
      <c r="B27" s="260"/>
      <c r="C27" s="260"/>
      <c r="D27" s="260"/>
      <c r="E27" s="9" t="s">
        <v>264</v>
      </c>
      <c r="F27" s="9">
        <f t="shared" si="1"/>
        <v>-1042</v>
      </c>
      <c r="G27" s="260">
        <v>0</v>
      </c>
      <c r="H27" s="9">
        <v>-1042</v>
      </c>
      <c r="I27" s="260">
        <v>0</v>
      </c>
      <c r="J27" s="260">
        <v>0</v>
      </c>
    </row>
    <row r="28" spans="1:10" s="258" customFormat="1" ht="50.1" customHeight="1" x14ac:dyDescent="0.25">
      <c r="A28" s="260"/>
      <c r="B28" s="260"/>
      <c r="C28" s="260"/>
      <c r="D28" s="260"/>
      <c r="E28" s="9" t="s">
        <v>265</v>
      </c>
      <c r="F28" s="9">
        <f t="shared" si="1"/>
        <v>-1643.4</v>
      </c>
      <c r="G28" s="260">
        <v>0</v>
      </c>
      <c r="H28" s="9">
        <v>-1643.4</v>
      </c>
      <c r="I28" s="260">
        <v>0</v>
      </c>
      <c r="J28" s="260">
        <v>0</v>
      </c>
    </row>
    <row r="29" spans="1:10" s="258" customFormat="1" ht="50.1" customHeight="1" x14ac:dyDescent="0.25">
      <c r="A29" s="260"/>
      <c r="B29" s="260"/>
      <c r="C29" s="260"/>
      <c r="D29" s="260"/>
      <c r="E29" s="267" t="s">
        <v>492</v>
      </c>
      <c r="F29" s="9">
        <f t="shared" si="1"/>
        <v>-148</v>
      </c>
      <c r="G29" s="260">
        <v>0</v>
      </c>
      <c r="H29" s="9">
        <v>-148</v>
      </c>
      <c r="I29" s="260">
        <v>0</v>
      </c>
      <c r="J29" s="260">
        <v>0</v>
      </c>
    </row>
    <row r="30" spans="1:10" s="258" customFormat="1" ht="50.1" customHeight="1" x14ac:dyDescent="0.25">
      <c r="A30" s="260"/>
      <c r="B30" s="260"/>
      <c r="C30" s="260"/>
      <c r="D30" s="260"/>
      <c r="E30" s="9" t="s">
        <v>266</v>
      </c>
      <c r="F30" s="9">
        <f t="shared" si="1"/>
        <v>-1227</v>
      </c>
      <c r="G30" s="260">
        <v>0</v>
      </c>
      <c r="H30" s="9">
        <v>-1227</v>
      </c>
      <c r="I30" s="260">
        <v>0</v>
      </c>
      <c r="J30" s="260">
        <v>0</v>
      </c>
    </row>
    <row r="31" spans="1:10" s="492" customFormat="1" ht="34.5" customHeight="1" x14ac:dyDescent="0.25">
      <c r="A31" s="490"/>
      <c r="B31" s="490"/>
      <c r="C31" s="490"/>
      <c r="D31" s="490"/>
      <c r="E31" s="491" t="s">
        <v>665</v>
      </c>
      <c r="F31" s="189">
        <f t="shared" ref="F31" si="2">SUM(G31:J31)</f>
        <v>-1.8189894035458565E-12</v>
      </c>
      <c r="G31" s="189">
        <f>G33+G56+G72</f>
        <v>-3294</v>
      </c>
      <c r="H31" s="189">
        <f>H33+H56+H72</f>
        <v>9261.5999999999985</v>
      </c>
      <c r="I31" s="189">
        <f>I33+I56+I72</f>
        <v>-5967.6</v>
      </c>
      <c r="J31" s="189">
        <f>SUM(J33,J56)</f>
        <v>0</v>
      </c>
    </row>
    <row r="32" spans="1:10" s="492" customFormat="1" ht="28.5" customHeight="1" x14ac:dyDescent="0.25">
      <c r="A32" s="490"/>
      <c r="B32" s="490"/>
      <c r="C32" s="490"/>
      <c r="D32" s="490"/>
      <c r="E32" s="331" t="s">
        <v>114</v>
      </c>
      <c r="F32" s="190"/>
      <c r="G32" s="190"/>
      <c r="H32" s="190"/>
      <c r="I32" s="190"/>
      <c r="J32" s="190"/>
    </row>
    <row r="33" spans="1:10" s="492" customFormat="1" ht="50.1" customHeight="1" x14ac:dyDescent="0.25">
      <c r="A33" s="493" t="s">
        <v>122</v>
      </c>
      <c r="B33" s="493" t="s">
        <v>125</v>
      </c>
      <c r="C33" s="493" t="s">
        <v>121</v>
      </c>
      <c r="D33" s="490" t="s">
        <v>121</v>
      </c>
      <c r="E33" s="574" t="s">
        <v>105</v>
      </c>
      <c r="F33" s="156">
        <f>F35</f>
        <v>-17173</v>
      </c>
      <c r="G33" s="156">
        <v>0</v>
      </c>
      <c r="H33" s="156">
        <f>H35</f>
        <v>-13230</v>
      </c>
      <c r="I33" s="156">
        <f>I35</f>
        <v>-3943</v>
      </c>
      <c r="J33" s="156">
        <v>0</v>
      </c>
    </row>
    <row r="34" spans="1:10" s="492" customFormat="1" ht="35.25" customHeight="1" x14ac:dyDescent="0.25">
      <c r="A34" s="490"/>
      <c r="B34" s="490"/>
      <c r="C34" s="490"/>
      <c r="D34" s="490"/>
      <c r="E34" s="331" t="s">
        <v>114</v>
      </c>
      <c r="F34" s="190"/>
      <c r="G34" s="190"/>
      <c r="H34" s="190"/>
      <c r="I34" s="190"/>
      <c r="J34" s="190"/>
    </row>
    <row r="35" spans="1:10" s="492" customFormat="1" ht="33" customHeight="1" x14ac:dyDescent="0.25">
      <c r="A35" s="490"/>
      <c r="B35" s="490"/>
      <c r="C35" s="490"/>
      <c r="D35" s="490"/>
      <c r="E35" s="574" t="s">
        <v>115</v>
      </c>
      <c r="F35" s="189">
        <f>SUM(G35:J35)</f>
        <v>-17173</v>
      </c>
      <c r="G35" s="189">
        <f>SUM(G37+G51)</f>
        <v>0</v>
      </c>
      <c r="H35" s="189">
        <f>SUM(H37+H51)</f>
        <v>-13230</v>
      </c>
      <c r="I35" s="189">
        <f>SUM(I37+I51)</f>
        <v>-3943</v>
      </c>
      <c r="J35" s="189">
        <f>SUM(J37+J51)</f>
        <v>0</v>
      </c>
    </row>
    <row r="36" spans="1:10" s="492" customFormat="1" ht="35.25" customHeight="1" x14ac:dyDescent="0.25">
      <c r="A36" s="490"/>
      <c r="B36" s="490"/>
      <c r="C36" s="490"/>
      <c r="D36" s="490"/>
      <c r="E36" s="575" t="s">
        <v>116</v>
      </c>
      <c r="F36" s="191"/>
      <c r="G36" s="191"/>
      <c r="H36" s="191"/>
      <c r="I36" s="191"/>
      <c r="J36" s="190"/>
    </row>
    <row r="37" spans="1:10" s="492" customFormat="1" ht="38.25" customHeight="1" x14ac:dyDescent="0.25">
      <c r="A37" s="490"/>
      <c r="B37" s="490"/>
      <c r="C37" s="490"/>
      <c r="D37" s="490"/>
      <c r="E37" s="576" t="s">
        <v>119</v>
      </c>
      <c r="F37" s="189">
        <f>SUM(G37:J37)</f>
        <v>-12278</v>
      </c>
      <c r="G37" s="189">
        <v>0</v>
      </c>
      <c r="H37" s="189">
        <f>SUM(H39:H50)</f>
        <v>-9570</v>
      </c>
      <c r="I37" s="189">
        <f>SUM(I39:I50)</f>
        <v>-2708</v>
      </c>
      <c r="J37" s="189">
        <v>0</v>
      </c>
    </row>
    <row r="38" spans="1:10" s="492" customFormat="1" ht="33.75" customHeight="1" x14ac:dyDescent="0.25">
      <c r="A38" s="490"/>
      <c r="B38" s="490"/>
      <c r="C38" s="490"/>
      <c r="D38" s="490"/>
      <c r="E38" s="331" t="s">
        <v>114</v>
      </c>
      <c r="F38" s="333"/>
      <c r="G38" s="577"/>
      <c r="H38" s="333"/>
      <c r="I38" s="333"/>
      <c r="J38" s="333"/>
    </row>
    <row r="39" spans="1:10" s="492" customFormat="1" ht="50.1" customHeight="1" x14ac:dyDescent="0.25">
      <c r="A39" s="490"/>
      <c r="B39" s="490"/>
      <c r="C39" s="490"/>
      <c r="D39" s="490"/>
      <c r="E39" s="498" t="s">
        <v>666</v>
      </c>
      <c r="F39" s="57">
        <f t="shared" ref="F39:F51" si="3">SUM(G39:J39)</f>
        <v>-1090</v>
      </c>
      <c r="G39" s="578">
        <v>0</v>
      </c>
      <c r="H39" s="57">
        <v>-850</v>
      </c>
      <c r="I39" s="57">
        <v>-240</v>
      </c>
      <c r="J39" s="578">
        <v>0</v>
      </c>
    </row>
    <row r="40" spans="1:10" s="492" customFormat="1" ht="50.1" customHeight="1" x14ac:dyDescent="0.25">
      <c r="A40" s="490"/>
      <c r="B40" s="490"/>
      <c r="C40" s="490"/>
      <c r="D40" s="490"/>
      <c r="E40" s="498" t="s">
        <v>667</v>
      </c>
      <c r="F40" s="57">
        <f t="shared" si="3"/>
        <v>-957</v>
      </c>
      <c r="G40" s="578">
        <v>0</v>
      </c>
      <c r="H40" s="57">
        <v>-770</v>
      </c>
      <c r="I40" s="57">
        <v>-187</v>
      </c>
      <c r="J40" s="578">
        <v>0</v>
      </c>
    </row>
    <row r="41" spans="1:10" s="492" customFormat="1" ht="50.1" customHeight="1" x14ac:dyDescent="0.25">
      <c r="A41" s="490"/>
      <c r="B41" s="490"/>
      <c r="C41" s="490"/>
      <c r="D41" s="490"/>
      <c r="E41" s="498" t="s">
        <v>668</v>
      </c>
      <c r="F41" s="57">
        <f t="shared" si="3"/>
        <v>-1411</v>
      </c>
      <c r="G41" s="578">
        <v>0</v>
      </c>
      <c r="H41" s="57">
        <v>-1110</v>
      </c>
      <c r="I41" s="57">
        <v>-301</v>
      </c>
      <c r="J41" s="578">
        <v>0</v>
      </c>
    </row>
    <row r="42" spans="1:10" s="492" customFormat="1" ht="50.1" customHeight="1" x14ac:dyDescent="0.25">
      <c r="A42" s="579"/>
      <c r="B42" s="579"/>
      <c r="C42" s="579"/>
      <c r="D42" s="579"/>
      <c r="E42" s="498" t="s">
        <v>669</v>
      </c>
      <c r="F42" s="58">
        <f t="shared" si="3"/>
        <v>-1350</v>
      </c>
      <c r="G42" s="578">
        <v>0</v>
      </c>
      <c r="H42" s="57">
        <v>-1050</v>
      </c>
      <c r="I42" s="57">
        <v>-300</v>
      </c>
      <c r="J42" s="578">
        <v>0</v>
      </c>
    </row>
    <row r="43" spans="1:10" s="492" customFormat="1" ht="50.1" customHeight="1" x14ac:dyDescent="0.25">
      <c r="A43" s="580"/>
      <c r="B43" s="580"/>
      <c r="C43" s="580"/>
      <c r="D43" s="580"/>
      <c r="E43" s="498" t="s">
        <v>670</v>
      </c>
      <c r="F43" s="57">
        <f t="shared" si="3"/>
        <v>-1090</v>
      </c>
      <c r="G43" s="578">
        <v>0</v>
      </c>
      <c r="H43" s="57">
        <v>-850</v>
      </c>
      <c r="I43" s="57">
        <v>-240</v>
      </c>
      <c r="J43" s="578">
        <v>0</v>
      </c>
    </row>
    <row r="44" spans="1:10" s="492" customFormat="1" ht="50.1" customHeight="1" x14ac:dyDescent="0.25">
      <c r="A44" s="580"/>
      <c r="B44" s="580"/>
      <c r="C44" s="580"/>
      <c r="D44" s="580"/>
      <c r="E44" s="498" t="s">
        <v>671</v>
      </c>
      <c r="F44" s="57">
        <f t="shared" si="3"/>
        <v>-2635</v>
      </c>
      <c r="G44" s="578">
        <v>0</v>
      </c>
      <c r="H44" s="57">
        <v>-2430</v>
      </c>
      <c r="I44" s="57">
        <v>-205</v>
      </c>
      <c r="J44" s="578">
        <v>0</v>
      </c>
    </row>
    <row r="45" spans="1:10" s="492" customFormat="1" ht="50.1" customHeight="1" x14ac:dyDescent="0.25">
      <c r="A45" s="580"/>
      <c r="B45" s="580"/>
      <c r="C45" s="580"/>
      <c r="D45" s="580"/>
      <c r="E45" s="498" t="s">
        <v>672</v>
      </c>
      <c r="F45" s="57">
        <f t="shared" si="3"/>
        <v>-46995</v>
      </c>
      <c r="G45" s="578">
        <v>0</v>
      </c>
      <c r="H45" s="57">
        <v>-45350</v>
      </c>
      <c r="I45" s="57">
        <v>-1645</v>
      </c>
      <c r="J45" s="578">
        <v>0</v>
      </c>
    </row>
    <row r="46" spans="1:10" s="492" customFormat="1" ht="50.1" customHeight="1" x14ac:dyDescent="0.25">
      <c r="A46" s="580"/>
      <c r="B46" s="580"/>
      <c r="C46" s="580"/>
      <c r="D46" s="580"/>
      <c r="E46" s="498" t="s">
        <v>673</v>
      </c>
      <c r="F46" s="57">
        <f t="shared" si="3"/>
        <v>-1660</v>
      </c>
      <c r="G46" s="578">
        <v>0</v>
      </c>
      <c r="H46" s="57">
        <v>-1240</v>
      </c>
      <c r="I46" s="57">
        <v>-420</v>
      </c>
      <c r="J46" s="578">
        <v>0</v>
      </c>
    </row>
    <row r="47" spans="1:10" s="492" customFormat="1" ht="50.1" customHeight="1" x14ac:dyDescent="0.25">
      <c r="A47" s="580"/>
      <c r="B47" s="580"/>
      <c r="C47" s="580"/>
      <c r="D47" s="580"/>
      <c r="E47" s="498" t="s">
        <v>674</v>
      </c>
      <c r="F47" s="57">
        <f t="shared" si="3"/>
        <v>-1115</v>
      </c>
      <c r="G47" s="578">
        <v>0</v>
      </c>
      <c r="H47" s="57">
        <v>-600</v>
      </c>
      <c r="I47" s="57">
        <v>-515</v>
      </c>
      <c r="J47" s="578">
        <v>0</v>
      </c>
    </row>
    <row r="48" spans="1:10" s="492" customFormat="1" ht="50.1" customHeight="1" x14ac:dyDescent="0.25">
      <c r="A48" s="580"/>
      <c r="B48" s="580"/>
      <c r="C48" s="580"/>
      <c r="D48" s="580"/>
      <c r="E48" s="498" t="s">
        <v>675</v>
      </c>
      <c r="F48" s="57">
        <f t="shared" si="3"/>
        <v>-970</v>
      </c>
      <c r="G48" s="578">
        <v>0</v>
      </c>
      <c r="H48" s="57">
        <v>-670</v>
      </c>
      <c r="I48" s="57">
        <v>-300</v>
      </c>
      <c r="J48" s="578">
        <v>0</v>
      </c>
    </row>
    <row r="49" spans="1:10" s="492" customFormat="1" ht="58.5" customHeight="1" x14ac:dyDescent="0.25">
      <c r="A49" s="580"/>
      <c r="B49" s="580"/>
      <c r="C49" s="580"/>
      <c r="D49" s="580"/>
      <c r="E49" s="498" t="s">
        <v>698</v>
      </c>
      <c r="F49" s="57">
        <f t="shared" si="3"/>
        <v>34559</v>
      </c>
      <c r="G49" s="578">
        <v>0</v>
      </c>
      <c r="H49" s="57">
        <v>33350</v>
      </c>
      <c r="I49" s="57">
        <v>1209</v>
      </c>
      <c r="J49" s="578">
        <v>0</v>
      </c>
    </row>
    <row r="50" spans="1:10" s="492" customFormat="1" ht="79.5" customHeight="1" x14ac:dyDescent="0.25">
      <c r="A50" s="580"/>
      <c r="B50" s="580"/>
      <c r="C50" s="580"/>
      <c r="D50" s="580"/>
      <c r="E50" s="498" t="s">
        <v>699</v>
      </c>
      <c r="F50" s="57">
        <f t="shared" si="3"/>
        <v>12436</v>
      </c>
      <c r="G50" s="578">
        <v>0</v>
      </c>
      <c r="H50" s="57">
        <v>12000</v>
      </c>
      <c r="I50" s="57">
        <v>436</v>
      </c>
      <c r="J50" s="578">
        <v>0</v>
      </c>
    </row>
    <row r="51" spans="1:10" s="492" customFormat="1" ht="50.1" customHeight="1" x14ac:dyDescent="0.25">
      <c r="A51" s="581"/>
      <c r="B51" s="581"/>
      <c r="C51" s="581"/>
      <c r="D51" s="581"/>
      <c r="E51" s="576" t="s">
        <v>126</v>
      </c>
      <c r="F51" s="189">
        <f t="shared" si="3"/>
        <v>-4895</v>
      </c>
      <c r="G51" s="189">
        <f>SUM(G53:G54)</f>
        <v>0</v>
      </c>
      <c r="H51" s="189">
        <f>SUM(H53:H55)</f>
        <v>-3660</v>
      </c>
      <c r="I51" s="189">
        <f>SUM(I53:I55)</f>
        <v>-1235</v>
      </c>
      <c r="J51" s="189">
        <f>SUM(J53:J54)</f>
        <v>0</v>
      </c>
    </row>
    <row r="52" spans="1:10" s="492" customFormat="1" ht="38.25" customHeight="1" x14ac:dyDescent="0.25">
      <c r="A52" s="581"/>
      <c r="B52" s="581"/>
      <c r="C52" s="581"/>
      <c r="D52" s="581"/>
      <c r="E52" s="331" t="s">
        <v>114</v>
      </c>
      <c r="F52" s="194"/>
      <c r="G52" s="194"/>
      <c r="H52" s="194"/>
      <c r="I52" s="194"/>
      <c r="J52" s="194"/>
    </row>
    <row r="53" spans="1:10" s="492" customFormat="1" ht="50.1" customHeight="1" x14ac:dyDescent="0.25">
      <c r="A53" s="582"/>
      <c r="B53" s="582"/>
      <c r="C53" s="582"/>
      <c r="D53" s="583"/>
      <c r="E53" s="498" t="s">
        <v>676</v>
      </c>
      <c r="F53" s="57">
        <f>SUM(G53:J53)</f>
        <v>-2050</v>
      </c>
      <c r="G53" s="57">
        <v>0</v>
      </c>
      <c r="H53" s="57">
        <v>-1570</v>
      </c>
      <c r="I53" s="57">
        <v>-480</v>
      </c>
      <c r="J53" s="57">
        <v>0</v>
      </c>
    </row>
    <row r="54" spans="1:10" s="492" customFormat="1" ht="50.1" customHeight="1" x14ac:dyDescent="0.25">
      <c r="A54" s="582"/>
      <c r="B54" s="582"/>
      <c r="C54" s="584"/>
      <c r="D54" s="582"/>
      <c r="E54" s="498" t="s">
        <v>677</v>
      </c>
      <c r="F54" s="57">
        <f>SUM(G54:J54)</f>
        <v>-975</v>
      </c>
      <c r="G54" s="57">
        <v>0</v>
      </c>
      <c r="H54" s="57">
        <v>-760</v>
      </c>
      <c r="I54" s="57">
        <v>-215</v>
      </c>
      <c r="J54" s="57">
        <v>0</v>
      </c>
    </row>
    <row r="55" spans="1:10" s="492" customFormat="1" ht="50.1" customHeight="1" x14ac:dyDescent="0.25">
      <c r="A55" s="580"/>
      <c r="B55" s="580"/>
      <c r="C55" s="580"/>
      <c r="D55" s="580"/>
      <c r="E55" s="498" t="s">
        <v>678</v>
      </c>
      <c r="F55" s="57">
        <f>SUM(G55:J55)</f>
        <v>-1870</v>
      </c>
      <c r="G55" s="57">
        <v>0</v>
      </c>
      <c r="H55" s="57">
        <v>-1330</v>
      </c>
      <c r="I55" s="57">
        <v>-540</v>
      </c>
      <c r="J55" s="57">
        <v>0</v>
      </c>
    </row>
    <row r="56" spans="1:10" s="492" customFormat="1" ht="50.1" customHeight="1" x14ac:dyDescent="0.25">
      <c r="A56" s="493" t="s">
        <v>127</v>
      </c>
      <c r="B56" s="493" t="s">
        <v>128</v>
      </c>
      <c r="C56" s="493" t="s">
        <v>121</v>
      </c>
      <c r="D56" s="490" t="s">
        <v>120</v>
      </c>
      <c r="E56" s="576" t="s">
        <v>106</v>
      </c>
      <c r="F56" s="503">
        <f>SUM(G56:J56)</f>
        <v>21454.799999999999</v>
      </c>
      <c r="G56" s="503">
        <f>SUM(G58:G70)</f>
        <v>0</v>
      </c>
      <c r="H56" s="503">
        <f>SUM(H58:H71)</f>
        <v>22491.599999999999</v>
      </c>
      <c r="I56" s="503">
        <f>SUM(I58:I71)</f>
        <v>-1036.8000000000002</v>
      </c>
      <c r="J56" s="503">
        <f>SUM(J58:J70)</f>
        <v>0</v>
      </c>
    </row>
    <row r="57" spans="1:10" s="492" customFormat="1" ht="33" customHeight="1" x14ac:dyDescent="0.25">
      <c r="A57" s="495"/>
      <c r="B57" s="495"/>
      <c r="C57" s="585"/>
      <c r="D57" s="500"/>
      <c r="E57" s="498" t="s">
        <v>114</v>
      </c>
      <c r="F57" s="591"/>
      <c r="G57" s="591"/>
      <c r="H57" s="591"/>
      <c r="I57" s="591"/>
      <c r="J57" s="592"/>
    </row>
    <row r="58" spans="1:10" s="492" customFormat="1" ht="50.1" customHeight="1" x14ac:dyDescent="0.25">
      <c r="A58" s="582"/>
      <c r="B58" s="582"/>
      <c r="C58" s="582"/>
      <c r="D58" s="584"/>
      <c r="E58" s="575" t="s">
        <v>679</v>
      </c>
      <c r="F58" s="58">
        <f>SUM(G58:J58)</f>
        <v>-824</v>
      </c>
      <c r="G58" s="58">
        <v>0</v>
      </c>
      <c r="H58" s="58">
        <v>-606</v>
      </c>
      <c r="I58" s="58">
        <v>-218</v>
      </c>
      <c r="J58" s="58">
        <v>0</v>
      </c>
    </row>
    <row r="59" spans="1:10" s="492" customFormat="1" ht="50.1" customHeight="1" x14ac:dyDescent="0.25">
      <c r="A59" s="582"/>
      <c r="B59" s="582"/>
      <c r="C59" s="582"/>
      <c r="D59" s="584"/>
      <c r="E59" s="575" t="s">
        <v>680</v>
      </c>
      <c r="F59" s="58">
        <f>SUM(G59:J59)</f>
        <v>-864</v>
      </c>
      <c r="G59" s="58">
        <v>0</v>
      </c>
      <c r="H59" s="58">
        <v>-646</v>
      </c>
      <c r="I59" s="58">
        <v>-218</v>
      </c>
      <c r="J59" s="58">
        <v>0</v>
      </c>
    </row>
    <row r="60" spans="1:10" s="492" customFormat="1" ht="50.1" customHeight="1" x14ac:dyDescent="0.25">
      <c r="A60" s="586"/>
      <c r="B60" s="586"/>
      <c r="C60" s="586"/>
      <c r="D60" s="587"/>
      <c r="E60" s="575" t="s">
        <v>681</v>
      </c>
      <c r="F60" s="58">
        <f t="shared" ref="F60:F71" si="4">SUM(G60:J60)</f>
        <v>-735.8</v>
      </c>
      <c r="G60" s="58">
        <v>0</v>
      </c>
      <c r="H60" s="58">
        <v>-536</v>
      </c>
      <c r="I60" s="58">
        <v>-199.8</v>
      </c>
      <c r="J60" s="58">
        <v>0</v>
      </c>
    </row>
    <row r="61" spans="1:10" s="492" customFormat="1" ht="50.1" customHeight="1" x14ac:dyDescent="0.25">
      <c r="A61" s="586"/>
      <c r="B61" s="586"/>
      <c r="C61" s="586"/>
      <c r="D61" s="586"/>
      <c r="E61" s="575" t="s">
        <v>682</v>
      </c>
      <c r="F61" s="58">
        <f t="shared" si="4"/>
        <v>-540.79999999999995</v>
      </c>
      <c r="G61" s="58">
        <v>0</v>
      </c>
      <c r="H61" s="58">
        <v>-399.8</v>
      </c>
      <c r="I61" s="58">
        <v>-141</v>
      </c>
      <c r="J61" s="58">
        <v>0</v>
      </c>
    </row>
    <row r="62" spans="1:10" s="492" customFormat="1" ht="39.75" customHeight="1" x14ac:dyDescent="0.25">
      <c r="A62" s="586"/>
      <c r="B62" s="586"/>
      <c r="C62" s="586"/>
      <c r="D62" s="586"/>
      <c r="E62" s="575" t="s">
        <v>683</v>
      </c>
      <c r="F62" s="58">
        <f t="shared" si="4"/>
        <v>-651.40000000000009</v>
      </c>
      <c r="G62" s="58">
        <v>0</v>
      </c>
      <c r="H62" s="58">
        <v>-482.6</v>
      </c>
      <c r="I62" s="58">
        <v>-168.8</v>
      </c>
      <c r="J62" s="58">
        <v>0</v>
      </c>
    </row>
    <row r="63" spans="1:10" s="492" customFormat="1" ht="50.1" customHeight="1" x14ac:dyDescent="0.25">
      <c r="A63" s="586"/>
      <c r="B63" s="586"/>
      <c r="C63" s="586"/>
      <c r="D63" s="586"/>
      <c r="E63" s="575" t="s">
        <v>684</v>
      </c>
      <c r="F63" s="58">
        <f t="shared" si="4"/>
        <v>-701</v>
      </c>
      <c r="G63" s="58">
        <v>0</v>
      </c>
      <c r="H63" s="58">
        <v>-538</v>
      </c>
      <c r="I63" s="58">
        <v>-163</v>
      </c>
      <c r="J63" s="58">
        <v>0</v>
      </c>
    </row>
    <row r="64" spans="1:10" s="492" customFormat="1" ht="41.25" customHeight="1" x14ac:dyDescent="0.25">
      <c r="A64" s="582"/>
      <c r="B64" s="582"/>
      <c r="C64" s="582"/>
      <c r="D64" s="584"/>
      <c r="E64" s="575" t="s">
        <v>685</v>
      </c>
      <c r="F64" s="58">
        <f t="shared" si="4"/>
        <v>-704.8</v>
      </c>
      <c r="G64" s="58">
        <v>0</v>
      </c>
      <c r="H64" s="58">
        <v>-525</v>
      </c>
      <c r="I64" s="58">
        <v>-179.8</v>
      </c>
      <c r="J64" s="58">
        <v>0</v>
      </c>
    </row>
    <row r="65" spans="1:10" s="492" customFormat="1" ht="40.5" customHeight="1" x14ac:dyDescent="0.25">
      <c r="A65" s="588"/>
      <c r="B65" s="588"/>
      <c r="C65" s="588"/>
      <c r="D65" s="589"/>
      <c r="E65" s="575" t="s">
        <v>686</v>
      </c>
      <c r="F65" s="58">
        <f t="shared" si="4"/>
        <v>-747.5</v>
      </c>
      <c r="G65" s="58">
        <v>0</v>
      </c>
      <c r="H65" s="58">
        <v>-578.70000000000005</v>
      </c>
      <c r="I65" s="58">
        <v>-168.8</v>
      </c>
      <c r="J65" s="58">
        <v>0</v>
      </c>
    </row>
    <row r="66" spans="1:10" s="492" customFormat="1" ht="38.25" customHeight="1" x14ac:dyDescent="0.25">
      <c r="A66" s="586"/>
      <c r="B66" s="586"/>
      <c r="C66" s="586"/>
      <c r="D66" s="587"/>
      <c r="E66" s="575" t="s">
        <v>687</v>
      </c>
      <c r="F66" s="58">
        <f t="shared" si="4"/>
        <v>-698.40000000000009</v>
      </c>
      <c r="G66" s="58">
        <v>0</v>
      </c>
      <c r="H66" s="58">
        <v>-542.6</v>
      </c>
      <c r="I66" s="58">
        <v>-155.80000000000001</v>
      </c>
      <c r="J66" s="58">
        <v>0</v>
      </c>
    </row>
    <row r="67" spans="1:10" s="492" customFormat="1" ht="50.1" customHeight="1" x14ac:dyDescent="0.25">
      <c r="A67" s="586"/>
      <c r="B67" s="586"/>
      <c r="C67" s="586"/>
      <c r="D67" s="587"/>
      <c r="E67" s="575" t="s">
        <v>688</v>
      </c>
      <c r="F67" s="58">
        <f t="shared" si="4"/>
        <v>-760</v>
      </c>
      <c r="G67" s="58">
        <v>0</v>
      </c>
      <c r="H67" s="58">
        <v>-562</v>
      </c>
      <c r="I67" s="58">
        <v>-198</v>
      </c>
      <c r="J67" s="58">
        <v>0</v>
      </c>
    </row>
    <row r="68" spans="1:10" s="492" customFormat="1" ht="38.25" customHeight="1" x14ac:dyDescent="0.25">
      <c r="A68" s="586"/>
      <c r="B68" s="586"/>
      <c r="C68" s="586"/>
      <c r="D68" s="586"/>
      <c r="E68" s="575" t="s">
        <v>689</v>
      </c>
      <c r="F68" s="58">
        <f t="shared" si="4"/>
        <v>-616.29999999999995</v>
      </c>
      <c r="G68" s="58">
        <v>0</v>
      </c>
      <c r="H68" s="58">
        <v>-453.3</v>
      </c>
      <c r="I68" s="58">
        <v>-163</v>
      </c>
      <c r="J68" s="58">
        <v>0</v>
      </c>
    </row>
    <row r="69" spans="1:10" s="492" customFormat="1" ht="39" customHeight="1" x14ac:dyDescent="0.25">
      <c r="A69" s="586"/>
      <c r="B69" s="586"/>
      <c r="C69" s="586"/>
      <c r="D69" s="586"/>
      <c r="E69" s="575" t="s">
        <v>690</v>
      </c>
      <c r="F69" s="58">
        <f t="shared" si="4"/>
        <v>-658</v>
      </c>
      <c r="G69" s="58">
        <v>0</v>
      </c>
      <c r="H69" s="58">
        <v>-538</v>
      </c>
      <c r="I69" s="58">
        <v>-120</v>
      </c>
      <c r="J69" s="58">
        <v>0</v>
      </c>
    </row>
    <row r="70" spans="1:10" s="492" customFormat="1" ht="50.1" customHeight="1" x14ac:dyDescent="0.25">
      <c r="A70" s="586"/>
      <c r="B70" s="586"/>
      <c r="C70" s="586"/>
      <c r="D70" s="587"/>
      <c r="E70" s="575" t="s">
        <v>691</v>
      </c>
      <c r="F70" s="58">
        <f t="shared" si="4"/>
        <v>-670.2</v>
      </c>
      <c r="G70" s="58">
        <v>0</v>
      </c>
      <c r="H70" s="58">
        <v>-490.4</v>
      </c>
      <c r="I70" s="58">
        <v>-179.8</v>
      </c>
      <c r="J70" s="58">
        <v>0</v>
      </c>
    </row>
    <row r="71" spans="1:10" s="492" customFormat="1" ht="50.1" customHeight="1" x14ac:dyDescent="0.25">
      <c r="A71" s="586"/>
      <c r="B71" s="586"/>
      <c r="C71" s="586"/>
      <c r="D71" s="587"/>
      <c r="E71" s="575" t="s">
        <v>697</v>
      </c>
      <c r="F71" s="58">
        <f t="shared" si="4"/>
        <v>30627</v>
      </c>
      <c r="G71" s="58">
        <v>0</v>
      </c>
      <c r="H71" s="58">
        <v>29390</v>
      </c>
      <c r="I71" s="58">
        <v>1237</v>
      </c>
      <c r="J71" s="58">
        <v>0</v>
      </c>
    </row>
    <row r="72" spans="1:10" s="492" customFormat="1" ht="50.1" customHeight="1" x14ac:dyDescent="0.25">
      <c r="A72" s="493" t="s">
        <v>127</v>
      </c>
      <c r="B72" s="493" t="s">
        <v>128</v>
      </c>
      <c r="C72" s="493" t="s">
        <v>121</v>
      </c>
      <c r="D72" s="490" t="s">
        <v>125</v>
      </c>
      <c r="E72" s="576" t="s">
        <v>129</v>
      </c>
      <c r="F72" s="204">
        <f>SUM(G72:J72)</f>
        <v>-4281.8</v>
      </c>
      <c r="G72" s="204">
        <f>SUM(G74:G78)</f>
        <v>-3294</v>
      </c>
      <c r="H72" s="204">
        <f>SUM(H74:H78)</f>
        <v>0</v>
      </c>
      <c r="I72" s="204">
        <f>SUM(I74:I78)</f>
        <v>-987.8</v>
      </c>
      <c r="J72" s="204">
        <f>SUM(J74:J78)</f>
        <v>0</v>
      </c>
    </row>
    <row r="73" spans="1:10" s="492" customFormat="1" ht="50.1" customHeight="1" x14ac:dyDescent="0.25">
      <c r="A73" s="495"/>
      <c r="B73" s="495"/>
      <c r="C73" s="585"/>
      <c r="D73" s="500"/>
      <c r="E73" s="498" t="s">
        <v>114</v>
      </c>
      <c r="F73" s="590"/>
      <c r="G73" s="573"/>
      <c r="H73" s="573"/>
      <c r="I73" s="573"/>
      <c r="J73" s="573"/>
    </row>
    <row r="74" spans="1:10" s="492" customFormat="1" ht="94.5" customHeight="1" x14ac:dyDescent="0.25">
      <c r="A74" s="495"/>
      <c r="B74" s="495"/>
      <c r="C74" s="495"/>
      <c r="D74" s="495"/>
      <c r="E74" s="575" t="s">
        <v>692</v>
      </c>
      <c r="F74" s="58">
        <f t="shared" ref="F74:F78" si="5">SUM(G74:J74)</f>
        <v>-895.6</v>
      </c>
      <c r="G74" s="58">
        <v>-676.6</v>
      </c>
      <c r="H74" s="58">
        <v>0</v>
      </c>
      <c r="I74" s="58">
        <v>-219</v>
      </c>
      <c r="J74" s="58">
        <v>0</v>
      </c>
    </row>
    <row r="75" spans="1:10" s="492" customFormat="1" ht="77.25" customHeight="1" x14ac:dyDescent="0.25">
      <c r="A75" s="495"/>
      <c r="B75" s="495"/>
      <c r="C75" s="495"/>
      <c r="D75" s="495"/>
      <c r="E75" s="575" t="s">
        <v>693</v>
      </c>
      <c r="F75" s="58">
        <f t="shared" si="5"/>
        <v>-939.8</v>
      </c>
      <c r="G75" s="58">
        <v>-719.8</v>
      </c>
      <c r="H75" s="58">
        <v>0</v>
      </c>
      <c r="I75" s="58">
        <v>-220</v>
      </c>
      <c r="J75" s="58">
        <v>0</v>
      </c>
    </row>
    <row r="76" spans="1:10" s="492" customFormat="1" ht="96" customHeight="1" x14ac:dyDescent="0.25">
      <c r="A76" s="495"/>
      <c r="B76" s="495"/>
      <c r="C76" s="495"/>
      <c r="D76" s="495"/>
      <c r="E76" s="575" t="s">
        <v>694</v>
      </c>
      <c r="F76" s="58">
        <f t="shared" si="5"/>
        <v>-878.8</v>
      </c>
      <c r="G76" s="58">
        <v>-657</v>
      </c>
      <c r="H76" s="58">
        <v>0</v>
      </c>
      <c r="I76" s="58">
        <v>-221.8</v>
      </c>
      <c r="J76" s="58">
        <v>0</v>
      </c>
    </row>
    <row r="77" spans="1:10" s="492" customFormat="1" ht="75" customHeight="1" x14ac:dyDescent="0.25">
      <c r="A77" s="495"/>
      <c r="B77" s="495"/>
      <c r="C77" s="495"/>
      <c r="D77" s="495"/>
      <c r="E77" s="575" t="s">
        <v>695</v>
      </c>
      <c r="F77" s="58">
        <f t="shared" si="5"/>
        <v>-688</v>
      </c>
      <c r="G77" s="58">
        <v>-525</v>
      </c>
      <c r="H77" s="58">
        <v>0</v>
      </c>
      <c r="I77" s="58">
        <v>-163</v>
      </c>
      <c r="J77" s="58">
        <v>0</v>
      </c>
    </row>
    <row r="78" spans="1:10" s="492" customFormat="1" ht="66" customHeight="1" x14ac:dyDescent="0.25">
      <c r="A78" s="495"/>
      <c r="B78" s="495"/>
      <c r="C78" s="495"/>
      <c r="D78" s="495"/>
      <c r="E78" s="575" t="s">
        <v>696</v>
      </c>
      <c r="F78" s="58">
        <f t="shared" si="5"/>
        <v>-879.6</v>
      </c>
      <c r="G78" s="58">
        <v>-715.6</v>
      </c>
      <c r="H78" s="58">
        <v>0</v>
      </c>
      <c r="I78" s="58">
        <v>-164</v>
      </c>
      <c r="J78" s="58">
        <v>0</v>
      </c>
    </row>
    <row r="79" spans="1:10" s="258" customFormat="1" ht="35.25" customHeight="1" x14ac:dyDescent="0.25">
      <c r="A79" s="260"/>
      <c r="B79" s="260"/>
      <c r="C79" s="260"/>
      <c r="D79" s="260"/>
      <c r="E79" s="270" t="s">
        <v>267</v>
      </c>
      <c r="F79" s="3">
        <f t="shared" ref="F79" si="6">SUM(G79:J79)</f>
        <v>0</v>
      </c>
      <c r="G79" s="3">
        <f>G81+G90+G104</f>
        <v>85985</v>
      </c>
      <c r="H79" s="3">
        <f>H81+H90+H104</f>
        <v>-82660</v>
      </c>
      <c r="I79" s="3">
        <f>I81+I90+I104</f>
        <v>-3325</v>
      </c>
      <c r="J79" s="3">
        <f>J81+J90+J104</f>
        <v>0</v>
      </c>
    </row>
    <row r="80" spans="1:10" s="258" customFormat="1" ht="31.5" customHeight="1" x14ac:dyDescent="0.25">
      <c r="A80" s="260"/>
      <c r="B80" s="260"/>
      <c r="C80" s="260"/>
      <c r="D80" s="260"/>
      <c r="E80" s="260" t="s">
        <v>114</v>
      </c>
      <c r="F80" s="271"/>
      <c r="G80" s="271"/>
      <c r="H80" s="271"/>
      <c r="I80" s="271"/>
      <c r="J80" s="271"/>
    </row>
    <row r="81" spans="1:10" s="258" customFormat="1" ht="41.25" customHeight="1" x14ac:dyDescent="0.25">
      <c r="A81" s="263" t="s">
        <v>122</v>
      </c>
      <c r="B81" s="263" t="s">
        <v>125</v>
      </c>
      <c r="C81" s="263" t="s">
        <v>121</v>
      </c>
      <c r="D81" s="260" t="s">
        <v>121</v>
      </c>
      <c r="E81" s="263" t="s">
        <v>105</v>
      </c>
      <c r="F81" s="269">
        <f>SUM(G81:J81)</f>
        <v>0</v>
      </c>
      <c r="G81" s="269">
        <f>G83</f>
        <v>0</v>
      </c>
      <c r="H81" s="269">
        <f>H83</f>
        <v>0</v>
      </c>
      <c r="I81" s="269">
        <f>I83</f>
        <v>0</v>
      </c>
      <c r="J81" s="269">
        <f>J83</f>
        <v>0</v>
      </c>
    </row>
    <row r="82" spans="1:10" s="258" customFormat="1" ht="35.25" customHeight="1" x14ac:dyDescent="0.25">
      <c r="A82" s="260"/>
      <c r="B82" s="260"/>
      <c r="C82" s="260"/>
      <c r="D82" s="260"/>
      <c r="E82" s="260" t="s">
        <v>114</v>
      </c>
      <c r="F82" s="268"/>
      <c r="G82" s="268"/>
      <c r="H82" s="268"/>
      <c r="I82" s="268"/>
      <c r="J82" s="268"/>
    </row>
    <row r="83" spans="1:10" s="258" customFormat="1" ht="39" customHeight="1" x14ac:dyDescent="0.25">
      <c r="A83" s="260"/>
      <c r="B83" s="260"/>
      <c r="C83" s="260"/>
      <c r="D83" s="260"/>
      <c r="E83" s="263" t="s">
        <v>115</v>
      </c>
      <c r="F83" s="269">
        <f>SUM(G83:J83)</f>
        <v>0</v>
      </c>
      <c r="G83" s="269">
        <f>G85</f>
        <v>0</v>
      </c>
      <c r="H83" s="269">
        <f>H85</f>
        <v>0</v>
      </c>
      <c r="I83" s="269">
        <f>I85</f>
        <v>0</v>
      </c>
      <c r="J83" s="269">
        <f>J85</f>
        <v>0</v>
      </c>
    </row>
    <row r="84" spans="1:10" s="258" customFormat="1" ht="30.75" customHeight="1" x14ac:dyDescent="0.25">
      <c r="A84" s="260"/>
      <c r="B84" s="260"/>
      <c r="C84" s="260"/>
      <c r="D84" s="260"/>
      <c r="E84" s="262" t="s">
        <v>116</v>
      </c>
      <c r="F84" s="268"/>
      <c r="G84" s="268"/>
      <c r="H84" s="268"/>
      <c r="I84" s="268"/>
      <c r="J84" s="268"/>
    </row>
    <row r="85" spans="1:10" s="258" customFormat="1" ht="42.75" customHeight="1" x14ac:dyDescent="0.25">
      <c r="A85" s="260"/>
      <c r="B85" s="260"/>
      <c r="C85" s="260"/>
      <c r="D85" s="260"/>
      <c r="E85" s="3" t="s">
        <v>268</v>
      </c>
      <c r="F85" s="269">
        <f>SUM(G85:J85)</f>
        <v>0</v>
      </c>
      <c r="G85" s="269">
        <f>SUM(G87:G89)</f>
        <v>0</v>
      </c>
      <c r="H85" s="269">
        <f>SUM(H87:H89)</f>
        <v>0</v>
      </c>
      <c r="I85" s="269">
        <f>SUM(I87:I89)</f>
        <v>0</v>
      </c>
      <c r="J85" s="269">
        <f>SUM(J87:J89)</f>
        <v>0</v>
      </c>
    </row>
    <row r="86" spans="1:10" s="258" customFormat="1" ht="28.5" customHeight="1" x14ac:dyDescent="0.25">
      <c r="A86" s="260"/>
      <c r="B86" s="260"/>
      <c r="C86" s="260"/>
      <c r="D86" s="260"/>
      <c r="E86" s="260" t="s">
        <v>114</v>
      </c>
      <c r="F86" s="268"/>
      <c r="G86" s="268"/>
      <c r="H86" s="268"/>
      <c r="I86" s="268"/>
      <c r="J86" s="268"/>
    </row>
    <row r="87" spans="1:10" ht="50.1" customHeight="1" x14ac:dyDescent="0.25">
      <c r="A87" s="193"/>
      <c r="B87" s="193"/>
      <c r="C87" s="193"/>
      <c r="D87" s="193"/>
      <c r="E87" s="544" t="s">
        <v>269</v>
      </c>
      <c r="F87" s="171">
        <f>SUM(G87:J87)</f>
        <v>-3922.5</v>
      </c>
      <c r="G87" s="194">
        <v>0</v>
      </c>
      <c r="H87" s="171">
        <v>-3922.5</v>
      </c>
      <c r="I87" s="194">
        <v>0</v>
      </c>
      <c r="J87" s="194">
        <v>0</v>
      </c>
    </row>
    <row r="88" spans="1:10" ht="50.1" customHeight="1" x14ac:dyDescent="0.25">
      <c r="A88" s="193"/>
      <c r="B88" s="193"/>
      <c r="C88" s="193"/>
      <c r="D88" s="193"/>
      <c r="E88" s="544" t="s">
        <v>270</v>
      </c>
      <c r="F88" s="171">
        <f>SUM(G88:J88)</f>
        <v>2922.5</v>
      </c>
      <c r="G88" s="194">
        <v>0</v>
      </c>
      <c r="H88" s="194">
        <v>2922.5</v>
      </c>
      <c r="I88" s="194">
        <v>0</v>
      </c>
      <c r="J88" s="194">
        <v>0</v>
      </c>
    </row>
    <row r="89" spans="1:10" ht="50.1" customHeight="1" x14ac:dyDescent="0.25">
      <c r="A89" s="193"/>
      <c r="B89" s="193"/>
      <c r="C89" s="193"/>
      <c r="D89" s="193"/>
      <c r="E89" s="544" t="s">
        <v>271</v>
      </c>
      <c r="F89" s="171">
        <f>SUM(G89:J89)</f>
        <v>1000</v>
      </c>
      <c r="G89" s="194">
        <v>0</v>
      </c>
      <c r="H89" s="194">
        <v>1000</v>
      </c>
      <c r="I89" s="194">
        <v>0</v>
      </c>
      <c r="J89" s="194">
        <v>0</v>
      </c>
    </row>
    <row r="90" spans="1:10" ht="38.25" customHeight="1" x14ac:dyDescent="0.25">
      <c r="A90" s="156" t="s">
        <v>127</v>
      </c>
      <c r="B90" s="156" t="s">
        <v>128</v>
      </c>
      <c r="C90" s="156" t="s">
        <v>121</v>
      </c>
      <c r="D90" s="185" t="s">
        <v>120</v>
      </c>
      <c r="E90" s="195" t="s">
        <v>106</v>
      </c>
      <c r="F90" s="189">
        <f>SUM(G90:J90)</f>
        <v>-85985</v>
      </c>
      <c r="G90" s="189">
        <f>SUM(G92:G103)</f>
        <v>0</v>
      </c>
      <c r="H90" s="189">
        <f t="shared" ref="H90:I90" si="7">SUM(H92:H103)</f>
        <v>-82660</v>
      </c>
      <c r="I90" s="189">
        <f t="shared" si="7"/>
        <v>-3325</v>
      </c>
      <c r="J90" s="189">
        <f>SUM(J92:J103)</f>
        <v>0</v>
      </c>
    </row>
    <row r="91" spans="1:10" ht="36" customHeight="1" x14ac:dyDescent="0.25">
      <c r="A91" s="187"/>
      <c r="B91" s="187"/>
      <c r="C91" s="196"/>
      <c r="D91" s="197"/>
      <c r="E91" s="194" t="s">
        <v>114</v>
      </c>
      <c r="F91" s="192"/>
      <c r="G91" s="192"/>
      <c r="H91" s="192"/>
      <c r="I91" s="192"/>
      <c r="J91" s="192"/>
    </row>
    <row r="92" spans="1:10" ht="54" customHeight="1" x14ac:dyDescent="0.25">
      <c r="A92" s="193"/>
      <c r="B92" s="193"/>
      <c r="C92" s="193"/>
      <c r="D92" s="193"/>
      <c r="E92" s="544" t="s">
        <v>272</v>
      </c>
      <c r="F92" s="171">
        <f>SUM(G92:J92)</f>
        <v>-31050</v>
      </c>
      <c r="G92" s="171">
        <v>0</v>
      </c>
      <c r="H92" s="171">
        <v>-30000</v>
      </c>
      <c r="I92" s="171">
        <f>H92*3.5%</f>
        <v>-1050</v>
      </c>
      <c r="J92" s="194">
        <v>0</v>
      </c>
    </row>
    <row r="93" spans="1:10" ht="50.1" customHeight="1" x14ac:dyDescent="0.25">
      <c r="A93" s="193"/>
      <c r="B93" s="193"/>
      <c r="C93" s="193"/>
      <c r="D93" s="193"/>
      <c r="E93" s="544" t="s">
        <v>273</v>
      </c>
      <c r="F93" s="171">
        <f t="shared" ref="F93:F103" si="8">SUM(G93:J93)</f>
        <v>32100</v>
      </c>
      <c r="G93" s="194">
        <v>0</v>
      </c>
      <c r="H93" s="194">
        <v>32100</v>
      </c>
      <c r="I93" s="194">
        <v>0</v>
      </c>
      <c r="J93" s="194">
        <v>0</v>
      </c>
    </row>
    <row r="94" spans="1:10" ht="50.1" customHeight="1" x14ac:dyDescent="0.25">
      <c r="A94" s="193"/>
      <c r="B94" s="193"/>
      <c r="C94" s="193"/>
      <c r="D94" s="193"/>
      <c r="E94" s="544" t="s">
        <v>274</v>
      </c>
      <c r="F94" s="171">
        <f t="shared" si="8"/>
        <v>-46575</v>
      </c>
      <c r="G94" s="171">
        <v>0</v>
      </c>
      <c r="H94" s="171">
        <v>-45000</v>
      </c>
      <c r="I94" s="171">
        <f>H94*3.5%</f>
        <v>-1575.0000000000002</v>
      </c>
      <c r="J94" s="194">
        <v>0</v>
      </c>
    </row>
    <row r="95" spans="1:10" ht="43.5" customHeight="1" x14ac:dyDescent="0.25">
      <c r="A95" s="193"/>
      <c r="B95" s="193"/>
      <c r="C95" s="193"/>
      <c r="D95" s="193"/>
      <c r="E95" s="544" t="s">
        <v>275</v>
      </c>
      <c r="F95" s="171">
        <f t="shared" si="8"/>
        <v>-9588</v>
      </c>
      <c r="G95" s="171">
        <v>0</v>
      </c>
      <c r="H95" s="171">
        <v>-9588</v>
      </c>
      <c r="I95" s="171">
        <v>0</v>
      </c>
      <c r="J95" s="194">
        <v>0</v>
      </c>
    </row>
    <row r="96" spans="1:10" ht="50.1" customHeight="1" x14ac:dyDescent="0.25">
      <c r="A96" s="193"/>
      <c r="B96" s="193"/>
      <c r="C96" s="193"/>
      <c r="D96" s="193"/>
      <c r="E96" s="544" t="s">
        <v>276</v>
      </c>
      <c r="F96" s="171">
        <f t="shared" si="8"/>
        <v>51500</v>
      </c>
      <c r="G96" s="171">
        <v>0</v>
      </c>
      <c r="H96" s="171">
        <v>51500</v>
      </c>
      <c r="I96" s="171">
        <v>0</v>
      </c>
      <c r="J96" s="194">
        <v>0</v>
      </c>
    </row>
    <row r="97" spans="1:10" ht="45" customHeight="1" x14ac:dyDescent="0.25">
      <c r="A97" s="193"/>
      <c r="B97" s="193"/>
      <c r="C97" s="193"/>
      <c r="D97" s="193"/>
      <c r="E97" s="544" t="s">
        <v>277</v>
      </c>
      <c r="F97" s="171">
        <f t="shared" si="8"/>
        <v>-40000</v>
      </c>
      <c r="G97" s="171">
        <v>0</v>
      </c>
      <c r="H97" s="171">
        <v>-40000</v>
      </c>
      <c r="I97" s="171">
        <v>0</v>
      </c>
      <c r="J97" s="194">
        <v>0</v>
      </c>
    </row>
    <row r="98" spans="1:10" ht="37.5" customHeight="1" x14ac:dyDescent="0.25">
      <c r="A98" s="193"/>
      <c r="B98" s="193"/>
      <c r="C98" s="193"/>
      <c r="D98" s="193"/>
      <c r="E98" s="544" t="s">
        <v>496</v>
      </c>
      <c r="F98" s="171">
        <f t="shared" si="8"/>
        <v>-205</v>
      </c>
      <c r="G98" s="171">
        <v>0</v>
      </c>
      <c r="H98" s="171">
        <v>-205</v>
      </c>
      <c r="I98" s="171">
        <v>0</v>
      </c>
      <c r="J98" s="194">
        <v>0</v>
      </c>
    </row>
    <row r="99" spans="1:10" ht="50.1" customHeight="1" x14ac:dyDescent="0.25">
      <c r="A99" s="193"/>
      <c r="B99" s="193"/>
      <c r="C99" s="193"/>
      <c r="D99" s="193"/>
      <c r="E99" s="544" t="s">
        <v>279</v>
      </c>
      <c r="F99" s="171">
        <f>SUM(G99:J99)</f>
        <v>-20700</v>
      </c>
      <c r="G99" s="171">
        <v>0</v>
      </c>
      <c r="H99" s="171">
        <v>-20000</v>
      </c>
      <c r="I99" s="171">
        <v>-700</v>
      </c>
      <c r="J99" s="194">
        <v>0</v>
      </c>
    </row>
    <row r="100" spans="1:10" ht="60" customHeight="1" x14ac:dyDescent="0.25">
      <c r="A100" s="193"/>
      <c r="B100" s="193"/>
      <c r="C100" s="193"/>
      <c r="D100" s="193"/>
      <c r="E100" s="544" t="s">
        <v>280</v>
      </c>
      <c r="F100" s="171">
        <f t="shared" si="8"/>
        <v>-23000</v>
      </c>
      <c r="G100" s="171">
        <v>0</v>
      </c>
      <c r="H100" s="171">
        <v>-23000</v>
      </c>
      <c r="I100" s="171">
        <v>0</v>
      </c>
      <c r="J100" s="194">
        <v>0</v>
      </c>
    </row>
    <row r="101" spans="1:10" ht="50.1" customHeight="1" x14ac:dyDescent="0.25">
      <c r="A101" s="193"/>
      <c r="B101" s="193"/>
      <c r="C101" s="193"/>
      <c r="D101" s="193"/>
      <c r="E101" s="544" t="s">
        <v>281</v>
      </c>
      <c r="F101" s="171">
        <f t="shared" si="8"/>
        <v>-1200</v>
      </c>
      <c r="G101" s="171">
        <v>0</v>
      </c>
      <c r="H101" s="171">
        <v>-1200</v>
      </c>
      <c r="I101" s="171">
        <v>0</v>
      </c>
      <c r="J101" s="194">
        <v>0</v>
      </c>
    </row>
    <row r="102" spans="1:10" ht="50.1" customHeight="1" x14ac:dyDescent="0.25">
      <c r="A102" s="193"/>
      <c r="B102" s="193"/>
      <c r="C102" s="193"/>
      <c r="D102" s="193"/>
      <c r="E102" s="544" t="s">
        <v>282</v>
      </c>
      <c r="F102" s="171">
        <f t="shared" si="8"/>
        <v>-6205</v>
      </c>
      <c r="G102" s="171">
        <v>0</v>
      </c>
      <c r="H102" s="171">
        <v>-6205</v>
      </c>
      <c r="I102" s="171">
        <v>0</v>
      </c>
      <c r="J102" s="194">
        <v>0</v>
      </c>
    </row>
    <row r="103" spans="1:10" ht="50.1" customHeight="1" x14ac:dyDescent="0.25">
      <c r="A103" s="193"/>
      <c r="B103" s="193"/>
      <c r="C103" s="193"/>
      <c r="D103" s="193"/>
      <c r="E103" s="544" t="s">
        <v>283</v>
      </c>
      <c r="F103" s="171">
        <f t="shared" si="8"/>
        <v>8938</v>
      </c>
      <c r="G103" s="171">
        <v>0</v>
      </c>
      <c r="H103" s="171">
        <v>8938</v>
      </c>
      <c r="I103" s="171">
        <v>0</v>
      </c>
      <c r="J103" s="194">
        <v>0</v>
      </c>
    </row>
    <row r="104" spans="1:10" ht="50.1" customHeight="1" x14ac:dyDescent="0.25">
      <c r="A104" s="156" t="s">
        <v>127</v>
      </c>
      <c r="B104" s="156" t="s">
        <v>128</v>
      </c>
      <c r="C104" s="156" t="s">
        <v>121</v>
      </c>
      <c r="D104" s="185" t="s">
        <v>125</v>
      </c>
      <c r="E104" s="189" t="s">
        <v>129</v>
      </c>
      <c r="F104" s="189">
        <f>SUM(G104:J104)</f>
        <v>85985</v>
      </c>
      <c r="G104" s="189">
        <f>SUM(G106:G109)</f>
        <v>85985</v>
      </c>
      <c r="H104" s="189">
        <f t="shared" ref="H104:I104" si="9">SUM(H106:H109)</f>
        <v>0</v>
      </c>
      <c r="I104" s="189">
        <f t="shared" si="9"/>
        <v>0</v>
      </c>
      <c r="J104" s="189">
        <f>SUM(J106:J109)</f>
        <v>0</v>
      </c>
    </row>
    <row r="105" spans="1:10" ht="34.5" customHeight="1" x14ac:dyDescent="0.25">
      <c r="A105" s="187"/>
      <c r="B105" s="187"/>
      <c r="C105" s="196"/>
      <c r="D105" s="197"/>
      <c r="E105" s="194" t="s">
        <v>114</v>
      </c>
      <c r="F105" s="192"/>
      <c r="G105" s="192"/>
      <c r="H105" s="192"/>
      <c r="I105" s="192"/>
      <c r="J105" s="190"/>
    </row>
    <row r="106" spans="1:10" ht="66.75" customHeight="1" x14ac:dyDescent="0.25">
      <c r="A106" s="193"/>
      <c r="B106" s="193"/>
      <c r="C106" s="193"/>
      <c r="D106" s="193"/>
      <c r="E106" s="544" t="s">
        <v>284</v>
      </c>
      <c r="F106" s="171">
        <f t="shared" ref="F106:F108" si="10">SUM(G106:J106)</f>
        <v>-4810</v>
      </c>
      <c r="G106" s="171">
        <v>-4810</v>
      </c>
      <c r="H106" s="171">
        <v>0</v>
      </c>
      <c r="I106" s="194">
        <v>0</v>
      </c>
      <c r="J106" s="194">
        <v>0</v>
      </c>
    </row>
    <row r="107" spans="1:10" ht="50.1" customHeight="1" x14ac:dyDescent="0.25">
      <c r="A107" s="193"/>
      <c r="B107" s="193"/>
      <c r="C107" s="193"/>
      <c r="D107" s="198"/>
      <c r="E107" s="194" t="s">
        <v>285</v>
      </c>
      <c r="F107" s="171">
        <f t="shared" si="10"/>
        <v>-7305</v>
      </c>
      <c r="G107" s="171">
        <v>-7305</v>
      </c>
      <c r="H107" s="194">
        <v>0</v>
      </c>
      <c r="I107" s="194">
        <v>0</v>
      </c>
      <c r="J107" s="194">
        <v>0</v>
      </c>
    </row>
    <row r="108" spans="1:10" ht="40.5" customHeight="1" x14ac:dyDescent="0.25">
      <c r="A108" s="199"/>
      <c r="B108" s="199"/>
      <c r="C108" s="199"/>
      <c r="D108" s="200"/>
      <c r="E108" s="194" t="s">
        <v>497</v>
      </c>
      <c r="F108" s="194">
        <f t="shared" si="10"/>
        <v>49900</v>
      </c>
      <c r="G108" s="194">
        <v>49900</v>
      </c>
      <c r="H108" s="194">
        <v>0</v>
      </c>
      <c r="I108" s="194">
        <v>0</v>
      </c>
      <c r="J108" s="194">
        <v>0</v>
      </c>
    </row>
    <row r="109" spans="1:10" s="258" customFormat="1" ht="49.5" customHeight="1" x14ac:dyDescent="0.25">
      <c r="A109" s="318"/>
      <c r="B109" s="318"/>
      <c r="C109" s="318"/>
      <c r="D109" s="318"/>
      <c r="E109" s="9" t="s">
        <v>524</v>
      </c>
      <c r="F109" s="9">
        <f>SUM(G109:J109)</f>
        <v>48200</v>
      </c>
      <c r="G109" s="9">
        <v>48200</v>
      </c>
      <c r="H109" s="9">
        <v>0</v>
      </c>
      <c r="I109" s="9">
        <v>0</v>
      </c>
      <c r="J109" s="9">
        <v>0</v>
      </c>
    </row>
    <row r="110" spans="1:10" s="492" customFormat="1" ht="36" customHeight="1" x14ac:dyDescent="0.25">
      <c r="A110" s="490"/>
      <c r="B110" s="490"/>
      <c r="C110" s="490"/>
      <c r="D110" s="490"/>
      <c r="E110" s="491" t="s">
        <v>605</v>
      </c>
      <c r="F110" s="204">
        <f>SUM(G110:J110)</f>
        <v>-41400</v>
      </c>
      <c r="G110" s="204">
        <f>SUM(G111)</f>
        <v>0</v>
      </c>
      <c r="H110" s="204">
        <f t="shared" ref="H110:J110" si="11">SUM(H111)</f>
        <v>-41400</v>
      </c>
      <c r="I110" s="204">
        <f t="shared" si="11"/>
        <v>0</v>
      </c>
      <c r="J110" s="204">
        <f t="shared" si="11"/>
        <v>0</v>
      </c>
    </row>
    <row r="111" spans="1:10" s="492" customFormat="1" ht="50.1" customHeight="1" x14ac:dyDescent="0.25">
      <c r="A111" s="493" t="s">
        <v>127</v>
      </c>
      <c r="B111" s="493" t="s">
        <v>128</v>
      </c>
      <c r="C111" s="493" t="s">
        <v>121</v>
      </c>
      <c r="D111" s="490" t="s">
        <v>120</v>
      </c>
      <c r="E111" s="494" t="s">
        <v>106</v>
      </c>
      <c r="F111" s="189">
        <f>SUM(G111:J111)</f>
        <v>-41400</v>
      </c>
      <c r="G111" s="189">
        <f>SUM(G113:G115)</f>
        <v>0</v>
      </c>
      <c r="H111" s="189">
        <f>SUM(H113:H115)</f>
        <v>-41400</v>
      </c>
      <c r="I111" s="189">
        <f t="shared" ref="I111:J111" si="12">SUM(I113:I115)</f>
        <v>0</v>
      </c>
      <c r="J111" s="189">
        <f t="shared" si="12"/>
        <v>0</v>
      </c>
    </row>
    <row r="112" spans="1:10" s="492" customFormat="1" ht="31.5" customHeight="1" x14ac:dyDescent="0.25">
      <c r="A112" s="495"/>
      <c r="B112" s="495"/>
      <c r="C112" s="496"/>
      <c r="D112" s="497"/>
      <c r="E112" s="498" t="s">
        <v>114</v>
      </c>
      <c r="F112" s="499"/>
      <c r="G112" s="499"/>
      <c r="H112" s="499"/>
      <c r="I112" s="499"/>
      <c r="J112" s="499"/>
    </row>
    <row r="113" spans="1:10" s="492" customFormat="1" ht="39.75" customHeight="1" x14ac:dyDescent="0.25">
      <c r="A113" s="500"/>
      <c r="B113" s="501"/>
      <c r="C113" s="500"/>
      <c r="D113" s="500"/>
      <c r="E113" s="502" t="s">
        <v>606</v>
      </c>
      <c r="F113" s="194">
        <f>SUM(G113:J113)</f>
        <v>-27000</v>
      </c>
      <c r="G113" s="194">
        <v>0</v>
      </c>
      <c r="H113" s="194">
        <v>-27000</v>
      </c>
      <c r="I113" s="194">
        <v>0</v>
      </c>
      <c r="J113" s="194">
        <v>0</v>
      </c>
    </row>
    <row r="114" spans="1:10" s="492" customFormat="1" ht="50.1" customHeight="1" x14ac:dyDescent="0.25">
      <c r="A114" s="500"/>
      <c r="B114" s="504"/>
      <c r="C114" s="500"/>
      <c r="D114" s="500"/>
      <c r="E114" s="498" t="s">
        <v>607</v>
      </c>
      <c r="F114" s="194">
        <f>SUM(G114:J114)</f>
        <v>-19400</v>
      </c>
      <c r="G114" s="194">
        <v>0</v>
      </c>
      <c r="H114" s="194">
        <v>-19400</v>
      </c>
      <c r="I114" s="194">
        <v>0</v>
      </c>
      <c r="J114" s="194">
        <v>0</v>
      </c>
    </row>
    <row r="115" spans="1:10" s="492" customFormat="1" ht="50.1" customHeight="1" x14ac:dyDescent="0.25">
      <c r="A115" s="500"/>
      <c r="B115" s="500"/>
      <c r="C115" s="500"/>
      <c r="D115" s="500"/>
      <c r="E115" s="498" t="s">
        <v>614</v>
      </c>
      <c r="F115" s="194">
        <f>SUM(G115:J115)</f>
        <v>5000</v>
      </c>
      <c r="G115" s="194">
        <v>0</v>
      </c>
      <c r="H115" s="194">
        <v>5000</v>
      </c>
      <c r="I115" s="194">
        <v>0</v>
      </c>
      <c r="J115" s="194">
        <v>0</v>
      </c>
    </row>
    <row r="116" spans="1:10" ht="30.75" customHeight="1" x14ac:dyDescent="0.25">
      <c r="A116" s="201"/>
      <c r="B116" s="201"/>
      <c r="C116" s="201"/>
      <c r="D116" s="201"/>
      <c r="E116" s="202" t="s">
        <v>286</v>
      </c>
      <c r="F116" s="503">
        <f>SUM(G116:J116)</f>
        <v>-15960</v>
      </c>
      <c r="G116" s="203">
        <f>SUM(G118,G133,G149)</f>
        <v>-5250</v>
      </c>
      <c r="H116" s="203">
        <f>SUM(H118,H133,H149)</f>
        <v>-10710</v>
      </c>
      <c r="I116" s="203">
        <f>SUM(I118,I133,I149)</f>
        <v>0</v>
      </c>
      <c r="J116" s="203">
        <f>SUM(J118,J133,J149)</f>
        <v>0</v>
      </c>
    </row>
    <row r="117" spans="1:10" ht="38.25" customHeight="1" x14ac:dyDescent="0.25">
      <c r="A117" s="185"/>
      <c r="B117" s="185"/>
      <c r="C117" s="185"/>
      <c r="D117" s="185"/>
      <c r="E117" s="185" t="s">
        <v>114</v>
      </c>
      <c r="F117" s="190"/>
      <c r="G117" s="190"/>
      <c r="H117" s="190"/>
      <c r="I117" s="190"/>
      <c r="J117" s="190"/>
    </row>
    <row r="118" spans="1:10" ht="39.75" customHeight="1" x14ac:dyDescent="0.25">
      <c r="A118" s="156" t="s">
        <v>122</v>
      </c>
      <c r="B118" s="156" t="s">
        <v>125</v>
      </c>
      <c r="C118" s="156" t="s">
        <v>121</v>
      </c>
      <c r="D118" s="185" t="s">
        <v>121</v>
      </c>
      <c r="E118" s="156" t="s">
        <v>105</v>
      </c>
      <c r="F118" s="204">
        <f>SUM(G118:J118)</f>
        <v>-9460</v>
      </c>
      <c r="G118" s="204">
        <f>SUM(G120)</f>
        <v>0</v>
      </c>
      <c r="H118" s="204">
        <f>SUM(H120)</f>
        <v>-9460</v>
      </c>
      <c r="I118" s="204">
        <f>SUM(I120)</f>
        <v>0</v>
      </c>
      <c r="J118" s="204">
        <f>SUM(J120)</f>
        <v>0</v>
      </c>
    </row>
    <row r="119" spans="1:10" ht="35.25" customHeight="1" x14ac:dyDescent="0.25">
      <c r="A119" s="185"/>
      <c r="B119" s="185"/>
      <c r="C119" s="185"/>
      <c r="D119" s="185"/>
      <c r="E119" s="185" t="s">
        <v>114</v>
      </c>
      <c r="F119" s="190"/>
      <c r="G119" s="190"/>
      <c r="H119" s="190"/>
      <c r="I119" s="190"/>
      <c r="J119" s="190"/>
    </row>
    <row r="120" spans="1:10" ht="36" customHeight="1" x14ac:dyDescent="0.25">
      <c r="A120" s="185"/>
      <c r="B120" s="185"/>
      <c r="C120" s="185"/>
      <c r="D120" s="185"/>
      <c r="E120" s="156" t="s">
        <v>115</v>
      </c>
      <c r="F120" s="204">
        <f>SUM(G120:J120)</f>
        <v>-9460</v>
      </c>
      <c r="G120" s="204">
        <f>SUM(G122)</f>
        <v>0</v>
      </c>
      <c r="H120" s="204">
        <f>SUM(H122)</f>
        <v>-9460</v>
      </c>
      <c r="I120" s="204">
        <f>SUM(I122)</f>
        <v>0</v>
      </c>
      <c r="J120" s="204">
        <f>SUM(J122)</f>
        <v>0</v>
      </c>
    </row>
    <row r="121" spans="1:10" ht="33.75" customHeight="1" x14ac:dyDescent="0.25">
      <c r="A121" s="185"/>
      <c r="B121" s="185"/>
      <c r="C121" s="185"/>
      <c r="D121" s="185"/>
      <c r="E121" s="544" t="s">
        <v>116</v>
      </c>
      <c r="F121" s="190"/>
      <c r="G121" s="190"/>
      <c r="H121" s="190"/>
      <c r="I121" s="190"/>
      <c r="J121" s="190"/>
    </row>
    <row r="122" spans="1:10" ht="38.25" customHeight="1" x14ac:dyDescent="0.25">
      <c r="A122" s="185"/>
      <c r="B122" s="185"/>
      <c r="C122" s="185"/>
      <c r="D122" s="185"/>
      <c r="E122" s="189" t="s">
        <v>119</v>
      </c>
      <c r="F122" s="204">
        <f>SUM(G122:J122)</f>
        <v>-9460</v>
      </c>
      <c r="G122" s="204">
        <f>SUM(G124:G132)</f>
        <v>0</v>
      </c>
      <c r="H122" s="204">
        <f>SUM(H124:H132)</f>
        <v>-9460</v>
      </c>
      <c r="I122" s="204">
        <f>SUM(I124:I132)</f>
        <v>0</v>
      </c>
      <c r="J122" s="204">
        <f>SUM(J124:J132)</f>
        <v>0</v>
      </c>
    </row>
    <row r="123" spans="1:10" ht="30.75" customHeight="1" x14ac:dyDescent="0.25">
      <c r="A123" s="185"/>
      <c r="B123" s="185"/>
      <c r="C123" s="185"/>
      <c r="D123" s="185"/>
      <c r="E123" s="185" t="s">
        <v>114</v>
      </c>
      <c r="F123" s="190"/>
      <c r="G123" s="190"/>
      <c r="H123" s="190"/>
      <c r="I123" s="190"/>
      <c r="J123" s="190"/>
    </row>
    <row r="124" spans="1:10" ht="50.1" customHeight="1" x14ac:dyDescent="0.25">
      <c r="A124" s="193"/>
      <c r="B124" s="193"/>
      <c r="C124" s="193"/>
      <c r="D124" s="193"/>
      <c r="E124" s="544" t="s">
        <v>287</v>
      </c>
      <c r="F124" s="171">
        <f t="shared" ref="F124:F132" si="13">SUM(G124:J124)</f>
        <v>-2900</v>
      </c>
      <c r="G124" s="194">
        <v>0</v>
      </c>
      <c r="H124" s="171">
        <v>-2900</v>
      </c>
      <c r="I124" s="171">
        <v>0</v>
      </c>
      <c r="J124" s="194">
        <v>0</v>
      </c>
    </row>
    <row r="125" spans="1:10" ht="50.1" customHeight="1" x14ac:dyDescent="0.25">
      <c r="A125" s="193"/>
      <c r="B125" s="193"/>
      <c r="C125" s="193"/>
      <c r="D125" s="193"/>
      <c r="E125" s="544" t="s">
        <v>288</v>
      </c>
      <c r="F125" s="171">
        <f t="shared" si="13"/>
        <v>-2500</v>
      </c>
      <c r="G125" s="194">
        <v>0</v>
      </c>
      <c r="H125" s="171">
        <v>-2500</v>
      </c>
      <c r="I125" s="194">
        <v>0</v>
      </c>
      <c r="J125" s="194">
        <v>0</v>
      </c>
    </row>
    <row r="126" spans="1:10" ht="50.1" customHeight="1" x14ac:dyDescent="0.25">
      <c r="A126" s="193"/>
      <c r="B126" s="193"/>
      <c r="C126" s="193"/>
      <c r="D126" s="193"/>
      <c r="E126" s="544" t="s">
        <v>289</v>
      </c>
      <c r="F126" s="171">
        <f t="shared" si="13"/>
        <v>-1150</v>
      </c>
      <c r="G126" s="194">
        <v>0</v>
      </c>
      <c r="H126" s="171">
        <v>-1150</v>
      </c>
      <c r="I126" s="194">
        <v>0</v>
      </c>
      <c r="J126" s="194">
        <v>0</v>
      </c>
    </row>
    <row r="127" spans="1:10" ht="50.1" customHeight="1" x14ac:dyDescent="0.25">
      <c r="A127" s="193"/>
      <c r="B127" s="193"/>
      <c r="C127" s="193"/>
      <c r="D127" s="193"/>
      <c r="E127" s="544" t="s">
        <v>290</v>
      </c>
      <c r="F127" s="171">
        <f t="shared" si="13"/>
        <v>-840</v>
      </c>
      <c r="G127" s="194">
        <v>0</v>
      </c>
      <c r="H127" s="171">
        <v>-840</v>
      </c>
      <c r="I127" s="194">
        <v>0</v>
      </c>
      <c r="J127" s="194">
        <v>0</v>
      </c>
    </row>
    <row r="128" spans="1:10" ht="50.1" customHeight="1" x14ac:dyDescent="0.25">
      <c r="A128" s="193"/>
      <c r="B128" s="193"/>
      <c r="C128" s="193"/>
      <c r="D128" s="193"/>
      <c r="E128" s="544" t="s">
        <v>291</v>
      </c>
      <c r="F128" s="171">
        <f t="shared" si="13"/>
        <v>-1280</v>
      </c>
      <c r="G128" s="194">
        <v>0</v>
      </c>
      <c r="H128" s="171">
        <v>-1280</v>
      </c>
      <c r="I128" s="194">
        <v>0</v>
      </c>
      <c r="J128" s="194">
        <v>0</v>
      </c>
    </row>
    <row r="129" spans="1:10" ht="50.1" customHeight="1" x14ac:dyDescent="0.25">
      <c r="A129" s="193"/>
      <c r="B129" s="193"/>
      <c r="C129" s="193"/>
      <c r="D129" s="193"/>
      <c r="E129" s="544" t="s">
        <v>292</v>
      </c>
      <c r="F129" s="171">
        <f t="shared" si="13"/>
        <v>-1950</v>
      </c>
      <c r="G129" s="194">
        <v>0</v>
      </c>
      <c r="H129" s="171">
        <v>-1950</v>
      </c>
      <c r="I129" s="171">
        <v>0</v>
      </c>
      <c r="J129" s="194">
        <v>0</v>
      </c>
    </row>
    <row r="130" spans="1:10" ht="50.1" customHeight="1" x14ac:dyDescent="0.25">
      <c r="A130" s="193"/>
      <c r="B130" s="193"/>
      <c r="C130" s="193"/>
      <c r="D130" s="193"/>
      <c r="E130" s="544" t="s">
        <v>381</v>
      </c>
      <c r="F130" s="171">
        <f t="shared" si="13"/>
        <v>-660</v>
      </c>
      <c r="G130" s="194">
        <v>0</v>
      </c>
      <c r="H130" s="171">
        <v>-660</v>
      </c>
      <c r="I130" s="171">
        <v>0</v>
      </c>
      <c r="J130" s="194">
        <v>0</v>
      </c>
    </row>
    <row r="131" spans="1:10" ht="50.1" customHeight="1" x14ac:dyDescent="0.25">
      <c r="A131" s="193"/>
      <c r="B131" s="193"/>
      <c r="C131" s="193"/>
      <c r="D131" s="193"/>
      <c r="E131" s="544" t="s">
        <v>293</v>
      </c>
      <c r="F131" s="171">
        <f t="shared" si="13"/>
        <v>-180</v>
      </c>
      <c r="G131" s="194">
        <v>0</v>
      </c>
      <c r="H131" s="171">
        <v>-180</v>
      </c>
      <c r="I131" s="194">
        <v>0</v>
      </c>
      <c r="J131" s="194">
        <v>0</v>
      </c>
    </row>
    <row r="132" spans="1:10" s="258" customFormat="1" ht="50.1" customHeight="1" x14ac:dyDescent="0.25">
      <c r="A132" s="281"/>
      <c r="B132" s="281"/>
      <c r="C132" s="281"/>
      <c r="D132" s="281"/>
      <c r="E132" s="262" t="s">
        <v>512</v>
      </c>
      <c r="F132" s="261">
        <f t="shared" si="13"/>
        <v>2000</v>
      </c>
      <c r="G132" s="261">
        <v>0</v>
      </c>
      <c r="H132" s="261">
        <v>2000</v>
      </c>
      <c r="I132" s="261">
        <v>0</v>
      </c>
      <c r="J132" s="261">
        <v>0</v>
      </c>
    </row>
    <row r="133" spans="1:10" ht="50.1" customHeight="1" x14ac:dyDescent="0.25">
      <c r="A133" s="156" t="s">
        <v>127</v>
      </c>
      <c r="B133" s="156" t="s">
        <v>128</v>
      </c>
      <c r="C133" s="156" t="s">
        <v>121</v>
      </c>
      <c r="D133" s="185" t="s">
        <v>120</v>
      </c>
      <c r="E133" s="189" t="s">
        <v>106</v>
      </c>
      <c r="F133" s="204">
        <f>SUM(G133:J133)</f>
        <v>-1250</v>
      </c>
      <c r="G133" s="204">
        <f>SUM(G135:G148)</f>
        <v>0</v>
      </c>
      <c r="H133" s="204">
        <f>SUM(H135:H148)</f>
        <v>-1250</v>
      </c>
      <c r="I133" s="204">
        <f t="shared" ref="I133:J133" si="14">SUM(I135:I148)</f>
        <v>0</v>
      </c>
      <c r="J133" s="204">
        <f t="shared" si="14"/>
        <v>0</v>
      </c>
    </row>
    <row r="134" spans="1:10" ht="35.25" customHeight="1" x14ac:dyDescent="0.25">
      <c r="A134" s="187"/>
      <c r="B134" s="187"/>
      <c r="C134" s="196"/>
      <c r="D134" s="197"/>
      <c r="E134" s="194" t="s">
        <v>114</v>
      </c>
      <c r="F134" s="190"/>
      <c r="G134" s="190"/>
      <c r="H134" s="190"/>
      <c r="I134" s="190"/>
      <c r="J134" s="190"/>
    </row>
    <row r="135" spans="1:10" ht="39" customHeight="1" x14ac:dyDescent="0.25">
      <c r="A135" s="193"/>
      <c r="B135" s="193"/>
      <c r="C135" s="193"/>
      <c r="D135" s="193"/>
      <c r="E135" s="544" t="s">
        <v>485</v>
      </c>
      <c r="F135" s="171">
        <f>SUM(G135:J135)</f>
        <v>-2140</v>
      </c>
      <c r="G135" s="194">
        <v>0</v>
      </c>
      <c r="H135" s="171">
        <v>-2140</v>
      </c>
      <c r="I135" s="194">
        <v>0</v>
      </c>
      <c r="J135" s="194">
        <v>0</v>
      </c>
    </row>
    <row r="136" spans="1:10" ht="39" customHeight="1" x14ac:dyDescent="0.25">
      <c r="A136" s="193"/>
      <c r="B136" s="193"/>
      <c r="C136" s="193"/>
      <c r="D136" s="193"/>
      <c r="E136" s="544" t="s">
        <v>486</v>
      </c>
      <c r="F136" s="171">
        <f t="shared" ref="F136:F141" si="15">SUM(G136:J136)</f>
        <v>-520</v>
      </c>
      <c r="G136" s="194">
        <v>0</v>
      </c>
      <c r="H136" s="171">
        <v>-520</v>
      </c>
      <c r="I136" s="194">
        <v>0</v>
      </c>
      <c r="J136" s="194">
        <v>0</v>
      </c>
    </row>
    <row r="137" spans="1:10" ht="39" customHeight="1" x14ac:dyDescent="0.25">
      <c r="A137" s="193"/>
      <c r="B137" s="193"/>
      <c r="C137" s="193"/>
      <c r="D137" s="193"/>
      <c r="E137" s="544" t="s">
        <v>493</v>
      </c>
      <c r="F137" s="171">
        <f t="shared" si="15"/>
        <v>3500</v>
      </c>
      <c r="G137" s="194">
        <v>0</v>
      </c>
      <c r="H137" s="171">
        <v>3500</v>
      </c>
      <c r="I137" s="194">
        <v>0</v>
      </c>
      <c r="J137" s="194">
        <v>0</v>
      </c>
    </row>
    <row r="138" spans="1:10" ht="39" customHeight="1" x14ac:dyDescent="0.25">
      <c r="A138" s="193"/>
      <c r="B138" s="193"/>
      <c r="C138" s="193"/>
      <c r="D138" s="193"/>
      <c r="E138" s="544" t="s">
        <v>487</v>
      </c>
      <c r="F138" s="171">
        <f t="shared" si="15"/>
        <v>-270</v>
      </c>
      <c r="G138" s="194">
        <v>0</v>
      </c>
      <c r="H138" s="171">
        <v>-270</v>
      </c>
      <c r="I138" s="194">
        <v>0</v>
      </c>
      <c r="J138" s="194">
        <v>0</v>
      </c>
    </row>
    <row r="139" spans="1:10" ht="39" customHeight="1" x14ac:dyDescent="0.25">
      <c r="A139" s="193"/>
      <c r="B139" s="193"/>
      <c r="C139" s="193"/>
      <c r="D139" s="193"/>
      <c r="E139" s="544" t="s">
        <v>488</v>
      </c>
      <c r="F139" s="171">
        <f t="shared" si="15"/>
        <v>-690</v>
      </c>
      <c r="G139" s="194">
        <v>0</v>
      </c>
      <c r="H139" s="171">
        <v>-690</v>
      </c>
      <c r="I139" s="194">
        <v>0</v>
      </c>
      <c r="J139" s="194">
        <v>0</v>
      </c>
    </row>
    <row r="140" spans="1:10" ht="39" customHeight="1" x14ac:dyDescent="0.25">
      <c r="A140" s="193"/>
      <c r="B140" s="193"/>
      <c r="C140" s="193"/>
      <c r="D140" s="193"/>
      <c r="E140" s="544" t="s">
        <v>489</v>
      </c>
      <c r="F140" s="171">
        <f t="shared" si="15"/>
        <v>2000</v>
      </c>
      <c r="G140" s="194">
        <v>0</v>
      </c>
      <c r="H140" s="171">
        <v>2000</v>
      </c>
      <c r="I140" s="194">
        <v>0</v>
      </c>
      <c r="J140" s="194">
        <v>0</v>
      </c>
    </row>
    <row r="141" spans="1:10" ht="39" customHeight="1" x14ac:dyDescent="0.25">
      <c r="A141" s="193"/>
      <c r="B141" s="193"/>
      <c r="C141" s="193"/>
      <c r="D141" s="193"/>
      <c r="E141" s="544" t="s">
        <v>490</v>
      </c>
      <c r="F141" s="171">
        <f t="shared" si="15"/>
        <v>-220</v>
      </c>
      <c r="G141" s="194">
        <v>0</v>
      </c>
      <c r="H141" s="171">
        <v>-220</v>
      </c>
      <c r="I141" s="194">
        <v>0</v>
      </c>
      <c r="J141" s="194">
        <v>0</v>
      </c>
    </row>
    <row r="142" spans="1:10" s="258" customFormat="1" ht="41.25" customHeight="1" x14ac:dyDescent="0.25">
      <c r="A142" s="281"/>
      <c r="B142" s="281"/>
      <c r="C142" s="281"/>
      <c r="D142" s="281"/>
      <c r="E142" s="262" t="s">
        <v>382</v>
      </c>
      <c r="F142" s="261">
        <f t="shared" ref="F142:F146" si="16">SUM(G142:J142)</f>
        <v>600</v>
      </c>
      <c r="G142" s="9">
        <v>0</v>
      </c>
      <c r="H142" s="9">
        <v>600</v>
      </c>
      <c r="I142" s="9">
        <v>0</v>
      </c>
      <c r="J142" s="9">
        <v>0</v>
      </c>
    </row>
    <row r="143" spans="1:10" ht="50.1" customHeight="1" x14ac:dyDescent="0.25">
      <c r="A143" s="193"/>
      <c r="B143" s="193"/>
      <c r="C143" s="193"/>
      <c r="D143" s="193"/>
      <c r="E143" s="544" t="s">
        <v>385</v>
      </c>
      <c r="F143" s="171">
        <f t="shared" si="16"/>
        <v>-790</v>
      </c>
      <c r="G143" s="194">
        <v>0</v>
      </c>
      <c r="H143" s="194">
        <v>-790</v>
      </c>
      <c r="I143" s="194">
        <v>0</v>
      </c>
      <c r="J143" s="194">
        <v>0</v>
      </c>
    </row>
    <row r="144" spans="1:10" ht="50.1" customHeight="1" x14ac:dyDescent="0.25">
      <c r="A144" s="193"/>
      <c r="B144" s="193"/>
      <c r="C144" s="193"/>
      <c r="D144" s="193"/>
      <c r="E144" s="544" t="s">
        <v>383</v>
      </c>
      <c r="F144" s="171">
        <f t="shared" si="16"/>
        <v>-250</v>
      </c>
      <c r="G144" s="194">
        <v>0</v>
      </c>
      <c r="H144" s="194">
        <v>-250</v>
      </c>
      <c r="I144" s="194">
        <v>0</v>
      </c>
      <c r="J144" s="194">
        <v>0</v>
      </c>
    </row>
    <row r="145" spans="1:10" ht="50.1" customHeight="1" x14ac:dyDescent="0.25">
      <c r="A145" s="193"/>
      <c r="B145" s="193"/>
      <c r="C145" s="193"/>
      <c r="D145" s="193"/>
      <c r="E145" s="544" t="s">
        <v>384</v>
      </c>
      <c r="F145" s="171">
        <f t="shared" si="16"/>
        <v>-570</v>
      </c>
      <c r="G145" s="194">
        <v>0</v>
      </c>
      <c r="H145" s="194">
        <v>-570</v>
      </c>
      <c r="I145" s="194">
        <v>0</v>
      </c>
      <c r="J145" s="194">
        <v>0</v>
      </c>
    </row>
    <row r="146" spans="1:10" ht="50.1" customHeight="1" x14ac:dyDescent="0.25">
      <c r="A146" s="193"/>
      <c r="B146" s="193"/>
      <c r="C146" s="193"/>
      <c r="D146" s="193"/>
      <c r="E146" s="544" t="s">
        <v>294</v>
      </c>
      <c r="F146" s="171">
        <f t="shared" si="16"/>
        <v>-240</v>
      </c>
      <c r="G146" s="194">
        <v>0</v>
      </c>
      <c r="H146" s="171">
        <v>-240</v>
      </c>
      <c r="I146" s="194">
        <v>0</v>
      </c>
      <c r="J146" s="194">
        <v>0</v>
      </c>
    </row>
    <row r="147" spans="1:10" ht="50.1" customHeight="1" x14ac:dyDescent="0.25">
      <c r="A147" s="193"/>
      <c r="B147" s="193"/>
      <c r="C147" s="193"/>
      <c r="D147" s="193"/>
      <c r="E147" s="544" t="s">
        <v>295</v>
      </c>
      <c r="F147" s="171">
        <f>SUM(G147:J147)</f>
        <v>-520</v>
      </c>
      <c r="G147" s="194">
        <v>0</v>
      </c>
      <c r="H147" s="171">
        <v>-520</v>
      </c>
      <c r="I147" s="194">
        <v>0</v>
      </c>
      <c r="J147" s="194">
        <v>0</v>
      </c>
    </row>
    <row r="148" spans="1:10" ht="50.1" customHeight="1" x14ac:dyDescent="0.25">
      <c r="A148" s="193"/>
      <c r="B148" s="193"/>
      <c r="C148" s="193"/>
      <c r="D148" s="193"/>
      <c r="E148" s="544" t="s">
        <v>296</v>
      </c>
      <c r="F148" s="171">
        <f>SUM(G148:J148)</f>
        <v>-1140</v>
      </c>
      <c r="G148" s="194">
        <v>0</v>
      </c>
      <c r="H148" s="171">
        <v>-1140</v>
      </c>
      <c r="I148" s="194">
        <v>0</v>
      </c>
      <c r="J148" s="194">
        <v>0</v>
      </c>
    </row>
    <row r="149" spans="1:10" ht="39.75" customHeight="1" x14ac:dyDescent="0.25">
      <c r="A149" s="156" t="s">
        <v>127</v>
      </c>
      <c r="B149" s="156" t="s">
        <v>128</v>
      </c>
      <c r="C149" s="156" t="s">
        <v>121</v>
      </c>
      <c r="D149" s="185" t="s">
        <v>125</v>
      </c>
      <c r="E149" s="189" t="s">
        <v>129</v>
      </c>
      <c r="F149" s="204">
        <f>SUM(G149:J149)</f>
        <v>-5250</v>
      </c>
      <c r="G149" s="204">
        <f>SUM(G151:G151)</f>
        <v>-5250</v>
      </c>
      <c r="H149" s="204">
        <f>SUM(H151:H151)</f>
        <v>0</v>
      </c>
      <c r="I149" s="204">
        <f>SUM(I151:I151)</f>
        <v>0</v>
      </c>
      <c r="J149" s="204">
        <f>SUM(J151:J151)</f>
        <v>0</v>
      </c>
    </row>
    <row r="150" spans="1:10" ht="26.25" customHeight="1" x14ac:dyDescent="0.25">
      <c r="A150" s="187"/>
      <c r="B150" s="187"/>
      <c r="C150" s="196"/>
      <c r="D150" s="197"/>
      <c r="E150" s="194" t="s">
        <v>114</v>
      </c>
      <c r="F150" s="190"/>
      <c r="G150" s="190"/>
      <c r="H150" s="190"/>
      <c r="I150" s="190"/>
      <c r="J150" s="190"/>
    </row>
    <row r="151" spans="1:10" ht="50.1" customHeight="1" x14ac:dyDescent="0.25">
      <c r="A151" s="193"/>
      <c r="B151" s="193"/>
      <c r="C151" s="193"/>
      <c r="D151" s="193"/>
      <c r="E151" s="544" t="s">
        <v>297</v>
      </c>
      <c r="F151" s="171">
        <f>SUM(G151:J151)</f>
        <v>-5250</v>
      </c>
      <c r="G151" s="171">
        <v>-5250</v>
      </c>
      <c r="H151" s="194">
        <v>0</v>
      </c>
      <c r="I151" s="194">
        <v>0</v>
      </c>
      <c r="J151" s="194">
        <v>0</v>
      </c>
    </row>
    <row r="152" spans="1:10" ht="30.75" customHeight="1" x14ac:dyDescent="0.25">
      <c r="A152" s="185"/>
      <c r="B152" s="185"/>
      <c r="C152" s="185"/>
      <c r="D152" s="185"/>
      <c r="E152" s="188" t="s">
        <v>130</v>
      </c>
      <c r="F152" s="204">
        <f>SUM(G152:J152)</f>
        <v>2352.8000000000002</v>
      </c>
      <c r="G152" s="204">
        <f>SUM(G154,G169)</f>
        <v>0</v>
      </c>
      <c r="H152" s="204">
        <f>SUM(H154,H169)</f>
        <v>1805.4000000000024</v>
      </c>
      <c r="I152" s="204">
        <f>SUM(I154,I169)</f>
        <v>547.39999999999793</v>
      </c>
      <c r="J152" s="204">
        <f>SUM(J154,J169)</f>
        <v>0</v>
      </c>
    </row>
    <row r="153" spans="1:10" ht="29.25" customHeight="1" x14ac:dyDescent="0.25">
      <c r="A153" s="185"/>
      <c r="B153" s="185"/>
      <c r="C153" s="185"/>
      <c r="D153" s="185"/>
      <c r="E153" s="185" t="s">
        <v>114</v>
      </c>
      <c r="F153" s="190"/>
      <c r="G153" s="190"/>
      <c r="H153" s="190"/>
      <c r="I153" s="190"/>
      <c r="J153" s="190"/>
    </row>
    <row r="154" spans="1:10" ht="50.1" customHeight="1" x14ac:dyDescent="0.25">
      <c r="A154" s="156" t="s">
        <v>122</v>
      </c>
      <c r="B154" s="156" t="s">
        <v>125</v>
      </c>
      <c r="C154" s="156" t="s">
        <v>121</v>
      </c>
      <c r="D154" s="185" t="s">
        <v>121</v>
      </c>
      <c r="E154" s="156" t="s">
        <v>105</v>
      </c>
      <c r="F154" s="204">
        <f>SUM(G154:J154)</f>
        <v>8541.4</v>
      </c>
      <c r="G154" s="204">
        <f>G156</f>
        <v>0</v>
      </c>
      <c r="H154" s="204">
        <f>H156</f>
        <v>7994.0000000000018</v>
      </c>
      <c r="I154" s="204">
        <f>I156</f>
        <v>547.39999999999793</v>
      </c>
      <c r="J154" s="204">
        <f>J156</f>
        <v>0</v>
      </c>
    </row>
    <row r="155" spans="1:10" ht="33" customHeight="1" x14ac:dyDescent="0.25">
      <c r="A155" s="185"/>
      <c r="B155" s="185"/>
      <c r="C155" s="185"/>
      <c r="D155" s="185"/>
      <c r="E155" s="185" t="s">
        <v>114</v>
      </c>
      <c r="F155" s="190"/>
      <c r="G155" s="190"/>
      <c r="H155" s="190"/>
      <c r="I155" s="190"/>
      <c r="J155" s="190"/>
    </row>
    <row r="156" spans="1:10" ht="33" customHeight="1" x14ac:dyDescent="0.25">
      <c r="A156" s="185"/>
      <c r="B156" s="185"/>
      <c r="C156" s="185"/>
      <c r="D156" s="185"/>
      <c r="E156" s="156" t="s">
        <v>115</v>
      </c>
      <c r="F156" s="204">
        <f>SUM(F158,F166)</f>
        <v>8541.4</v>
      </c>
      <c r="G156" s="204">
        <f>G158+G166</f>
        <v>0</v>
      </c>
      <c r="H156" s="204">
        <f>H158+H166</f>
        <v>7994.0000000000018</v>
      </c>
      <c r="I156" s="204">
        <f>I158+I166</f>
        <v>547.39999999999793</v>
      </c>
      <c r="J156" s="204">
        <f>J158+J166</f>
        <v>0</v>
      </c>
    </row>
    <row r="157" spans="1:10" ht="29.25" customHeight="1" x14ac:dyDescent="0.25">
      <c r="A157" s="185"/>
      <c r="B157" s="185"/>
      <c r="C157" s="185"/>
      <c r="D157" s="185"/>
      <c r="E157" s="544" t="s">
        <v>116</v>
      </c>
      <c r="F157" s="190"/>
      <c r="G157" s="190"/>
      <c r="H157" s="190"/>
      <c r="I157" s="190"/>
      <c r="J157" s="190"/>
    </row>
    <row r="158" spans="1:10" ht="37.5" customHeight="1" x14ac:dyDescent="0.25">
      <c r="A158" s="185"/>
      <c r="B158" s="185"/>
      <c r="C158" s="185"/>
      <c r="D158" s="185"/>
      <c r="E158" s="189" t="s">
        <v>119</v>
      </c>
      <c r="F158" s="204">
        <f>SUM(G158:J158)</f>
        <v>9846.4</v>
      </c>
      <c r="G158" s="204">
        <f>SUM(G160:G165)</f>
        <v>0</v>
      </c>
      <c r="H158" s="204">
        <f>SUM(H160:H165)</f>
        <v>9299.0000000000018</v>
      </c>
      <c r="I158" s="204">
        <f>SUM(I160:I165)</f>
        <v>547.39999999999793</v>
      </c>
      <c r="J158" s="204">
        <f>SUM(J160:J165)</f>
        <v>0</v>
      </c>
    </row>
    <row r="159" spans="1:10" ht="36" customHeight="1" x14ac:dyDescent="0.25">
      <c r="A159" s="185"/>
      <c r="B159" s="185"/>
      <c r="C159" s="185"/>
      <c r="D159" s="185"/>
      <c r="E159" s="185" t="s">
        <v>114</v>
      </c>
      <c r="F159" s="190"/>
      <c r="G159" s="190"/>
      <c r="H159" s="190"/>
      <c r="I159" s="190"/>
      <c r="J159" s="190"/>
    </row>
    <row r="160" spans="1:10" ht="45" customHeight="1" x14ac:dyDescent="0.25">
      <c r="A160" s="193"/>
      <c r="B160" s="193"/>
      <c r="C160" s="193"/>
      <c r="D160" s="193"/>
      <c r="E160" s="544" t="s">
        <v>298</v>
      </c>
      <c r="F160" s="171">
        <f>SUM(G160:J160)</f>
        <v>-1701.6</v>
      </c>
      <c r="G160" s="194">
        <v>0</v>
      </c>
      <c r="H160" s="171">
        <v>-1701.6</v>
      </c>
      <c r="I160" s="171">
        <v>0</v>
      </c>
      <c r="J160" s="194">
        <v>0</v>
      </c>
    </row>
    <row r="161" spans="1:10" ht="50.1" customHeight="1" x14ac:dyDescent="0.25">
      <c r="A161" s="193"/>
      <c r="B161" s="193"/>
      <c r="C161" s="193"/>
      <c r="D161" s="193"/>
      <c r="E161" s="544" t="s">
        <v>299</v>
      </c>
      <c r="F161" s="171">
        <f>SUM(G161:J161)</f>
        <v>-1672.8</v>
      </c>
      <c r="G161" s="194">
        <v>0</v>
      </c>
      <c r="H161" s="171">
        <v>-1672.8</v>
      </c>
      <c r="I161" s="171">
        <v>0</v>
      </c>
      <c r="J161" s="194">
        <v>0</v>
      </c>
    </row>
    <row r="162" spans="1:10" ht="50.1" customHeight="1" x14ac:dyDescent="0.25">
      <c r="A162" s="193"/>
      <c r="B162" s="193"/>
      <c r="C162" s="193"/>
      <c r="D162" s="193"/>
      <c r="E162" s="544" t="s">
        <v>300</v>
      </c>
      <c r="F162" s="171">
        <f>SUM(G162:J162)</f>
        <v>-342.7</v>
      </c>
      <c r="G162" s="194">
        <v>0</v>
      </c>
      <c r="H162" s="171">
        <v>-342.7</v>
      </c>
      <c r="I162" s="171">
        <v>0</v>
      </c>
      <c r="J162" s="194">
        <v>0</v>
      </c>
    </row>
    <row r="163" spans="1:10" ht="50.1" customHeight="1" x14ac:dyDescent="0.25">
      <c r="A163" s="193"/>
      <c r="B163" s="193"/>
      <c r="C163" s="193"/>
      <c r="D163" s="193"/>
      <c r="E163" s="544" t="s">
        <v>439</v>
      </c>
      <c r="F163" s="171">
        <f t="shared" ref="F163:F164" si="17">SUM(G163:J163)</f>
        <v>-454</v>
      </c>
      <c r="G163" s="194">
        <v>0</v>
      </c>
      <c r="H163" s="171">
        <v>-454</v>
      </c>
      <c r="I163" s="171">
        <v>0</v>
      </c>
      <c r="J163" s="194">
        <v>0</v>
      </c>
    </row>
    <row r="164" spans="1:10" ht="50.1" customHeight="1" x14ac:dyDescent="0.25">
      <c r="A164" s="193"/>
      <c r="B164" s="193"/>
      <c r="C164" s="193"/>
      <c r="D164" s="193"/>
      <c r="E164" s="544" t="s">
        <v>440</v>
      </c>
      <c r="F164" s="171">
        <f t="shared" si="17"/>
        <v>14903.099999999999</v>
      </c>
      <c r="G164" s="194">
        <v>0</v>
      </c>
      <c r="H164" s="171">
        <f>-644.3+15000</f>
        <v>14355.7</v>
      </c>
      <c r="I164" s="171">
        <v>547.39999999999793</v>
      </c>
      <c r="J164" s="194">
        <v>0</v>
      </c>
    </row>
    <row r="165" spans="1:10" ht="50.1" customHeight="1" x14ac:dyDescent="0.25">
      <c r="A165" s="193"/>
      <c r="B165" s="193"/>
      <c r="C165" s="193"/>
      <c r="D165" s="193"/>
      <c r="E165" s="544" t="s">
        <v>301</v>
      </c>
      <c r="F165" s="171">
        <f>SUM(G165:J165)</f>
        <v>-885.6</v>
      </c>
      <c r="G165" s="194">
        <v>0</v>
      </c>
      <c r="H165" s="171">
        <v>-885.6</v>
      </c>
      <c r="I165" s="171">
        <v>0</v>
      </c>
      <c r="J165" s="194">
        <v>0</v>
      </c>
    </row>
    <row r="166" spans="1:10" ht="41.25" customHeight="1" x14ac:dyDescent="0.25">
      <c r="A166" s="193"/>
      <c r="B166" s="193"/>
      <c r="C166" s="193"/>
      <c r="D166" s="193"/>
      <c r="E166" s="189" t="s">
        <v>126</v>
      </c>
      <c r="F166" s="204">
        <f>SUM(G166:J166)</f>
        <v>-1305</v>
      </c>
      <c r="G166" s="204">
        <f>SUM(G168)</f>
        <v>0</v>
      </c>
      <c r="H166" s="204">
        <f>SUM(H168)</f>
        <v>-1305</v>
      </c>
      <c r="I166" s="204">
        <f>SUM(I168)</f>
        <v>0</v>
      </c>
      <c r="J166" s="204">
        <f>SUM(J168)</f>
        <v>0</v>
      </c>
    </row>
    <row r="167" spans="1:10" ht="34.5" customHeight="1" x14ac:dyDescent="0.25">
      <c r="A167" s="193"/>
      <c r="B167" s="193"/>
      <c r="C167" s="193"/>
      <c r="D167" s="193"/>
      <c r="E167" s="185" t="s">
        <v>114</v>
      </c>
      <c r="F167" s="190"/>
      <c r="G167" s="190"/>
      <c r="H167" s="190"/>
      <c r="I167" s="190"/>
      <c r="J167" s="190"/>
    </row>
    <row r="168" spans="1:10" ht="50.1" customHeight="1" x14ac:dyDescent="0.25">
      <c r="A168" s="193"/>
      <c r="B168" s="193"/>
      <c r="C168" s="193"/>
      <c r="D168" s="193"/>
      <c r="E168" s="544" t="s">
        <v>302</v>
      </c>
      <c r="F168" s="171">
        <f>SUM(G168:J168)</f>
        <v>-1305</v>
      </c>
      <c r="G168" s="194">
        <v>0</v>
      </c>
      <c r="H168" s="171">
        <v>-1305</v>
      </c>
      <c r="I168" s="194">
        <v>0</v>
      </c>
      <c r="J168" s="194">
        <v>0</v>
      </c>
    </row>
    <row r="169" spans="1:10" ht="33.75" customHeight="1" x14ac:dyDescent="0.25">
      <c r="A169" s="156" t="s">
        <v>127</v>
      </c>
      <c r="B169" s="156" t="s">
        <v>128</v>
      </c>
      <c r="C169" s="156" t="s">
        <v>121</v>
      </c>
      <c r="D169" s="185" t="s">
        <v>120</v>
      </c>
      <c r="E169" s="189" t="s">
        <v>106</v>
      </c>
      <c r="F169" s="204">
        <f>SUM(G169:J169)</f>
        <v>-6188.5999999999995</v>
      </c>
      <c r="G169" s="204">
        <f>SUM(G171:G182)</f>
        <v>0</v>
      </c>
      <c r="H169" s="204">
        <f>SUM(H171:H182)</f>
        <v>-6188.5999999999995</v>
      </c>
      <c r="I169" s="204">
        <f>SUM(I171:I182)</f>
        <v>0</v>
      </c>
      <c r="J169" s="204">
        <f>SUM(J171:J182)</f>
        <v>0</v>
      </c>
    </row>
    <row r="170" spans="1:10" ht="33" customHeight="1" x14ac:dyDescent="0.25">
      <c r="A170" s="187"/>
      <c r="B170" s="187"/>
      <c r="C170" s="196"/>
      <c r="D170" s="197"/>
      <c r="E170" s="194" t="s">
        <v>114</v>
      </c>
      <c r="F170" s="190"/>
      <c r="G170" s="190"/>
      <c r="H170" s="190"/>
      <c r="I170" s="190"/>
      <c r="J170" s="190"/>
    </row>
    <row r="171" spans="1:10" ht="51.75" customHeight="1" x14ac:dyDescent="0.25">
      <c r="A171" s="193"/>
      <c r="B171" s="193"/>
      <c r="C171" s="193"/>
      <c r="D171" s="193"/>
      <c r="E171" s="544" t="s">
        <v>246</v>
      </c>
      <c r="F171" s="171">
        <f>SUM(G171:J171)</f>
        <v>-378.2</v>
      </c>
      <c r="G171" s="194">
        <v>0</v>
      </c>
      <c r="H171" s="171">
        <v>-378.2</v>
      </c>
      <c r="I171" s="171">
        <v>0</v>
      </c>
      <c r="J171" s="194">
        <v>0</v>
      </c>
    </row>
    <row r="172" spans="1:10" ht="45.75" customHeight="1" x14ac:dyDescent="0.25">
      <c r="A172" s="193"/>
      <c r="B172" s="193"/>
      <c r="C172" s="193"/>
      <c r="D172" s="193"/>
      <c r="E172" s="544" t="s">
        <v>247</v>
      </c>
      <c r="F172" s="171">
        <f t="shared" ref="F172:F182" si="18">SUM(G172:J172)</f>
        <v>-366.1</v>
      </c>
      <c r="G172" s="194">
        <v>0</v>
      </c>
      <c r="H172" s="171">
        <v>-366.1</v>
      </c>
      <c r="I172" s="171">
        <v>0</v>
      </c>
      <c r="J172" s="194">
        <v>0</v>
      </c>
    </row>
    <row r="173" spans="1:10" ht="39.75" customHeight="1" x14ac:dyDescent="0.25">
      <c r="A173" s="193"/>
      <c r="B173" s="193"/>
      <c r="C173" s="193"/>
      <c r="D173" s="193"/>
      <c r="E173" s="544" t="s">
        <v>248</v>
      </c>
      <c r="F173" s="171">
        <f t="shared" si="18"/>
        <v>-698.8</v>
      </c>
      <c r="G173" s="194">
        <v>0</v>
      </c>
      <c r="H173" s="171">
        <v>-698.8</v>
      </c>
      <c r="I173" s="171">
        <v>0</v>
      </c>
      <c r="J173" s="194">
        <v>0</v>
      </c>
    </row>
    <row r="174" spans="1:10" ht="42.75" customHeight="1" x14ac:dyDescent="0.25">
      <c r="A174" s="193"/>
      <c r="B174" s="193"/>
      <c r="C174" s="193"/>
      <c r="D174" s="193"/>
      <c r="E174" s="544" t="s">
        <v>249</v>
      </c>
      <c r="F174" s="171">
        <f t="shared" si="18"/>
        <v>-347</v>
      </c>
      <c r="G174" s="194">
        <v>0</v>
      </c>
      <c r="H174" s="171">
        <v>-347</v>
      </c>
      <c r="I174" s="171">
        <v>0</v>
      </c>
      <c r="J174" s="194">
        <v>0</v>
      </c>
    </row>
    <row r="175" spans="1:10" ht="44.25" customHeight="1" x14ac:dyDescent="0.25">
      <c r="A175" s="193"/>
      <c r="B175" s="193"/>
      <c r="C175" s="193"/>
      <c r="D175" s="193"/>
      <c r="E175" s="544" t="s">
        <v>250</v>
      </c>
      <c r="F175" s="171">
        <f t="shared" si="18"/>
        <v>-842.4</v>
      </c>
      <c r="G175" s="194">
        <v>0</v>
      </c>
      <c r="H175" s="171">
        <v>-842.4</v>
      </c>
      <c r="I175" s="171">
        <v>0</v>
      </c>
      <c r="J175" s="194">
        <v>0</v>
      </c>
    </row>
    <row r="176" spans="1:10" ht="39.75" customHeight="1" x14ac:dyDescent="0.25">
      <c r="A176" s="193"/>
      <c r="B176" s="193"/>
      <c r="C176" s="193"/>
      <c r="D176" s="193"/>
      <c r="E176" s="544" t="s">
        <v>251</v>
      </c>
      <c r="F176" s="171">
        <f t="shared" si="18"/>
        <v>-493.2</v>
      </c>
      <c r="G176" s="194">
        <v>0</v>
      </c>
      <c r="H176" s="171">
        <v>-493.2</v>
      </c>
      <c r="I176" s="194">
        <v>0</v>
      </c>
      <c r="J176" s="194">
        <v>0</v>
      </c>
    </row>
    <row r="177" spans="1:10" ht="57.75" customHeight="1" x14ac:dyDescent="0.25">
      <c r="A177" s="193"/>
      <c r="B177" s="193"/>
      <c r="C177" s="193"/>
      <c r="D177" s="193"/>
      <c r="E177" s="205" t="s">
        <v>390</v>
      </c>
      <c r="F177" s="171">
        <f t="shared" si="18"/>
        <v>-290.2</v>
      </c>
      <c r="G177" s="194">
        <v>0</v>
      </c>
      <c r="H177" s="194">
        <v>-290.2</v>
      </c>
      <c r="I177" s="194">
        <v>0</v>
      </c>
      <c r="J177" s="194">
        <v>0</v>
      </c>
    </row>
    <row r="178" spans="1:10" ht="49.5" customHeight="1" x14ac:dyDescent="0.25">
      <c r="A178" s="193"/>
      <c r="B178" s="193"/>
      <c r="C178" s="193"/>
      <c r="D178" s="193"/>
      <c r="E178" s="544" t="s">
        <v>252</v>
      </c>
      <c r="F178" s="171">
        <f t="shared" si="18"/>
        <v>-722.8</v>
      </c>
      <c r="G178" s="194">
        <v>0</v>
      </c>
      <c r="H178" s="171">
        <v>-722.8</v>
      </c>
      <c r="I178" s="171">
        <v>0</v>
      </c>
      <c r="J178" s="194">
        <v>0</v>
      </c>
    </row>
    <row r="179" spans="1:10" ht="44.25" customHeight="1" x14ac:dyDescent="0.25">
      <c r="A179" s="193"/>
      <c r="B179" s="193"/>
      <c r="C179" s="193"/>
      <c r="D179" s="193"/>
      <c r="E179" s="544" t="s">
        <v>253</v>
      </c>
      <c r="F179" s="171">
        <f t="shared" si="18"/>
        <v>-432.5</v>
      </c>
      <c r="G179" s="194">
        <v>0</v>
      </c>
      <c r="H179" s="171">
        <v>-432.5</v>
      </c>
      <c r="I179" s="171">
        <v>0</v>
      </c>
      <c r="J179" s="194">
        <v>0</v>
      </c>
    </row>
    <row r="180" spans="1:10" ht="48" customHeight="1" x14ac:dyDescent="0.25">
      <c r="A180" s="193"/>
      <c r="B180" s="193"/>
      <c r="C180" s="193"/>
      <c r="D180" s="193"/>
      <c r="E180" s="544" t="s">
        <v>303</v>
      </c>
      <c r="F180" s="171">
        <f t="shared" si="18"/>
        <v>-300.89999999999998</v>
      </c>
      <c r="G180" s="194">
        <v>0</v>
      </c>
      <c r="H180" s="171">
        <v>-300.89999999999998</v>
      </c>
      <c r="I180" s="171">
        <v>0</v>
      </c>
      <c r="J180" s="194">
        <v>0</v>
      </c>
    </row>
    <row r="181" spans="1:10" ht="48" customHeight="1" x14ac:dyDescent="0.25">
      <c r="A181" s="193"/>
      <c r="B181" s="193"/>
      <c r="C181" s="193"/>
      <c r="D181" s="193"/>
      <c r="E181" s="544" t="s">
        <v>254</v>
      </c>
      <c r="F181" s="171">
        <f t="shared" si="18"/>
        <v>-633.6</v>
      </c>
      <c r="G181" s="194">
        <v>0</v>
      </c>
      <c r="H181" s="171">
        <v>-633.6</v>
      </c>
      <c r="I181" s="171">
        <v>0</v>
      </c>
      <c r="J181" s="194">
        <v>0</v>
      </c>
    </row>
    <row r="182" spans="1:10" ht="47.25" customHeight="1" x14ac:dyDescent="0.25">
      <c r="A182" s="193"/>
      <c r="B182" s="193"/>
      <c r="C182" s="193"/>
      <c r="D182" s="193"/>
      <c r="E182" s="544" t="s">
        <v>304</v>
      </c>
      <c r="F182" s="171">
        <f t="shared" si="18"/>
        <v>-682.9</v>
      </c>
      <c r="G182" s="194">
        <v>0</v>
      </c>
      <c r="H182" s="171">
        <v>-682.9</v>
      </c>
      <c r="I182" s="171">
        <v>0</v>
      </c>
      <c r="J182" s="194">
        <v>0</v>
      </c>
    </row>
    <row r="183" spans="1:10" ht="50.1" customHeight="1" x14ac:dyDescent="0.25">
      <c r="A183" s="185"/>
      <c r="B183" s="185"/>
      <c r="C183" s="185"/>
      <c r="D183" s="185"/>
      <c r="E183" s="188" t="s">
        <v>242</v>
      </c>
      <c r="F183" s="204">
        <f>SUM(G183:J183)</f>
        <v>-55419</v>
      </c>
      <c r="G183" s="204">
        <f>SUM(G185,G202,G222)</f>
        <v>-3250</v>
      </c>
      <c r="H183" s="204">
        <f>SUM(H185,H202,H222)</f>
        <v>-52169</v>
      </c>
      <c r="I183" s="204">
        <f>SUM(I185,I202,I222)</f>
        <v>0</v>
      </c>
      <c r="J183" s="204">
        <f>SUM(J185,J202,J222)</f>
        <v>0</v>
      </c>
    </row>
    <row r="184" spans="1:10" ht="28.5" customHeight="1" x14ac:dyDescent="0.25">
      <c r="A184" s="185"/>
      <c r="B184" s="185"/>
      <c r="C184" s="185"/>
      <c r="D184" s="185"/>
      <c r="E184" s="185" t="s">
        <v>114</v>
      </c>
      <c r="F184" s="206"/>
      <c r="G184" s="190"/>
      <c r="H184" s="190"/>
      <c r="I184" s="190"/>
      <c r="J184" s="190"/>
    </row>
    <row r="185" spans="1:10" ht="56.25" customHeight="1" x14ac:dyDescent="0.25">
      <c r="A185" s="156" t="s">
        <v>122</v>
      </c>
      <c r="B185" s="156" t="s">
        <v>125</v>
      </c>
      <c r="C185" s="156" t="s">
        <v>121</v>
      </c>
      <c r="D185" s="185" t="s">
        <v>121</v>
      </c>
      <c r="E185" s="156" t="s">
        <v>105</v>
      </c>
      <c r="F185" s="204">
        <f>SUM(G185:J185)</f>
        <v>-12218</v>
      </c>
      <c r="G185" s="204">
        <f>G187</f>
        <v>0</v>
      </c>
      <c r="H185" s="204">
        <f>H187</f>
        <v>-12218</v>
      </c>
      <c r="I185" s="204">
        <f>I187</f>
        <v>0</v>
      </c>
      <c r="J185" s="204">
        <f>J187</f>
        <v>0</v>
      </c>
    </row>
    <row r="186" spans="1:10" ht="26.25" customHeight="1" x14ac:dyDescent="0.25">
      <c r="A186" s="185"/>
      <c r="B186" s="185"/>
      <c r="C186" s="185"/>
      <c r="D186" s="185"/>
      <c r="E186" s="185" t="s">
        <v>114</v>
      </c>
      <c r="F186" s="206"/>
      <c r="G186" s="190"/>
      <c r="H186" s="190"/>
      <c r="I186" s="190"/>
      <c r="J186" s="190"/>
    </row>
    <row r="187" spans="1:10" ht="27.75" customHeight="1" x14ac:dyDescent="0.25">
      <c r="A187" s="185"/>
      <c r="B187" s="185"/>
      <c r="C187" s="185"/>
      <c r="D187" s="185"/>
      <c r="E187" s="156" t="s">
        <v>115</v>
      </c>
      <c r="F187" s="204">
        <f>SUM(G187:J187)</f>
        <v>-12218</v>
      </c>
      <c r="G187" s="204">
        <f>SUM(G189,G199)</f>
        <v>0</v>
      </c>
      <c r="H187" s="204">
        <f>SUM(H189,H199)</f>
        <v>-12218</v>
      </c>
      <c r="I187" s="204">
        <f>SUM(I189,I199)</f>
        <v>0</v>
      </c>
      <c r="J187" s="204">
        <f>SUM(J189,J199)</f>
        <v>0</v>
      </c>
    </row>
    <row r="188" spans="1:10" ht="17.25" x14ac:dyDescent="0.25">
      <c r="A188" s="185"/>
      <c r="B188" s="185"/>
      <c r="C188" s="185"/>
      <c r="D188" s="185"/>
      <c r="E188" s="544" t="s">
        <v>116</v>
      </c>
      <c r="F188" s="206"/>
      <c r="G188" s="190"/>
      <c r="H188" s="190"/>
      <c r="I188" s="190"/>
      <c r="J188" s="190"/>
    </row>
    <row r="189" spans="1:10" ht="42.75" customHeight="1" x14ac:dyDescent="0.25">
      <c r="A189" s="185"/>
      <c r="B189" s="185"/>
      <c r="C189" s="185"/>
      <c r="D189" s="185"/>
      <c r="E189" s="189" t="s">
        <v>119</v>
      </c>
      <c r="F189" s="204">
        <f>SUM(G189:J189)</f>
        <v>-12131</v>
      </c>
      <c r="G189" s="204">
        <f>SUM(G191:G198)</f>
        <v>0</v>
      </c>
      <c r="H189" s="204">
        <f>SUM(H191:H198)</f>
        <v>-12131</v>
      </c>
      <c r="I189" s="204">
        <f>SUM(I191:I198)</f>
        <v>0</v>
      </c>
      <c r="J189" s="204">
        <f>SUM(J191:J198)</f>
        <v>0</v>
      </c>
    </row>
    <row r="190" spans="1:10" ht="24" customHeight="1" x14ac:dyDescent="0.25">
      <c r="A190" s="185"/>
      <c r="B190" s="185"/>
      <c r="C190" s="185"/>
      <c r="D190" s="185"/>
      <c r="E190" s="185" t="s">
        <v>114</v>
      </c>
      <c r="F190" s="206"/>
      <c r="G190" s="190"/>
      <c r="H190" s="190"/>
      <c r="I190" s="190"/>
      <c r="J190" s="190"/>
    </row>
    <row r="191" spans="1:10" ht="70.5" customHeight="1" x14ac:dyDescent="0.25">
      <c r="A191" s="207"/>
      <c r="B191" s="207"/>
      <c r="C191" s="207"/>
      <c r="D191" s="207"/>
      <c r="E191" s="208" t="s">
        <v>369</v>
      </c>
      <c r="F191" s="58">
        <f>SUM(G191:J191)</f>
        <v>-2226</v>
      </c>
      <c r="G191" s="57">
        <v>0</v>
      </c>
      <c r="H191" s="194">
        <v>-2226</v>
      </c>
      <c r="I191" s="57">
        <v>0</v>
      </c>
      <c r="J191" s="57">
        <v>0</v>
      </c>
    </row>
    <row r="192" spans="1:10" ht="82.5" customHeight="1" x14ac:dyDescent="0.25">
      <c r="A192" s="207"/>
      <c r="B192" s="207"/>
      <c r="C192" s="207"/>
      <c r="D192" s="207"/>
      <c r="E192" s="208" t="s">
        <v>305</v>
      </c>
      <c r="F192" s="58">
        <f t="shared" ref="F192:F198" si="19">SUM(G192:J192)</f>
        <v>-374</v>
      </c>
      <c r="G192" s="57">
        <v>0</v>
      </c>
      <c r="H192" s="194">
        <v>-374</v>
      </c>
      <c r="I192" s="57">
        <v>0</v>
      </c>
      <c r="J192" s="57">
        <v>0</v>
      </c>
    </row>
    <row r="193" spans="1:10" ht="68.25" customHeight="1" x14ac:dyDescent="0.25">
      <c r="A193" s="207"/>
      <c r="B193" s="207"/>
      <c r="C193" s="207"/>
      <c r="D193" s="207"/>
      <c r="E193" s="208" t="s">
        <v>306</v>
      </c>
      <c r="F193" s="58">
        <f t="shared" si="19"/>
        <v>-594</v>
      </c>
      <c r="G193" s="57">
        <v>0</v>
      </c>
      <c r="H193" s="194">
        <v>-594</v>
      </c>
      <c r="I193" s="57">
        <v>0</v>
      </c>
      <c r="J193" s="57">
        <v>0</v>
      </c>
    </row>
    <row r="194" spans="1:10" ht="59.25" customHeight="1" x14ac:dyDescent="0.25">
      <c r="A194" s="207"/>
      <c r="B194" s="207"/>
      <c r="C194" s="207"/>
      <c r="D194" s="207"/>
      <c r="E194" s="208" t="s">
        <v>307</v>
      </c>
      <c r="F194" s="58">
        <f t="shared" si="19"/>
        <v>-6000</v>
      </c>
      <c r="G194" s="57">
        <v>0</v>
      </c>
      <c r="H194" s="58">
        <v>-6000</v>
      </c>
      <c r="I194" s="57">
        <v>0</v>
      </c>
      <c r="J194" s="57">
        <v>0</v>
      </c>
    </row>
    <row r="195" spans="1:10" ht="75" customHeight="1" x14ac:dyDescent="0.25">
      <c r="A195" s="207"/>
      <c r="B195" s="207"/>
      <c r="C195" s="207"/>
      <c r="D195" s="207"/>
      <c r="E195" s="208" t="s">
        <v>308</v>
      </c>
      <c r="F195" s="58">
        <f t="shared" si="19"/>
        <v>-87</v>
      </c>
      <c r="G195" s="57">
        <v>0</v>
      </c>
      <c r="H195" s="58">
        <v>-87</v>
      </c>
      <c r="I195" s="57">
        <v>0</v>
      </c>
      <c r="J195" s="57">
        <v>0</v>
      </c>
    </row>
    <row r="196" spans="1:10" ht="67.5" customHeight="1" x14ac:dyDescent="0.25">
      <c r="A196" s="207"/>
      <c r="B196" s="207"/>
      <c r="C196" s="207"/>
      <c r="D196" s="207"/>
      <c r="E196" s="208" t="s">
        <v>309</v>
      </c>
      <c r="F196" s="58">
        <f t="shared" si="19"/>
        <v>-500</v>
      </c>
      <c r="G196" s="57">
        <v>0</v>
      </c>
      <c r="H196" s="58">
        <v>-500</v>
      </c>
      <c r="I196" s="57">
        <v>0</v>
      </c>
      <c r="J196" s="57">
        <v>0</v>
      </c>
    </row>
    <row r="197" spans="1:10" ht="50.25" customHeight="1" x14ac:dyDescent="0.25">
      <c r="A197" s="207"/>
      <c r="B197" s="207"/>
      <c r="C197" s="207"/>
      <c r="D197" s="207"/>
      <c r="E197" s="208" t="s">
        <v>310</v>
      </c>
      <c r="F197" s="58">
        <f>SUM(G197:J197)</f>
        <v>-2250</v>
      </c>
      <c r="G197" s="57">
        <v>0</v>
      </c>
      <c r="H197" s="58">
        <v>-2250</v>
      </c>
      <c r="I197" s="57">
        <v>0</v>
      </c>
      <c r="J197" s="57">
        <v>0</v>
      </c>
    </row>
    <row r="198" spans="1:10" ht="51" customHeight="1" x14ac:dyDescent="0.25">
      <c r="A198" s="207"/>
      <c r="B198" s="207"/>
      <c r="C198" s="207"/>
      <c r="D198" s="207"/>
      <c r="E198" s="208" t="s">
        <v>311</v>
      </c>
      <c r="F198" s="58">
        <f t="shared" si="19"/>
        <v>-100</v>
      </c>
      <c r="G198" s="57">
        <v>0</v>
      </c>
      <c r="H198" s="58">
        <v>-100</v>
      </c>
      <c r="I198" s="57">
        <v>0</v>
      </c>
      <c r="J198" s="57">
        <v>0</v>
      </c>
    </row>
    <row r="199" spans="1:10" ht="36" customHeight="1" x14ac:dyDescent="0.25">
      <c r="A199" s="193"/>
      <c r="B199" s="193"/>
      <c r="C199" s="193"/>
      <c r="D199" s="193"/>
      <c r="E199" s="189" t="s">
        <v>126</v>
      </c>
      <c r="F199" s="204">
        <f>SUM(G199:J199)</f>
        <v>-87</v>
      </c>
      <c r="G199" s="204">
        <f>G201</f>
        <v>0</v>
      </c>
      <c r="H199" s="204">
        <f>SUM(H201)</f>
        <v>-87</v>
      </c>
      <c r="I199" s="204">
        <f>SUM(I201)</f>
        <v>0</v>
      </c>
      <c r="J199" s="204">
        <f>SUM(J201)</f>
        <v>0</v>
      </c>
    </row>
    <row r="200" spans="1:10" ht="26.25" customHeight="1" x14ac:dyDescent="0.25">
      <c r="A200" s="193"/>
      <c r="B200" s="193"/>
      <c r="C200" s="193"/>
      <c r="D200" s="193"/>
      <c r="E200" s="185" t="s">
        <v>114</v>
      </c>
      <c r="F200" s="171"/>
      <c r="G200" s="190"/>
      <c r="H200" s="190"/>
      <c r="I200" s="190"/>
      <c r="J200" s="190"/>
    </row>
    <row r="201" spans="1:10" ht="50.1" customHeight="1" x14ac:dyDescent="0.25">
      <c r="A201" s="207"/>
      <c r="B201" s="207"/>
      <c r="C201" s="207"/>
      <c r="D201" s="207"/>
      <c r="E201" s="209" t="s">
        <v>312</v>
      </c>
      <c r="F201" s="58">
        <f>SUM(G201:J201)</f>
        <v>-87</v>
      </c>
      <c r="G201" s="57">
        <v>0</v>
      </c>
      <c r="H201" s="58">
        <v>-87</v>
      </c>
      <c r="I201" s="57">
        <v>0</v>
      </c>
      <c r="J201" s="57">
        <v>0</v>
      </c>
    </row>
    <row r="202" spans="1:10" s="258" customFormat="1" ht="39.75" customHeight="1" x14ac:dyDescent="0.25">
      <c r="A202" s="263" t="s">
        <v>127</v>
      </c>
      <c r="B202" s="263" t="s">
        <v>128</v>
      </c>
      <c r="C202" s="263" t="s">
        <v>121</v>
      </c>
      <c r="D202" s="260" t="s">
        <v>120</v>
      </c>
      <c r="E202" s="3" t="s">
        <v>106</v>
      </c>
      <c r="F202" s="85">
        <f>SUM(G202:J202)</f>
        <v>-39951</v>
      </c>
      <c r="G202" s="85">
        <f>SUM(G204:G221)</f>
        <v>0</v>
      </c>
      <c r="H202" s="85">
        <f t="shared" ref="H202:J202" si="20">SUM(H204:H221)</f>
        <v>-39951</v>
      </c>
      <c r="I202" s="85">
        <f t="shared" si="20"/>
        <v>0</v>
      </c>
      <c r="J202" s="85">
        <f t="shared" si="20"/>
        <v>0</v>
      </c>
    </row>
    <row r="203" spans="1:10" ht="22.5" customHeight="1" x14ac:dyDescent="0.25">
      <c r="A203" s="187"/>
      <c r="B203" s="187"/>
      <c r="C203" s="196"/>
      <c r="D203" s="197"/>
      <c r="E203" s="194" t="s">
        <v>114</v>
      </c>
      <c r="F203" s="206"/>
      <c r="G203" s="190"/>
      <c r="H203" s="190"/>
      <c r="I203" s="190"/>
      <c r="J203" s="190"/>
    </row>
    <row r="204" spans="1:10" ht="50.1" customHeight="1" x14ac:dyDescent="0.25">
      <c r="A204" s="210"/>
      <c r="B204" s="211"/>
      <c r="C204" s="207"/>
      <c r="D204" s="207"/>
      <c r="E204" s="208" t="s">
        <v>313</v>
      </c>
      <c r="F204" s="58">
        <f>SUM(G204:J204)</f>
        <v>-869</v>
      </c>
      <c r="G204" s="57">
        <v>0</v>
      </c>
      <c r="H204" s="58">
        <v>-869</v>
      </c>
      <c r="I204" s="57">
        <v>0</v>
      </c>
      <c r="J204" s="57">
        <v>0</v>
      </c>
    </row>
    <row r="205" spans="1:10" ht="50.1" customHeight="1" x14ac:dyDescent="0.25">
      <c r="A205" s="210"/>
      <c r="B205" s="211"/>
      <c r="C205" s="207"/>
      <c r="D205" s="207"/>
      <c r="E205" s="208" t="s">
        <v>314</v>
      </c>
      <c r="F205" s="58">
        <f t="shared" ref="F205:F221" si="21">SUM(G205:J205)</f>
        <v>-150</v>
      </c>
      <c r="G205" s="57">
        <v>0</v>
      </c>
      <c r="H205" s="58">
        <v>-150</v>
      </c>
      <c r="I205" s="57">
        <v>0</v>
      </c>
      <c r="J205" s="57">
        <v>0</v>
      </c>
    </row>
    <row r="206" spans="1:10" ht="77.25" customHeight="1" x14ac:dyDescent="0.25">
      <c r="A206" s="210"/>
      <c r="B206" s="211"/>
      <c r="C206" s="207"/>
      <c r="D206" s="207"/>
      <c r="E206" s="208" t="s">
        <v>315</v>
      </c>
      <c r="F206" s="58">
        <f t="shared" si="21"/>
        <v>-17000</v>
      </c>
      <c r="G206" s="57">
        <v>0</v>
      </c>
      <c r="H206" s="255">
        <v>-17000</v>
      </c>
      <c r="I206" s="57">
        <v>0</v>
      </c>
      <c r="J206" s="57">
        <v>0</v>
      </c>
    </row>
    <row r="207" spans="1:10" ht="50.1" customHeight="1" x14ac:dyDescent="0.25">
      <c r="A207" s="210"/>
      <c r="B207" s="211"/>
      <c r="C207" s="207"/>
      <c r="D207" s="207"/>
      <c r="E207" s="208" t="s">
        <v>316</v>
      </c>
      <c r="F207" s="58">
        <f t="shared" si="21"/>
        <v>-140</v>
      </c>
      <c r="G207" s="57">
        <v>0</v>
      </c>
      <c r="H207" s="58">
        <v>-140</v>
      </c>
      <c r="I207" s="57">
        <v>0</v>
      </c>
      <c r="J207" s="57">
        <v>0</v>
      </c>
    </row>
    <row r="208" spans="1:10" ht="67.5" customHeight="1" x14ac:dyDescent="0.25">
      <c r="A208" s="210"/>
      <c r="B208" s="211"/>
      <c r="C208" s="207"/>
      <c r="D208" s="207"/>
      <c r="E208" s="208" t="s">
        <v>317</v>
      </c>
      <c r="F208" s="58">
        <f t="shared" si="21"/>
        <v>-320</v>
      </c>
      <c r="G208" s="57">
        <v>0</v>
      </c>
      <c r="H208" s="58">
        <v>-320</v>
      </c>
      <c r="I208" s="57">
        <v>0</v>
      </c>
      <c r="J208" s="57">
        <v>0</v>
      </c>
    </row>
    <row r="209" spans="1:10" ht="84.75" customHeight="1" x14ac:dyDescent="0.25">
      <c r="A209" s="210"/>
      <c r="B209" s="211"/>
      <c r="C209" s="207"/>
      <c r="D209" s="207"/>
      <c r="E209" s="208" t="s">
        <v>318</v>
      </c>
      <c r="F209" s="58">
        <f t="shared" si="21"/>
        <v>-164</v>
      </c>
      <c r="G209" s="57">
        <v>0</v>
      </c>
      <c r="H209" s="58">
        <v>-164</v>
      </c>
      <c r="I209" s="57">
        <v>0</v>
      </c>
      <c r="J209" s="57">
        <v>0</v>
      </c>
    </row>
    <row r="210" spans="1:10" ht="68.25" customHeight="1" x14ac:dyDescent="0.25">
      <c r="A210" s="210"/>
      <c r="B210" s="211"/>
      <c r="C210" s="207"/>
      <c r="D210" s="207"/>
      <c r="E210" s="208" t="s">
        <v>319</v>
      </c>
      <c r="F210" s="58">
        <f t="shared" si="21"/>
        <v>-238</v>
      </c>
      <c r="G210" s="57">
        <v>0</v>
      </c>
      <c r="H210" s="57">
        <v>-238</v>
      </c>
      <c r="I210" s="57">
        <v>0</v>
      </c>
      <c r="J210" s="57">
        <v>0</v>
      </c>
    </row>
    <row r="211" spans="1:10" ht="41.25" customHeight="1" x14ac:dyDescent="0.25">
      <c r="A211" s="210"/>
      <c r="B211" s="211"/>
      <c r="C211" s="207"/>
      <c r="D211" s="207"/>
      <c r="E211" s="57" t="s">
        <v>320</v>
      </c>
      <c r="F211" s="58">
        <f t="shared" si="21"/>
        <v>-270</v>
      </c>
      <c r="G211" s="57">
        <v>0</v>
      </c>
      <c r="H211" s="58">
        <v>-270</v>
      </c>
      <c r="I211" s="57">
        <v>0</v>
      </c>
      <c r="J211" s="57">
        <v>0</v>
      </c>
    </row>
    <row r="212" spans="1:10" ht="40.5" customHeight="1" x14ac:dyDescent="0.25">
      <c r="A212" s="210"/>
      <c r="B212" s="211"/>
      <c r="C212" s="207"/>
      <c r="D212" s="207"/>
      <c r="E212" s="208" t="s">
        <v>321</v>
      </c>
      <c r="F212" s="58">
        <f t="shared" si="21"/>
        <v>-240</v>
      </c>
      <c r="G212" s="57">
        <v>0</v>
      </c>
      <c r="H212" s="58">
        <v>-240</v>
      </c>
      <c r="I212" s="57">
        <v>0</v>
      </c>
      <c r="J212" s="57">
        <v>0</v>
      </c>
    </row>
    <row r="213" spans="1:10" ht="43.5" customHeight="1" x14ac:dyDescent="0.25">
      <c r="A213" s="210"/>
      <c r="B213" s="211"/>
      <c r="C213" s="207"/>
      <c r="D213" s="207"/>
      <c r="E213" s="208" t="s">
        <v>322</v>
      </c>
      <c r="F213" s="58">
        <f t="shared" si="21"/>
        <v>-298</v>
      </c>
      <c r="G213" s="57">
        <v>0</v>
      </c>
      <c r="H213" s="255">
        <v>-298</v>
      </c>
      <c r="I213" s="57">
        <v>0</v>
      </c>
      <c r="J213" s="57">
        <v>0</v>
      </c>
    </row>
    <row r="214" spans="1:10" ht="38.25" customHeight="1" x14ac:dyDescent="0.25">
      <c r="A214" s="210"/>
      <c r="B214" s="211"/>
      <c r="C214" s="207"/>
      <c r="D214" s="207"/>
      <c r="E214" s="208" t="s">
        <v>395</v>
      </c>
      <c r="F214" s="58">
        <f t="shared" si="21"/>
        <v>-3000</v>
      </c>
      <c r="G214" s="57">
        <v>0</v>
      </c>
      <c r="H214" s="256">
        <v>-3000</v>
      </c>
      <c r="I214" s="57">
        <v>0</v>
      </c>
      <c r="J214" s="57">
        <v>0</v>
      </c>
    </row>
    <row r="215" spans="1:10" ht="38.25" customHeight="1" x14ac:dyDescent="0.25">
      <c r="A215" s="210"/>
      <c r="B215" s="211"/>
      <c r="C215" s="207"/>
      <c r="D215" s="207"/>
      <c r="E215" s="208" t="s">
        <v>400</v>
      </c>
      <c r="F215" s="58">
        <f t="shared" si="21"/>
        <v>-10000</v>
      </c>
      <c r="G215" s="57">
        <v>0</v>
      </c>
      <c r="H215" s="256">
        <v>-10000</v>
      </c>
      <c r="I215" s="57">
        <v>0</v>
      </c>
      <c r="J215" s="57">
        <v>0</v>
      </c>
    </row>
    <row r="216" spans="1:10" ht="50.1" customHeight="1" x14ac:dyDescent="0.25">
      <c r="A216" s="210"/>
      <c r="B216" s="211"/>
      <c r="C216" s="207"/>
      <c r="D216" s="207"/>
      <c r="E216" s="208" t="s">
        <v>399</v>
      </c>
      <c r="F216" s="58">
        <f t="shared" si="21"/>
        <v>-127</v>
      </c>
      <c r="G216" s="57">
        <v>0</v>
      </c>
      <c r="H216" s="256">
        <v>-127</v>
      </c>
      <c r="I216" s="57">
        <v>0</v>
      </c>
      <c r="J216" s="57">
        <v>0</v>
      </c>
    </row>
    <row r="217" spans="1:10" ht="38.25" customHeight="1" x14ac:dyDescent="0.25">
      <c r="A217" s="210"/>
      <c r="B217" s="211"/>
      <c r="C217" s="207"/>
      <c r="D217" s="207"/>
      <c r="E217" s="208" t="s">
        <v>398</v>
      </c>
      <c r="F217" s="58">
        <f t="shared" si="21"/>
        <v>-6000</v>
      </c>
      <c r="G217" s="57">
        <v>0</v>
      </c>
      <c r="H217" s="256">
        <v>-6000</v>
      </c>
      <c r="I217" s="57">
        <v>0</v>
      </c>
      <c r="J217" s="57">
        <v>0</v>
      </c>
    </row>
    <row r="218" spans="1:10" ht="41.25" customHeight="1" x14ac:dyDescent="0.25">
      <c r="A218" s="210"/>
      <c r="B218" s="211"/>
      <c r="C218" s="207"/>
      <c r="D218" s="207"/>
      <c r="E218" s="208" t="s">
        <v>397</v>
      </c>
      <c r="F218" s="58">
        <f t="shared" si="21"/>
        <v>-300</v>
      </c>
      <c r="G218" s="57">
        <v>0</v>
      </c>
      <c r="H218" s="256">
        <v>-300</v>
      </c>
      <c r="I218" s="57">
        <v>0</v>
      </c>
      <c r="J218" s="57">
        <v>0</v>
      </c>
    </row>
    <row r="219" spans="1:10" ht="40.5" customHeight="1" x14ac:dyDescent="0.25">
      <c r="A219" s="210"/>
      <c r="B219" s="211"/>
      <c r="C219" s="207"/>
      <c r="D219" s="207"/>
      <c r="E219" s="208" t="s">
        <v>433</v>
      </c>
      <c r="F219" s="58">
        <f t="shared" si="21"/>
        <v>-280</v>
      </c>
      <c r="G219" s="57">
        <v>0</v>
      </c>
      <c r="H219" s="57">
        <v>-280</v>
      </c>
      <c r="I219" s="57">
        <v>0</v>
      </c>
      <c r="J219" s="57">
        <v>0</v>
      </c>
    </row>
    <row r="220" spans="1:10" ht="50.1" customHeight="1" x14ac:dyDescent="0.25">
      <c r="A220" s="210"/>
      <c r="B220" s="211"/>
      <c r="C220" s="207"/>
      <c r="D220" s="207"/>
      <c r="E220" s="208" t="s">
        <v>434</v>
      </c>
      <c r="F220" s="58">
        <f t="shared" si="21"/>
        <v>-275</v>
      </c>
      <c r="G220" s="57">
        <v>0</v>
      </c>
      <c r="H220" s="57">
        <v>-275</v>
      </c>
      <c r="I220" s="57">
        <v>0</v>
      </c>
      <c r="J220" s="57">
        <v>0</v>
      </c>
    </row>
    <row r="221" spans="1:10" ht="50.1" customHeight="1" x14ac:dyDescent="0.25">
      <c r="A221" s="210"/>
      <c r="B221" s="211"/>
      <c r="C221" s="207"/>
      <c r="D221" s="207"/>
      <c r="E221" s="208" t="s">
        <v>396</v>
      </c>
      <c r="F221" s="58">
        <f t="shared" si="21"/>
        <v>-280</v>
      </c>
      <c r="G221" s="57">
        <v>0</v>
      </c>
      <c r="H221" s="57">
        <v>-280</v>
      </c>
      <c r="I221" s="57">
        <v>0</v>
      </c>
      <c r="J221" s="57">
        <v>0</v>
      </c>
    </row>
    <row r="222" spans="1:10" ht="40.5" customHeight="1" x14ac:dyDescent="0.25">
      <c r="A222" s="212" t="s">
        <v>127</v>
      </c>
      <c r="B222" s="156" t="s">
        <v>128</v>
      </c>
      <c r="C222" s="156" t="s">
        <v>121</v>
      </c>
      <c r="D222" s="185" t="s">
        <v>125</v>
      </c>
      <c r="E222" s="189" t="s">
        <v>129</v>
      </c>
      <c r="F222" s="204">
        <f>SUM(G222:J222)</f>
        <v>-3250</v>
      </c>
      <c r="G222" s="204">
        <f>SUM(G224:G229)</f>
        <v>-3250</v>
      </c>
      <c r="H222" s="204">
        <f>SUM(H224:H229)</f>
        <v>0</v>
      </c>
      <c r="I222" s="204">
        <f>SUM(I224:I229)</f>
        <v>0</v>
      </c>
      <c r="J222" s="204">
        <f>SUM(J224:J229)</f>
        <v>0</v>
      </c>
    </row>
    <row r="223" spans="1:10" ht="35.25" customHeight="1" x14ac:dyDescent="0.25">
      <c r="A223" s="187"/>
      <c r="B223" s="187"/>
      <c r="C223" s="196"/>
      <c r="D223" s="197"/>
      <c r="E223" s="194" t="s">
        <v>114</v>
      </c>
      <c r="F223" s="206"/>
      <c r="G223" s="190"/>
      <c r="H223" s="190"/>
      <c r="I223" s="190"/>
      <c r="J223" s="190"/>
    </row>
    <row r="224" spans="1:10" ht="54.75" customHeight="1" x14ac:dyDescent="0.25">
      <c r="A224" s="207"/>
      <c r="B224" s="207"/>
      <c r="C224" s="207"/>
      <c r="D224" s="207"/>
      <c r="E224" s="208" t="s">
        <v>323</v>
      </c>
      <c r="F224" s="58">
        <f>SUM(G224:J224)</f>
        <v>-320</v>
      </c>
      <c r="G224" s="58">
        <v>-320</v>
      </c>
      <c r="H224" s="58">
        <v>0</v>
      </c>
      <c r="I224" s="57">
        <v>0</v>
      </c>
      <c r="J224" s="57">
        <v>0</v>
      </c>
    </row>
    <row r="225" spans="1:10" ht="54" customHeight="1" x14ac:dyDescent="0.25">
      <c r="A225" s="207"/>
      <c r="B225" s="207"/>
      <c r="C225" s="207"/>
      <c r="D225" s="207"/>
      <c r="E225" s="208" t="s">
        <v>451</v>
      </c>
      <c r="F225" s="58">
        <f t="shared" ref="F225:F229" si="22">SUM(G225:J225)</f>
        <v>-300</v>
      </c>
      <c r="G225" s="57">
        <v>-300</v>
      </c>
      <c r="H225" s="58">
        <v>0</v>
      </c>
      <c r="I225" s="57">
        <v>0</v>
      </c>
      <c r="J225" s="57">
        <v>0</v>
      </c>
    </row>
    <row r="226" spans="1:10" ht="41.25" customHeight="1" x14ac:dyDescent="0.25">
      <c r="A226" s="207"/>
      <c r="B226" s="207"/>
      <c r="C226" s="207"/>
      <c r="D226" s="207"/>
      <c r="E226" s="213" t="s">
        <v>448</v>
      </c>
      <c r="F226" s="58">
        <f t="shared" si="22"/>
        <v>-1800</v>
      </c>
      <c r="G226" s="58">
        <v>-1800</v>
      </c>
      <c r="H226" s="58">
        <v>0</v>
      </c>
      <c r="I226" s="58">
        <v>0</v>
      </c>
      <c r="J226" s="57">
        <v>0</v>
      </c>
    </row>
    <row r="227" spans="1:10" ht="63" customHeight="1" x14ac:dyDescent="0.25">
      <c r="A227" s="207"/>
      <c r="B227" s="207"/>
      <c r="C227" s="207"/>
      <c r="D227" s="207"/>
      <c r="E227" s="57" t="s">
        <v>449</v>
      </c>
      <c r="F227" s="58">
        <f t="shared" si="22"/>
        <v>-300</v>
      </c>
      <c r="G227" s="57">
        <v>-300</v>
      </c>
      <c r="H227" s="58">
        <v>0</v>
      </c>
      <c r="I227" s="57">
        <v>0</v>
      </c>
      <c r="J227" s="57">
        <v>0</v>
      </c>
    </row>
    <row r="228" spans="1:10" ht="51" customHeight="1" x14ac:dyDescent="0.25">
      <c r="A228" s="207"/>
      <c r="B228" s="207"/>
      <c r="C228" s="207"/>
      <c r="D228" s="207"/>
      <c r="E228" s="208" t="s">
        <v>450</v>
      </c>
      <c r="F228" s="58">
        <f t="shared" si="22"/>
        <v>-280</v>
      </c>
      <c r="G228" s="57">
        <v>-280</v>
      </c>
      <c r="H228" s="58">
        <v>0</v>
      </c>
      <c r="I228" s="57">
        <v>0</v>
      </c>
      <c r="J228" s="57">
        <v>0</v>
      </c>
    </row>
    <row r="229" spans="1:10" ht="50.1" customHeight="1" x14ac:dyDescent="0.25">
      <c r="A229" s="207"/>
      <c r="B229" s="207"/>
      <c r="C229" s="207"/>
      <c r="D229" s="207"/>
      <c r="E229" s="208" t="s">
        <v>324</v>
      </c>
      <c r="F229" s="58">
        <f t="shared" si="22"/>
        <v>-250</v>
      </c>
      <c r="G229" s="58">
        <v>-250</v>
      </c>
      <c r="H229" s="58">
        <v>0</v>
      </c>
      <c r="I229" s="57">
        <v>0</v>
      </c>
      <c r="J229" s="57">
        <v>0</v>
      </c>
    </row>
    <row r="230" spans="1:10" ht="17.25" x14ac:dyDescent="0.25">
      <c r="A230" s="185"/>
      <c r="B230" s="185"/>
      <c r="C230" s="185"/>
      <c r="D230" s="185"/>
      <c r="E230" s="188" t="s">
        <v>220</v>
      </c>
      <c r="F230" s="204">
        <f>SUM(G230:J230)</f>
        <v>-14998.700000000004</v>
      </c>
      <c r="G230" s="204">
        <f>SUM(G232,G247)</f>
        <v>0</v>
      </c>
      <c r="H230" s="204">
        <f>SUM(H232,H247)</f>
        <v>-16498.700000000004</v>
      </c>
      <c r="I230" s="204">
        <f>SUM(I232,I247)</f>
        <v>1500</v>
      </c>
      <c r="J230" s="204">
        <f>SUM(J232,J247)</f>
        <v>0</v>
      </c>
    </row>
    <row r="231" spans="1:10" ht="17.25" x14ac:dyDescent="0.25">
      <c r="A231" s="185"/>
      <c r="B231" s="185"/>
      <c r="C231" s="185"/>
      <c r="D231" s="185"/>
      <c r="E231" s="185" t="s">
        <v>114</v>
      </c>
      <c r="F231" s="206"/>
      <c r="G231" s="190"/>
      <c r="H231" s="190"/>
      <c r="I231" s="190"/>
      <c r="J231" s="190"/>
    </row>
    <row r="232" spans="1:10" ht="50.1" customHeight="1" x14ac:dyDescent="0.25">
      <c r="A232" s="156" t="s">
        <v>122</v>
      </c>
      <c r="B232" s="156" t="s">
        <v>125</v>
      </c>
      <c r="C232" s="156" t="s">
        <v>121</v>
      </c>
      <c r="D232" s="185" t="s">
        <v>121</v>
      </c>
      <c r="E232" s="156" t="s">
        <v>105</v>
      </c>
      <c r="F232" s="204">
        <f>SUM(F234)</f>
        <v>-19031.200000000004</v>
      </c>
      <c r="G232" s="204">
        <f>SUM(G234)</f>
        <v>0</v>
      </c>
      <c r="H232" s="204">
        <f>SUM(H234)</f>
        <v>-20031.200000000004</v>
      </c>
      <c r="I232" s="204">
        <f>SUM(I234)</f>
        <v>1000</v>
      </c>
      <c r="J232" s="204">
        <f>SUM(J234)</f>
        <v>0</v>
      </c>
    </row>
    <row r="233" spans="1:10" ht="17.25" x14ac:dyDescent="0.25">
      <c r="A233" s="185"/>
      <c r="B233" s="185"/>
      <c r="C233" s="185"/>
      <c r="D233" s="185"/>
      <c r="E233" s="185" t="s">
        <v>114</v>
      </c>
      <c r="F233" s="206"/>
      <c r="G233" s="190"/>
      <c r="H233" s="190"/>
      <c r="I233" s="190"/>
      <c r="J233" s="190"/>
    </row>
    <row r="234" spans="1:10" ht="29.25" customHeight="1" x14ac:dyDescent="0.25">
      <c r="A234" s="185"/>
      <c r="B234" s="185"/>
      <c r="C234" s="185"/>
      <c r="D234" s="185"/>
      <c r="E234" s="156" t="s">
        <v>115</v>
      </c>
      <c r="F234" s="204">
        <f>SUM(F236,F242)</f>
        <v>-19031.200000000004</v>
      </c>
      <c r="G234" s="204">
        <f>SUM(G236,G242)</f>
        <v>0</v>
      </c>
      <c r="H234" s="204">
        <f>SUM(H236,H242)</f>
        <v>-20031.200000000004</v>
      </c>
      <c r="I234" s="204">
        <f>SUM(I236,I242)</f>
        <v>1000</v>
      </c>
      <c r="J234" s="204">
        <f>SUM(J236,J242)</f>
        <v>0</v>
      </c>
    </row>
    <row r="235" spans="1:10" ht="17.25" x14ac:dyDescent="0.25">
      <c r="A235" s="185"/>
      <c r="B235" s="185"/>
      <c r="C235" s="185"/>
      <c r="D235" s="185"/>
      <c r="E235" s="544" t="s">
        <v>116</v>
      </c>
      <c r="F235" s="206"/>
      <c r="G235" s="190"/>
      <c r="H235" s="190"/>
      <c r="I235" s="190"/>
      <c r="J235" s="190"/>
    </row>
    <row r="236" spans="1:10" ht="33.75" customHeight="1" x14ac:dyDescent="0.25">
      <c r="A236" s="185"/>
      <c r="B236" s="185"/>
      <c r="C236" s="185"/>
      <c r="D236" s="185"/>
      <c r="E236" s="189" t="s">
        <v>119</v>
      </c>
      <c r="F236" s="204">
        <f>SUM(G236:J236)</f>
        <v>-63361.200000000004</v>
      </c>
      <c r="G236" s="204">
        <f>SUM(G238:G241)</f>
        <v>0</v>
      </c>
      <c r="H236" s="204">
        <f>SUM(H238:H241)</f>
        <v>-63361.200000000004</v>
      </c>
      <c r="I236" s="204">
        <f>SUM(I238:I241)</f>
        <v>0</v>
      </c>
      <c r="J236" s="204">
        <f>SUM(J238:J241)</f>
        <v>0</v>
      </c>
    </row>
    <row r="237" spans="1:10" ht="27" customHeight="1" x14ac:dyDescent="0.25">
      <c r="A237" s="185"/>
      <c r="B237" s="185"/>
      <c r="C237" s="185"/>
      <c r="D237" s="185"/>
      <c r="E237" s="185" t="s">
        <v>114</v>
      </c>
      <c r="F237" s="206"/>
      <c r="G237" s="190"/>
      <c r="H237" s="190"/>
      <c r="I237" s="190"/>
      <c r="J237" s="190"/>
    </row>
    <row r="238" spans="1:10" ht="50.1" customHeight="1" x14ac:dyDescent="0.25">
      <c r="A238" s="210"/>
      <c r="B238" s="211"/>
      <c r="C238" s="207"/>
      <c r="D238" s="207"/>
      <c r="E238" s="208" t="s">
        <v>325</v>
      </c>
      <c r="F238" s="58">
        <f>SUM(G238:J238)</f>
        <v>-1100.8</v>
      </c>
      <c r="G238" s="57">
        <v>0</v>
      </c>
      <c r="H238" s="58">
        <v>-1100.8</v>
      </c>
      <c r="I238" s="57">
        <v>0</v>
      </c>
      <c r="J238" s="57">
        <v>0</v>
      </c>
    </row>
    <row r="239" spans="1:10" ht="60" customHeight="1" x14ac:dyDescent="0.25">
      <c r="A239" s="210"/>
      <c r="B239" s="211"/>
      <c r="C239" s="207"/>
      <c r="D239" s="207"/>
      <c r="E239" s="208" t="s">
        <v>326</v>
      </c>
      <c r="F239" s="58">
        <f>SUM(G239:J239)</f>
        <v>-60000</v>
      </c>
      <c r="G239" s="57">
        <v>0</v>
      </c>
      <c r="H239" s="58">
        <v>-60000</v>
      </c>
      <c r="I239" s="57">
        <v>0</v>
      </c>
      <c r="J239" s="57">
        <v>0</v>
      </c>
    </row>
    <row r="240" spans="1:10" ht="53.25" customHeight="1" x14ac:dyDescent="0.25">
      <c r="A240" s="210"/>
      <c r="B240" s="211"/>
      <c r="C240" s="207"/>
      <c r="D240" s="207"/>
      <c r="E240" s="208" t="s">
        <v>221</v>
      </c>
      <c r="F240" s="58">
        <f>SUM(G240:J240)</f>
        <v>-1410.5</v>
      </c>
      <c r="G240" s="57">
        <v>0</v>
      </c>
      <c r="H240" s="58">
        <v>-1410.5</v>
      </c>
      <c r="I240" s="57">
        <v>0</v>
      </c>
      <c r="J240" s="57">
        <v>0</v>
      </c>
    </row>
    <row r="241" spans="1:10" ht="55.5" customHeight="1" x14ac:dyDescent="0.25">
      <c r="A241" s="210"/>
      <c r="B241" s="211"/>
      <c r="C241" s="207"/>
      <c r="D241" s="207"/>
      <c r="E241" s="208" t="s">
        <v>327</v>
      </c>
      <c r="F241" s="58">
        <f>SUM(G241:J241)</f>
        <v>-849.9</v>
      </c>
      <c r="G241" s="57">
        <v>0</v>
      </c>
      <c r="H241" s="58">
        <v>-849.9</v>
      </c>
      <c r="I241" s="57">
        <v>0</v>
      </c>
      <c r="J241" s="57">
        <v>0</v>
      </c>
    </row>
    <row r="242" spans="1:10" ht="44.25" customHeight="1" x14ac:dyDescent="0.25">
      <c r="A242" s="214"/>
      <c r="B242" s="215"/>
      <c r="C242" s="193"/>
      <c r="D242" s="193"/>
      <c r="E242" s="189" t="s">
        <v>126</v>
      </c>
      <c r="F242" s="204">
        <f>SUM(G242:J242)</f>
        <v>44330</v>
      </c>
      <c r="G242" s="204">
        <f>SUM(G244:G246)</f>
        <v>0</v>
      </c>
      <c r="H242" s="204">
        <f>SUM(H244:H246)</f>
        <v>43330</v>
      </c>
      <c r="I242" s="204">
        <f t="shared" ref="I242:J242" si="23">SUM(I244:I246)</f>
        <v>1000</v>
      </c>
      <c r="J242" s="204">
        <f t="shared" si="23"/>
        <v>0</v>
      </c>
    </row>
    <row r="243" spans="1:10" ht="27" customHeight="1" x14ac:dyDescent="0.25">
      <c r="A243" s="214"/>
      <c r="B243" s="215"/>
      <c r="C243" s="193"/>
      <c r="D243" s="193"/>
      <c r="E243" s="185" t="s">
        <v>114</v>
      </c>
      <c r="F243" s="206"/>
      <c r="G243" s="190"/>
      <c r="H243" s="190"/>
      <c r="I243" s="190"/>
      <c r="J243" s="190"/>
    </row>
    <row r="244" spans="1:10" ht="48.75" customHeight="1" x14ac:dyDescent="0.25">
      <c r="A244" s="210"/>
      <c r="B244" s="211"/>
      <c r="C244" s="207"/>
      <c r="D244" s="207"/>
      <c r="E244" s="208" t="s">
        <v>328</v>
      </c>
      <c r="F244" s="58">
        <f>SUM(G244:J244)</f>
        <v>-15000</v>
      </c>
      <c r="G244" s="57">
        <v>0</v>
      </c>
      <c r="H244" s="58">
        <v>-15000</v>
      </c>
      <c r="I244" s="57">
        <v>0</v>
      </c>
      <c r="J244" s="57">
        <v>0</v>
      </c>
    </row>
    <row r="245" spans="1:10" ht="53.25" customHeight="1" x14ac:dyDescent="0.25">
      <c r="A245" s="210"/>
      <c r="B245" s="211"/>
      <c r="C245" s="207"/>
      <c r="D245" s="207"/>
      <c r="E245" s="208" t="s">
        <v>329</v>
      </c>
      <c r="F245" s="58">
        <f>SUM(G245:J245)</f>
        <v>-670</v>
      </c>
      <c r="G245" s="57">
        <v>0</v>
      </c>
      <c r="H245" s="58">
        <v>-670</v>
      </c>
      <c r="I245" s="57">
        <v>0</v>
      </c>
      <c r="J245" s="57">
        <v>0</v>
      </c>
    </row>
    <row r="246" spans="1:10" s="258" customFormat="1" ht="46.5" customHeight="1" x14ac:dyDescent="0.25">
      <c r="A246" s="252"/>
      <c r="B246" s="253"/>
      <c r="C246" s="254"/>
      <c r="D246" s="254"/>
      <c r="E246" s="173" t="s">
        <v>509</v>
      </c>
      <c r="F246" s="255">
        <f>SUM(G246:J246)</f>
        <v>60000</v>
      </c>
      <c r="G246" s="255">
        <v>0</v>
      </c>
      <c r="H246" s="255">
        <v>59000</v>
      </c>
      <c r="I246" s="255">
        <v>1000</v>
      </c>
      <c r="J246" s="255">
        <v>0</v>
      </c>
    </row>
    <row r="247" spans="1:10" ht="28.5" customHeight="1" x14ac:dyDescent="0.25">
      <c r="A247" s="212" t="s">
        <v>127</v>
      </c>
      <c r="B247" s="156" t="s">
        <v>128</v>
      </c>
      <c r="C247" s="156" t="s">
        <v>121</v>
      </c>
      <c r="D247" s="185" t="s">
        <v>125</v>
      </c>
      <c r="E247" s="189" t="s">
        <v>106</v>
      </c>
      <c r="F247" s="204">
        <f>SUM(G247:J247)</f>
        <v>4032.5</v>
      </c>
      <c r="G247" s="204">
        <f>SUM(G249:G255)</f>
        <v>0</v>
      </c>
      <c r="H247" s="204">
        <f>SUM(H249:H256)</f>
        <v>3532.5</v>
      </c>
      <c r="I247" s="204">
        <f>SUM(I249:I256)</f>
        <v>500</v>
      </c>
      <c r="J247" s="204">
        <f>SUM(J249:J255)</f>
        <v>0</v>
      </c>
    </row>
    <row r="248" spans="1:10" ht="24" customHeight="1" x14ac:dyDescent="0.25">
      <c r="A248" s="187"/>
      <c r="B248" s="187"/>
      <c r="C248" s="196"/>
      <c r="D248" s="197"/>
      <c r="E248" s="194" t="s">
        <v>114</v>
      </c>
      <c r="F248" s="206"/>
      <c r="G248" s="190"/>
      <c r="H248" s="190"/>
      <c r="I248" s="190"/>
      <c r="J248" s="190"/>
    </row>
    <row r="249" spans="1:10" ht="65.25" customHeight="1" x14ac:dyDescent="0.25">
      <c r="A249" s="210"/>
      <c r="B249" s="211"/>
      <c r="C249" s="207"/>
      <c r="D249" s="207"/>
      <c r="E249" s="208" t="s">
        <v>330</v>
      </c>
      <c r="F249" s="58">
        <f>SUM(G249:J249)</f>
        <v>-460.4</v>
      </c>
      <c r="G249" s="57">
        <v>0</v>
      </c>
      <c r="H249" s="58">
        <v>-460.4</v>
      </c>
      <c r="I249" s="57">
        <v>0</v>
      </c>
      <c r="J249" s="57">
        <v>0</v>
      </c>
    </row>
    <row r="250" spans="1:10" ht="45.75" customHeight="1" x14ac:dyDescent="0.25">
      <c r="A250" s="210"/>
      <c r="B250" s="211"/>
      <c r="C250" s="207"/>
      <c r="D250" s="207"/>
      <c r="E250" s="208" t="s">
        <v>331</v>
      </c>
      <c r="F250" s="58">
        <f t="shared" ref="F250:F256" si="24">SUM(G250:J250)</f>
        <v>-609.79999999999995</v>
      </c>
      <c r="G250" s="57">
        <v>0</v>
      </c>
      <c r="H250" s="58">
        <v>-609.79999999999995</v>
      </c>
      <c r="I250" s="57">
        <v>0</v>
      </c>
      <c r="J250" s="57">
        <v>0</v>
      </c>
    </row>
    <row r="251" spans="1:10" ht="48" customHeight="1" x14ac:dyDescent="0.25">
      <c r="A251" s="210"/>
      <c r="B251" s="211"/>
      <c r="C251" s="207"/>
      <c r="D251" s="207"/>
      <c r="E251" s="208" t="s">
        <v>332</v>
      </c>
      <c r="F251" s="58">
        <f t="shared" si="24"/>
        <v>-320</v>
      </c>
      <c r="G251" s="57">
        <v>0</v>
      </c>
      <c r="H251" s="58">
        <v>-320</v>
      </c>
      <c r="I251" s="57">
        <v>0</v>
      </c>
      <c r="J251" s="57">
        <v>0</v>
      </c>
    </row>
    <row r="252" spans="1:10" ht="47.25" customHeight="1" x14ac:dyDescent="0.25">
      <c r="A252" s="210"/>
      <c r="B252" s="211"/>
      <c r="C252" s="207"/>
      <c r="D252" s="207"/>
      <c r="E252" s="208" t="s">
        <v>333</v>
      </c>
      <c r="F252" s="58">
        <f t="shared" si="24"/>
        <v>-332.4</v>
      </c>
      <c r="G252" s="57">
        <v>0</v>
      </c>
      <c r="H252" s="58">
        <v>-332.4</v>
      </c>
      <c r="I252" s="57">
        <v>0</v>
      </c>
      <c r="J252" s="57">
        <v>0</v>
      </c>
    </row>
    <row r="253" spans="1:10" ht="69" customHeight="1" x14ac:dyDescent="0.25">
      <c r="A253" s="210"/>
      <c r="B253" s="211"/>
      <c r="C253" s="207"/>
      <c r="D253" s="207"/>
      <c r="E253" s="208" t="s">
        <v>334</v>
      </c>
      <c r="F253" s="58">
        <f t="shared" si="24"/>
        <v>-383.2</v>
      </c>
      <c r="G253" s="57">
        <v>0</v>
      </c>
      <c r="H253" s="58">
        <v>-383.2</v>
      </c>
      <c r="I253" s="57">
        <v>0</v>
      </c>
      <c r="J253" s="57">
        <v>0</v>
      </c>
    </row>
    <row r="254" spans="1:10" ht="54.75" customHeight="1" x14ac:dyDescent="0.25">
      <c r="A254" s="210"/>
      <c r="B254" s="211"/>
      <c r="C254" s="207"/>
      <c r="D254" s="207"/>
      <c r="E254" s="208" t="s">
        <v>335</v>
      </c>
      <c r="F254" s="58">
        <f t="shared" si="24"/>
        <v>-629.6</v>
      </c>
      <c r="G254" s="57">
        <v>0</v>
      </c>
      <c r="H254" s="58">
        <v>-629.6</v>
      </c>
      <c r="I254" s="57">
        <v>0</v>
      </c>
      <c r="J254" s="57">
        <v>0</v>
      </c>
    </row>
    <row r="255" spans="1:10" ht="55.5" customHeight="1" x14ac:dyDescent="0.25">
      <c r="A255" s="210"/>
      <c r="B255" s="211"/>
      <c r="C255" s="207"/>
      <c r="D255" s="207"/>
      <c r="E255" s="208" t="s">
        <v>336</v>
      </c>
      <c r="F255" s="58">
        <f t="shared" si="24"/>
        <v>-1123</v>
      </c>
      <c r="G255" s="57">
        <v>0</v>
      </c>
      <c r="H255" s="58">
        <v>-1123</v>
      </c>
      <c r="I255" s="57">
        <v>0</v>
      </c>
      <c r="J255" s="57">
        <v>0</v>
      </c>
    </row>
    <row r="256" spans="1:10" ht="50.1" customHeight="1" x14ac:dyDescent="0.25">
      <c r="A256" s="251"/>
      <c r="B256" s="211"/>
      <c r="C256" s="207"/>
      <c r="D256" s="207"/>
      <c r="E256" s="273" t="s">
        <v>510</v>
      </c>
      <c r="F256" s="58">
        <f t="shared" si="24"/>
        <v>7890.9</v>
      </c>
      <c r="G256" s="58">
        <v>0</v>
      </c>
      <c r="H256" s="58">
        <v>7390.9</v>
      </c>
      <c r="I256" s="58">
        <v>500</v>
      </c>
      <c r="J256" s="58">
        <v>0</v>
      </c>
    </row>
    <row r="257" spans="1:10" ht="26.25" customHeight="1" x14ac:dyDescent="0.25">
      <c r="A257" s="185"/>
      <c r="B257" s="185"/>
      <c r="C257" s="185"/>
      <c r="D257" s="185"/>
      <c r="E257" s="188" t="s">
        <v>337</v>
      </c>
      <c r="F257" s="204">
        <f>SUM(G257:J257)</f>
        <v>-4451.8</v>
      </c>
      <c r="G257" s="204">
        <f>G259+G266</f>
        <v>0</v>
      </c>
      <c r="H257" s="204">
        <f>H259+H266</f>
        <v>-4337.8</v>
      </c>
      <c r="I257" s="204">
        <f>I259+I266</f>
        <v>-114</v>
      </c>
      <c r="J257" s="204">
        <f>J259+J266</f>
        <v>0</v>
      </c>
    </row>
    <row r="258" spans="1:10" ht="24" customHeight="1" x14ac:dyDescent="0.25">
      <c r="A258" s="185"/>
      <c r="B258" s="185"/>
      <c r="C258" s="185"/>
      <c r="D258" s="185"/>
      <c r="E258" s="185" t="s">
        <v>114</v>
      </c>
      <c r="F258" s="206"/>
      <c r="G258" s="190"/>
      <c r="H258" s="190"/>
      <c r="I258" s="190"/>
      <c r="J258" s="190"/>
    </row>
    <row r="259" spans="1:10" ht="57" customHeight="1" x14ac:dyDescent="0.25">
      <c r="A259" s="156" t="s">
        <v>122</v>
      </c>
      <c r="B259" s="156" t="s">
        <v>125</v>
      </c>
      <c r="C259" s="156" t="s">
        <v>121</v>
      </c>
      <c r="D259" s="185" t="s">
        <v>121</v>
      </c>
      <c r="E259" s="156" t="s">
        <v>105</v>
      </c>
      <c r="F259" s="204">
        <f>SUM(G259:J259)</f>
        <v>-2996.8</v>
      </c>
      <c r="G259" s="204">
        <f>SUM(G261)</f>
        <v>0</v>
      </c>
      <c r="H259" s="204">
        <f>SUM(H261)</f>
        <v>-2882.8</v>
      </c>
      <c r="I259" s="204">
        <f>SUM(I261)</f>
        <v>-114</v>
      </c>
      <c r="J259" s="204">
        <f>SUM(J261)</f>
        <v>0</v>
      </c>
    </row>
    <row r="260" spans="1:10" ht="17.25" x14ac:dyDescent="0.25">
      <c r="A260" s="185"/>
      <c r="B260" s="185"/>
      <c r="C260" s="185"/>
      <c r="D260" s="185"/>
      <c r="E260" s="185" t="s">
        <v>114</v>
      </c>
      <c r="F260" s="206"/>
      <c r="G260" s="190"/>
      <c r="H260" s="190"/>
      <c r="I260" s="190"/>
      <c r="J260" s="190"/>
    </row>
    <row r="261" spans="1:10" ht="37.5" customHeight="1" x14ac:dyDescent="0.25">
      <c r="A261" s="185"/>
      <c r="B261" s="185"/>
      <c r="C261" s="185"/>
      <c r="D261" s="185"/>
      <c r="E261" s="156" t="s">
        <v>115</v>
      </c>
      <c r="F261" s="204">
        <f>SUM(G261:J261)</f>
        <v>-2996.8</v>
      </c>
      <c r="G261" s="204">
        <f>G263</f>
        <v>0</v>
      </c>
      <c r="H261" s="204">
        <f>H263</f>
        <v>-2882.8</v>
      </c>
      <c r="I261" s="204">
        <f>I263</f>
        <v>-114</v>
      </c>
      <c r="J261" s="204">
        <f>SUM(J263,J271)</f>
        <v>0</v>
      </c>
    </row>
    <row r="262" spans="1:10" ht="17.25" x14ac:dyDescent="0.25">
      <c r="A262" s="185"/>
      <c r="B262" s="185"/>
      <c r="C262" s="185"/>
      <c r="D262" s="185"/>
      <c r="E262" s="544" t="s">
        <v>116</v>
      </c>
      <c r="F262" s="206"/>
      <c r="G262" s="190"/>
      <c r="H262" s="190"/>
      <c r="I262" s="190"/>
      <c r="J262" s="190"/>
    </row>
    <row r="263" spans="1:10" ht="42.75" customHeight="1" x14ac:dyDescent="0.25">
      <c r="A263" s="185"/>
      <c r="B263" s="185"/>
      <c r="C263" s="185"/>
      <c r="D263" s="185"/>
      <c r="E263" s="189" t="s">
        <v>119</v>
      </c>
      <c r="F263" s="204">
        <f>SUM(G263:J263)</f>
        <v>-2996.8</v>
      </c>
      <c r="G263" s="204">
        <f>SUM(G265)</f>
        <v>0</v>
      </c>
      <c r="H263" s="204">
        <f>SUM(H265)</f>
        <v>-2882.8</v>
      </c>
      <c r="I263" s="204">
        <f>SUM(I265)</f>
        <v>-114</v>
      </c>
      <c r="J263" s="204">
        <f>SUM(J265)</f>
        <v>0</v>
      </c>
    </row>
    <row r="264" spans="1:10" ht="17.25" x14ac:dyDescent="0.25">
      <c r="A264" s="185"/>
      <c r="B264" s="185"/>
      <c r="C264" s="185"/>
      <c r="D264" s="185"/>
      <c r="E264" s="185" t="s">
        <v>114</v>
      </c>
      <c r="F264" s="206"/>
      <c r="G264" s="190"/>
      <c r="H264" s="190"/>
      <c r="I264" s="190"/>
      <c r="J264" s="190"/>
    </row>
    <row r="265" spans="1:10" s="258" customFormat="1" ht="54.75" customHeight="1" x14ac:dyDescent="0.25">
      <c r="A265" s="252"/>
      <c r="B265" s="253"/>
      <c r="C265" s="254"/>
      <c r="D265" s="254"/>
      <c r="E265" s="173" t="s">
        <v>338</v>
      </c>
      <c r="F265" s="255">
        <f>SUM(G265:J265)</f>
        <v>-2996.8</v>
      </c>
      <c r="G265" s="256">
        <v>0</v>
      </c>
      <c r="H265" s="255">
        <v>-2882.8</v>
      </c>
      <c r="I265" s="256">
        <v>-114</v>
      </c>
      <c r="J265" s="256">
        <v>0</v>
      </c>
    </row>
    <row r="266" spans="1:10" ht="35.25" customHeight="1" x14ac:dyDescent="0.25">
      <c r="A266" s="156" t="s">
        <v>127</v>
      </c>
      <c r="B266" s="156" t="s">
        <v>128</v>
      </c>
      <c r="C266" s="156" t="s">
        <v>121</v>
      </c>
      <c r="D266" s="185" t="s">
        <v>125</v>
      </c>
      <c r="E266" s="189" t="s">
        <v>106</v>
      </c>
      <c r="F266" s="204">
        <f>SUM(G266:J266)</f>
        <v>-1455</v>
      </c>
      <c r="G266" s="204">
        <f>G268</f>
        <v>0</v>
      </c>
      <c r="H266" s="204">
        <f>H268</f>
        <v>-1455</v>
      </c>
      <c r="I266" s="204">
        <v>0</v>
      </c>
      <c r="J266" s="204">
        <f>J268</f>
        <v>0</v>
      </c>
    </row>
    <row r="267" spans="1:10" ht="17.25" x14ac:dyDescent="0.25">
      <c r="A267" s="187"/>
      <c r="B267" s="187"/>
      <c r="C267" s="196"/>
      <c r="D267" s="197"/>
      <c r="E267" s="194" t="s">
        <v>114</v>
      </c>
      <c r="F267" s="206"/>
      <c r="G267" s="190"/>
      <c r="H267" s="190"/>
      <c r="I267" s="190"/>
      <c r="J267" s="190"/>
    </row>
    <row r="268" spans="1:10" s="258" customFormat="1" ht="53.25" customHeight="1" x14ac:dyDescent="0.25">
      <c r="A268" s="320"/>
      <c r="B268" s="321"/>
      <c r="C268" s="281"/>
      <c r="D268" s="281"/>
      <c r="E268" s="173" t="s">
        <v>339</v>
      </c>
      <c r="F268" s="261">
        <f>SUM(G268:J268)</f>
        <v>-1455</v>
      </c>
      <c r="G268" s="9">
        <v>0</v>
      </c>
      <c r="H268" s="261">
        <v>-1455</v>
      </c>
      <c r="I268" s="9">
        <v>0</v>
      </c>
      <c r="J268" s="9">
        <v>0</v>
      </c>
    </row>
    <row r="269" spans="1:10" ht="25.5" customHeight="1" x14ac:dyDescent="0.25">
      <c r="A269" s="185"/>
      <c r="B269" s="185"/>
      <c r="C269" s="185"/>
      <c r="D269" s="185"/>
      <c r="E269" s="188" t="s">
        <v>340</v>
      </c>
      <c r="F269" s="204">
        <f>SUM(G269:J269)</f>
        <v>-7836.7999999999993</v>
      </c>
      <c r="G269" s="204">
        <f>SUM(G271,G293)</f>
        <v>0</v>
      </c>
      <c r="H269" s="204">
        <f t="shared" ref="H269:J269" si="25">SUM(H271,H293)</f>
        <v>-10356.799999999999</v>
      </c>
      <c r="I269" s="204">
        <f t="shared" si="25"/>
        <v>2520</v>
      </c>
      <c r="J269" s="204">
        <f t="shared" si="25"/>
        <v>0</v>
      </c>
    </row>
    <row r="270" spans="1:10" ht="24" customHeight="1" x14ac:dyDescent="0.25">
      <c r="A270" s="185"/>
      <c r="B270" s="185"/>
      <c r="C270" s="185"/>
      <c r="D270" s="185"/>
      <c r="E270" s="185" t="s">
        <v>114</v>
      </c>
      <c r="F270" s="206"/>
      <c r="G270" s="190"/>
      <c r="H270" s="190"/>
      <c r="I270" s="190"/>
      <c r="J270" s="190"/>
    </row>
    <row r="271" spans="1:10" ht="63" customHeight="1" x14ac:dyDescent="0.25">
      <c r="A271" s="156" t="s">
        <v>122</v>
      </c>
      <c r="B271" s="156" t="s">
        <v>125</v>
      </c>
      <c r="C271" s="156" t="s">
        <v>121</v>
      </c>
      <c r="D271" s="185" t="s">
        <v>121</v>
      </c>
      <c r="E271" s="156" t="s">
        <v>105</v>
      </c>
      <c r="F271" s="204">
        <f>SUM(G271:J271)</f>
        <v>-21442</v>
      </c>
      <c r="G271" s="204">
        <f>SUM(G273)</f>
        <v>0</v>
      </c>
      <c r="H271" s="204">
        <f>SUM(H273)</f>
        <v>-22762</v>
      </c>
      <c r="I271" s="204">
        <f>SUM(I273)</f>
        <v>1320</v>
      </c>
      <c r="J271" s="204">
        <f>SUM(J273)</f>
        <v>0</v>
      </c>
    </row>
    <row r="272" spans="1:10" ht="27.75" customHeight="1" x14ac:dyDescent="0.25">
      <c r="A272" s="185"/>
      <c r="B272" s="185"/>
      <c r="C272" s="185"/>
      <c r="D272" s="185"/>
      <c r="E272" s="185" t="s">
        <v>114</v>
      </c>
      <c r="F272" s="206"/>
      <c r="G272" s="190"/>
      <c r="H272" s="190"/>
      <c r="I272" s="190"/>
      <c r="J272" s="190"/>
    </row>
    <row r="273" spans="1:10" ht="35.25" customHeight="1" x14ac:dyDescent="0.25">
      <c r="A273" s="185"/>
      <c r="B273" s="185"/>
      <c r="C273" s="185"/>
      <c r="D273" s="185"/>
      <c r="E273" s="156" t="s">
        <v>115</v>
      </c>
      <c r="F273" s="204">
        <f>SUM(G273:J273)</f>
        <v>-21442</v>
      </c>
      <c r="G273" s="204">
        <f>G275</f>
        <v>0</v>
      </c>
      <c r="H273" s="204">
        <f>H275</f>
        <v>-22762</v>
      </c>
      <c r="I273" s="204">
        <f>I275</f>
        <v>1320</v>
      </c>
      <c r="J273" s="204">
        <f>J275</f>
        <v>0</v>
      </c>
    </row>
    <row r="274" spans="1:10" ht="27.75" customHeight="1" x14ac:dyDescent="0.25">
      <c r="A274" s="185"/>
      <c r="B274" s="185"/>
      <c r="C274" s="185"/>
      <c r="D274" s="185"/>
      <c r="E274" s="544" t="s">
        <v>116</v>
      </c>
      <c r="F274" s="206"/>
      <c r="G274" s="190"/>
      <c r="H274" s="190"/>
      <c r="I274" s="190"/>
      <c r="J274" s="190"/>
    </row>
    <row r="275" spans="1:10" ht="44.25" customHeight="1" x14ac:dyDescent="0.25">
      <c r="A275" s="185"/>
      <c r="B275" s="185"/>
      <c r="C275" s="185"/>
      <c r="D275" s="185"/>
      <c r="E275" s="189" t="s">
        <v>119</v>
      </c>
      <c r="F275" s="204">
        <f>SUM(G275:J275)</f>
        <v>-21442</v>
      </c>
      <c r="G275" s="204">
        <f>SUM(G277:G292)</f>
        <v>0</v>
      </c>
      <c r="H275" s="204">
        <f>SUM(H277:H292)</f>
        <v>-22762</v>
      </c>
      <c r="I275" s="204">
        <f>SUM(I277:I292)</f>
        <v>1320</v>
      </c>
      <c r="J275" s="204">
        <f>SUM(J277:J292)</f>
        <v>0</v>
      </c>
    </row>
    <row r="276" spans="1:10" ht="23.25" customHeight="1" x14ac:dyDescent="0.25">
      <c r="A276" s="184"/>
      <c r="B276" s="185"/>
      <c r="C276" s="185"/>
      <c r="D276" s="185"/>
      <c r="E276" s="185" t="s">
        <v>114</v>
      </c>
      <c r="F276" s="206"/>
      <c r="G276" s="190"/>
      <c r="H276" s="190"/>
      <c r="I276" s="190"/>
      <c r="J276" s="57"/>
    </row>
    <row r="277" spans="1:10" ht="50.1" customHeight="1" x14ac:dyDescent="0.25">
      <c r="A277" s="194"/>
      <c r="B277" s="216"/>
      <c r="C277" s="185"/>
      <c r="D277" s="185"/>
      <c r="E277" s="57" t="s">
        <v>341</v>
      </c>
      <c r="F277" s="58">
        <f t="shared" ref="F277:F282" si="26">SUM(G277:J277)</f>
        <v>-410</v>
      </c>
      <c r="G277" s="57">
        <v>0</v>
      </c>
      <c r="H277" s="58">
        <v>-410</v>
      </c>
      <c r="I277" s="57">
        <v>0</v>
      </c>
      <c r="J277" s="57">
        <v>0</v>
      </c>
    </row>
    <row r="278" spans="1:10" ht="50.1" customHeight="1" x14ac:dyDescent="0.25">
      <c r="A278" s="194"/>
      <c r="B278" s="216"/>
      <c r="C278" s="185"/>
      <c r="D278" s="185"/>
      <c r="E278" s="57" t="s">
        <v>342</v>
      </c>
      <c r="F278" s="58">
        <f t="shared" si="26"/>
        <v>-22000</v>
      </c>
      <c r="G278" s="57">
        <v>0</v>
      </c>
      <c r="H278" s="58">
        <v>-22000</v>
      </c>
      <c r="I278" s="57">
        <v>0</v>
      </c>
      <c r="J278" s="57">
        <v>0</v>
      </c>
    </row>
    <row r="279" spans="1:10" ht="46.5" customHeight="1" x14ac:dyDescent="0.25">
      <c r="A279" s="194"/>
      <c r="B279" s="216"/>
      <c r="C279" s="185"/>
      <c r="D279" s="185"/>
      <c r="E279" s="57" t="s">
        <v>343</v>
      </c>
      <c r="F279" s="58">
        <f t="shared" si="26"/>
        <v>-370</v>
      </c>
      <c r="G279" s="57">
        <v>0</v>
      </c>
      <c r="H279" s="58">
        <v>-370</v>
      </c>
      <c r="I279" s="57">
        <v>0</v>
      </c>
      <c r="J279" s="57">
        <v>0</v>
      </c>
    </row>
    <row r="280" spans="1:10" ht="54" customHeight="1" x14ac:dyDescent="0.25">
      <c r="A280" s="194"/>
      <c r="B280" s="216"/>
      <c r="C280" s="185"/>
      <c r="D280" s="185"/>
      <c r="E280" s="194" t="s">
        <v>366</v>
      </c>
      <c r="F280" s="58">
        <f t="shared" si="26"/>
        <v>-1140</v>
      </c>
      <c r="G280" s="57">
        <v>0</v>
      </c>
      <c r="H280" s="194">
        <v>-1140</v>
      </c>
      <c r="I280" s="194">
        <v>0</v>
      </c>
      <c r="J280" s="57">
        <v>0</v>
      </c>
    </row>
    <row r="281" spans="1:10" ht="54" customHeight="1" x14ac:dyDescent="0.25">
      <c r="A281" s="194"/>
      <c r="B281" s="216"/>
      <c r="C281" s="185"/>
      <c r="D281" s="185"/>
      <c r="E281" s="194" t="s">
        <v>484</v>
      </c>
      <c r="F281" s="58">
        <f t="shared" si="26"/>
        <v>-214.3</v>
      </c>
      <c r="G281" s="57">
        <v>0</v>
      </c>
      <c r="H281" s="194">
        <v>-214.3</v>
      </c>
      <c r="I281" s="194">
        <v>0</v>
      </c>
      <c r="J281" s="57">
        <v>0</v>
      </c>
    </row>
    <row r="282" spans="1:10" ht="50.1" customHeight="1" x14ac:dyDescent="0.25">
      <c r="A282" s="194"/>
      <c r="B282" s="216"/>
      <c r="C282" s="185"/>
      <c r="D282" s="185"/>
      <c r="E282" s="194" t="s">
        <v>373</v>
      </c>
      <c r="F282" s="58">
        <f t="shared" si="26"/>
        <v>-140</v>
      </c>
      <c r="G282" s="57">
        <v>0</v>
      </c>
      <c r="H282" s="194">
        <v>-140</v>
      </c>
      <c r="I282" s="194">
        <v>0</v>
      </c>
      <c r="J282" s="57">
        <v>0</v>
      </c>
    </row>
    <row r="283" spans="1:10" ht="63.75" customHeight="1" x14ac:dyDescent="0.25">
      <c r="A283" s="210"/>
      <c r="B283" s="211"/>
      <c r="C283" s="207"/>
      <c r="D283" s="207"/>
      <c r="E283" s="194" t="s">
        <v>374</v>
      </c>
      <c r="F283" s="58">
        <f t="shared" ref="F283:F291" si="27">SUM(G283:J283)</f>
        <v>-633.70000000000005</v>
      </c>
      <c r="G283" s="57">
        <v>0</v>
      </c>
      <c r="H283" s="194">
        <v>-633.70000000000005</v>
      </c>
      <c r="I283" s="282">
        <v>0</v>
      </c>
      <c r="J283" s="57">
        <v>0</v>
      </c>
    </row>
    <row r="284" spans="1:10" ht="71.25" customHeight="1" x14ac:dyDescent="0.25">
      <c r="A284" s="210"/>
      <c r="B284" s="211"/>
      <c r="C284" s="207"/>
      <c r="D284" s="207"/>
      <c r="E284" s="194" t="s">
        <v>375</v>
      </c>
      <c r="F284" s="58">
        <f t="shared" si="27"/>
        <v>-379.1</v>
      </c>
      <c r="G284" s="57">
        <v>0</v>
      </c>
      <c r="H284" s="194">
        <v>-379.1</v>
      </c>
      <c r="I284" s="282">
        <v>0</v>
      </c>
      <c r="J284" s="57">
        <v>0</v>
      </c>
    </row>
    <row r="285" spans="1:10" ht="68.25" customHeight="1" x14ac:dyDescent="0.25">
      <c r="A285" s="210"/>
      <c r="B285" s="211"/>
      <c r="C285" s="207"/>
      <c r="D285" s="207"/>
      <c r="E285" s="194" t="s">
        <v>445</v>
      </c>
      <c r="F285" s="58">
        <f t="shared" si="27"/>
        <v>-880</v>
      </c>
      <c r="G285" s="57">
        <v>0</v>
      </c>
      <c r="H285" s="194">
        <v>-880</v>
      </c>
      <c r="I285" s="282">
        <v>0</v>
      </c>
      <c r="J285" s="57">
        <v>0</v>
      </c>
    </row>
    <row r="286" spans="1:10" ht="71.25" customHeight="1" x14ac:dyDescent="0.25">
      <c r="A286" s="210"/>
      <c r="B286" s="211"/>
      <c r="C286" s="207"/>
      <c r="D286" s="207"/>
      <c r="E286" s="194" t="s">
        <v>376</v>
      </c>
      <c r="F286" s="58">
        <f t="shared" si="27"/>
        <v>-481.9</v>
      </c>
      <c r="G286" s="57">
        <v>0</v>
      </c>
      <c r="H286" s="194">
        <v>-481.9</v>
      </c>
      <c r="I286" s="282">
        <v>0</v>
      </c>
      <c r="J286" s="57">
        <v>0</v>
      </c>
    </row>
    <row r="287" spans="1:10" s="258" customFormat="1" ht="50.1" customHeight="1" x14ac:dyDescent="0.25">
      <c r="A287" s="252"/>
      <c r="B287" s="253"/>
      <c r="C287" s="254"/>
      <c r="D287" s="254"/>
      <c r="E287" s="9" t="s">
        <v>377</v>
      </c>
      <c r="F287" s="255">
        <f t="shared" si="27"/>
        <v>13120</v>
      </c>
      <c r="G287" s="256">
        <v>0</v>
      </c>
      <c r="H287" s="257">
        <v>13120</v>
      </c>
      <c r="I287" s="283">
        <v>0</v>
      </c>
      <c r="J287" s="256">
        <v>0</v>
      </c>
    </row>
    <row r="288" spans="1:10" ht="50.1" customHeight="1" x14ac:dyDescent="0.25">
      <c r="A288" s="210"/>
      <c r="B288" s="211"/>
      <c r="C288" s="207"/>
      <c r="D288" s="207"/>
      <c r="E288" s="194" t="s">
        <v>378</v>
      </c>
      <c r="F288" s="58">
        <f t="shared" si="27"/>
        <v>-16000</v>
      </c>
      <c r="G288" s="57">
        <v>0</v>
      </c>
      <c r="H288" s="194">
        <v>-16000</v>
      </c>
      <c r="I288" s="282">
        <v>0</v>
      </c>
      <c r="J288" s="57">
        <v>0</v>
      </c>
    </row>
    <row r="289" spans="1:10" ht="66" customHeight="1" x14ac:dyDescent="0.25">
      <c r="A289" s="210"/>
      <c r="B289" s="211"/>
      <c r="C289" s="207"/>
      <c r="D289" s="207"/>
      <c r="E289" s="194" t="s">
        <v>379</v>
      </c>
      <c r="F289" s="58">
        <f t="shared" si="27"/>
        <v>-913</v>
      </c>
      <c r="G289" s="57">
        <v>0</v>
      </c>
      <c r="H289" s="194">
        <v>-913</v>
      </c>
      <c r="I289" s="282">
        <v>0</v>
      </c>
      <c r="J289" s="57">
        <v>0</v>
      </c>
    </row>
    <row r="290" spans="1:10" ht="67.5" customHeight="1" x14ac:dyDescent="0.25">
      <c r="A290" s="533"/>
      <c r="B290" s="534"/>
      <c r="C290" s="207"/>
      <c r="D290" s="207"/>
      <c r="E290" s="57" t="s">
        <v>446</v>
      </c>
      <c r="F290" s="58">
        <f t="shared" si="27"/>
        <v>-35000</v>
      </c>
      <c r="G290" s="57">
        <v>0</v>
      </c>
      <c r="H290" s="58">
        <v>-35000</v>
      </c>
      <c r="I290" s="57">
        <v>0</v>
      </c>
      <c r="J290" s="57">
        <v>0</v>
      </c>
    </row>
    <row r="291" spans="1:10" ht="69.75" customHeight="1" x14ac:dyDescent="0.25">
      <c r="A291" s="210"/>
      <c r="B291" s="535"/>
      <c r="C291" s="211"/>
      <c r="D291" s="207"/>
      <c r="E291" s="57" t="s">
        <v>502</v>
      </c>
      <c r="F291" s="58">
        <f t="shared" si="27"/>
        <v>22000</v>
      </c>
      <c r="G291" s="58">
        <v>0</v>
      </c>
      <c r="H291" s="58">
        <v>21340</v>
      </c>
      <c r="I291" s="58">
        <v>660</v>
      </c>
      <c r="J291" s="58">
        <v>0</v>
      </c>
    </row>
    <row r="292" spans="1:10" s="258" customFormat="1" ht="69.75" customHeight="1" x14ac:dyDescent="0.25">
      <c r="A292" s="252"/>
      <c r="B292" s="547"/>
      <c r="C292" s="253"/>
      <c r="D292" s="254"/>
      <c r="E292" s="256" t="s">
        <v>658</v>
      </c>
      <c r="F292" s="255">
        <f>SUM(G292:J292)</f>
        <v>22000</v>
      </c>
      <c r="G292" s="255">
        <v>0</v>
      </c>
      <c r="H292" s="255">
        <v>21340</v>
      </c>
      <c r="I292" s="255">
        <v>660</v>
      </c>
      <c r="J292" s="255">
        <v>0</v>
      </c>
    </row>
    <row r="293" spans="1:10" ht="35.25" customHeight="1" x14ac:dyDescent="0.25">
      <c r="A293" s="212" t="s">
        <v>127</v>
      </c>
      <c r="B293" s="212" t="s">
        <v>128</v>
      </c>
      <c r="C293" s="156" t="s">
        <v>121</v>
      </c>
      <c r="D293" s="156" t="s">
        <v>125</v>
      </c>
      <c r="E293" s="189" t="s">
        <v>106</v>
      </c>
      <c r="F293" s="204">
        <f>SUM(G293:J293)</f>
        <v>13605.2</v>
      </c>
      <c r="G293" s="204">
        <f>SUM(G295:G300)</f>
        <v>0</v>
      </c>
      <c r="H293" s="204">
        <f>SUM(H295:H300)</f>
        <v>12405.2</v>
      </c>
      <c r="I293" s="204">
        <f>SUM(I295:I300)</f>
        <v>1200</v>
      </c>
      <c r="J293" s="204">
        <f>SUM(J295:J300)</f>
        <v>0</v>
      </c>
    </row>
    <row r="294" spans="1:10" ht="20.25" customHeight="1" x14ac:dyDescent="0.25">
      <c r="A294" s="187"/>
      <c r="B294" s="187"/>
      <c r="C294" s="196"/>
      <c r="D294" s="197"/>
      <c r="E294" s="194" t="s">
        <v>114</v>
      </c>
      <c r="F294" s="206"/>
      <c r="G294" s="190"/>
      <c r="H294" s="190"/>
      <c r="I294" s="190"/>
      <c r="J294" s="190"/>
    </row>
    <row r="295" spans="1:10" ht="41.25" customHeight="1" x14ac:dyDescent="0.25">
      <c r="A295" s="210"/>
      <c r="B295" s="211"/>
      <c r="C295" s="207"/>
      <c r="D295" s="207"/>
      <c r="E295" s="57" t="s">
        <v>344</v>
      </c>
      <c r="F295" s="58">
        <f t="shared" ref="F295:F300" si="28">SUM(G295:J295)</f>
        <v>-2856.1</v>
      </c>
      <c r="G295" s="57">
        <v>0</v>
      </c>
      <c r="H295" s="58">
        <v>-2856.1</v>
      </c>
      <c r="I295" s="194">
        <v>0</v>
      </c>
      <c r="J295" s="57">
        <v>0</v>
      </c>
    </row>
    <row r="296" spans="1:10" ht="40.5" customHeight="1" x14ac:dyDescent="0.25">
      <c r="A296" s="210"/>
      <c r="B296" s="211"/>
      <c r="C296" s="207"/>
      <c r="D296" s="207"/>
      <c r="E296" s="57" t="s">
        <v>345</v>
      </c>
      <c r="F296" s="58">
        <f t="shared" si="28"/>
        <v>-103</v>
      </c>
      <c r="G296" s="57">
        <v>0</v>
      </c>
      <c r="H296" s="58">
        <v>-103</v>
      </c>
      <c r="I296" s="194">
        <v>0</v>
      </c>
      <c r="J296" s="57">
        <v>0</v>
      </c>
    </row>
    <row r="297" spans="1:10" ht="39.75" customHeight="1" x14ac:dyDescent="0.25">
      <c r="A297" s="210"/>
      <c r="B297" s="211"/>
      <c r="C297" s="207"/>
      <c r="D297" s="207"/>
      <c r="E297" s="57" t="s">
        <v>346</v>
      </c>
      <c r="F297" s="58">
        <f t="shared" si="28"/>
        <v>-2076.8000000000002</v>
      </c>
      <c r="G297" s="57">
        <v>0</v>
      </c>
      <c r="H297" s="58">
        <v>-2076.8000000000002</v>
      </c>
      <c r="I297" s="194">
        <v>0</v>
      </c>
      <c r="J297" s="57">
        <v>0</v>
      </c>
    </row>
    <row r="298" spans="1:10" s="258" customFormat="1" ht="29.25" customHeight="1" x14ac:dyDescent="0.25">
      <c r="A298" s="252"/>
      <c r="B298" s="253"/>
      <c r="C298" s="254"/>
      <c r="D298" s="254"/>
      <c r="E298" s="256" t="s">
        <v>347</v>
      </c>
      <c r="F298" s="255">
        <f t="shared" si="28"/>
        <v>19559</v>
      </c>
      <c r="G298" s="256">
        <v>0</v>
      </c>
      <c r="H298" s="255">
        <v>18359</v>
      </c>
      <c r="I298" s="9">
        <v>1200</v>
      </c>
      <c r="J298" s="256">
        <v>0</v>
      </c>
    </row>
    <row r="299" spans="1:10" ht="43.5" customHeight="1" x14ac:dyDescent="0.25">
      <c r="A299" s="210"/>
      <c r="B299" s="211"/>
      <c r="C299" s="207"/>
      <c r="D299" s="207"/>
      <c r="E299" s="57" t="s">
        <v>380</v>
      </c>
      <c r="F299" s="58">
        <f t="shared" si="28"/>
        <v>-192</v>
      </c>
      <c r="G299" s="57">
        <v>0</v>
      </c>
      <c r="H299" s="194">
        <v>-192</v>
      </c>
      <c r="I299" s="282">
        <v>0</v>
      </c>
      <c r="J299" s="57">
        <v>0</v>
      </c>
    </row>
    <row r="300" spans="1:10" ht="44.25" customHeight="1" x14ac:dyDescent="0.25">
      <c r="A300" s="210"/>
      <c r="B300" s="211"/>
      <c r="C300" s="207"/>
      <c r="D300" s="207"/>
      <c r="E300" s="57" t="s">
        <v>348</v>
      </c>
      <c r="F300" s="57">
        <f t="shared" si="28"/>
        <v>-725.9</v>
      </c>
      <c r="G300" s="57">
        <v>0</v>
      </c>
      <c r="H300" s="57">
        <v>-725.9</v>
      </c>
      <c r="I300" s="194">
        <v>0</v>
      </c>
      <c r="J300" s="57">
        <v>0</v>
      </c>
    </row>
    <row r="305" ht="77.25" customHeight="1" x14ac:dyDescent="0.25"/>
  </sheetData>
  <mergeCells count="9">
    <mergeCell ref="A1:J1"/>
    <mergeCell ref="A2:J2"/>
    <mergeCell ref="A3:J3"/>
    <mergeCell ref="A6:C7"/>
    <mergeCell ref="D6:D8"/>
    <mergeCell ref="E6:E8"/>
    <mergeCell ref="F6:J6"/>
    <mergeCell ref="F7:F8"/>
    <mergeCell ref="G7:J7"/>
  </mergeCells>
  <pageMargins left="0.2" right="0.2" top="0.47" bottom="0.49" header="0.3" footer="0.3"/>
  <pageSetup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8"/>
  <sheetViews>
    <sheetView topLeftCell="A285" workbookViewId="0">
      <selection activeCell="G297" activeCellId="38" sqref="G17:G21 G24:G28 G37:G46 G51:G53 G56:G68 G72:G76 G85 G90 G92:G93 G95:G96 G97:G100 G104:G105 G112:G113 G123:G130 G134:G135 G137 G138 G140 G142:G147 G150 G159:G162 G164 G167 G170:G181 G190:G197 G200 G203:G209 G210:G220 G223:G228 G237:G240 G243:G244 G248:G254 G263 G266 G275:G281 G282:G284 G286:G288 G293:G295 G297:G298"/>
    </sheetView>
  </sheetViews>
  <sheetFormatPr defaultRowHeight="17.25" x14ac:dyDescent="0.3"/>
  <cols>
    <col min="1" max="2" width="5" style="218" customWidth="1"/>
    <col min="3" max="4" width="5.42578125" style="218" bestFit="1" customWidth="1"/>
    <col min="5" max="5" width="45.5703125" style="250" customWidth="1"/>
    <col min="6" max="6" width="18.7109375" style="218" customWidth="1"/>
    <col min="7" max="7" width="18.140625" style="218" customWidth="1"/>
    <col min="8" max="251" width="9.140625" style="218"/>
    <col min="252" max="255" width="5" style="218" customWidth="1"/>
    <col min="256" max="256" width="45.5703125" style="218" customWidth="1"/>
    <col min="257" max="257" width="16.42578125" style="218" customWidth="1"/>
    <col min="258" max="258" width="18.42578125" style="218" customWidth="1"/>
    <col min="259" max="259" width="16.5703125" style="218" bestFit="1" customWidth="1"/>
    <col min="260" max="260" width="16.85546875" style="218" customWidth="1"/>
    <col min="261" max="261" width="45.28515625" style="218" customWidth="1"/>
    <col min="262" max="507" width="9.140625" style="218"/>
    <col min="508" max="511" width="5" style="218" customWidth="1"/>
    <col min="512" max="512" width="45.5703125" style="218" customWidth="1"/>
    <col min="513" max="513" width="16.42578125" style="218" customWidth="1"/>
    <col min="514" max="514" width="18.42578125" style="218" customWidth="1"/>
    <col min="515" max="515" width="16.5703125" style="218" bestFit="1" customWidth="1"/>
    <col min="516" max="516" width="16.85546875" style="218" customWidth="1"/>
    <col min="517" max="517" width="45.28515625" style="218" customWidth="1"/>
    <col min="518" max="763" width="9.140625" style="218"/>
    <col min="764" max="767" width="5" style="218" customWidth="1"/>
    <col min="768" max="768" width="45.5703125" style="218" customWidth="1"/>
    <col min="769" max="769" width="16.42578125" style="218" customWidth="1"/>
    <col min="770" max="770" width="18.42578125" style="218" customWidth="1"/>
    <col min="771" max="771" width="16.5703125" style="218" bestFit="1" customWidth="1"/>
    <col min="772" max="772" width="16.85546875" style="218" customWidth="1"/>
    <col min="773" max="773" width="45.28515625" style="218" customWidth="1"/>
    <col min="774" max="1019" width="9.140625" style="218"/>
    <col min="1020" max="1023" width="5" style="218" customWidth="1"/>
    <col min="1024" max="1024" width="45.5703125" style="218" customWidth="1"/>
    <col min="1025" max="1025" width="16.42578125" style="218" customWidth="1"/>
    <col min="1026" max="1026" width="18.42578125" style="218" customWidth="1"/>
    <col min="1027" max="1027" width="16.5703125" style="218" bestFit="1" customWidth="1"/>
    <col min="1028" max="1028" width="16.85546875" style="218" customWidth="1"/>
    <col min="1029" max="1029" width="45.28515625" style="218" customWidth="1"/>
    <col min="1030" max="1275" width="9.140625" style="218"/>
    <col min="1276" max="1279" width="5" style="218" customWidth="1"/>
    <col min="1280" max="1280" width="45.5703125" style="218" customWidth="1"/>
    <col min="1281" max="1281" width="16.42578125" style="218" customWidth="1"/>
    <col min="1282" max="1282" width="18.42578125" style="218" customWidth="1"/>
    <col min="1283" max="1283" width="16.5703125" style="218" bestFit="1" customWidth="1"/>
    <col min="1284" max="1284" width="16.85546875" style="218" customWidth="1"/>
    <col min="1285" max="1285" width="45.28515625" style="218" customWidth="1"/>
    <col min="1286" max="1531" width="9.140625" style="218"/>
    <col min="1532" max="1535" width="5" style="218" customWidth="1"/>
    <col min="1536" max="1536" width="45.5703125" style="218" customWidth="1"/>
    <col min="1537" max="1537" width="16.42578125" style="218" customWidth="1"/>
    <col min="1538" max="1538" width="18.42578125" style="218" customWidth="1"/>
    <col min="1539" max="1539" width="16.5703125" style="218" bestFit="1" customWidth="1"/>
    <col min="1540" max="1540" width="16.85546875" style="218" customWidth="1"/>
    <col min="1541" max="1541" width="45.28515625" style="218" customWidth="1"/>
    <col min="1542" max="1787" width="9.140625" style="218"/>
    <col min="1788" max="1791" width="5" style="218" customWidth="1"/>
    <col min="1792" max="1792" width="45.5703125" style="218" customWidth="1"/>
    <col min="1793" max="1793" width="16.42578125" style="218" customWidth="1"/>
    <col min="1794" max="1794" width="18.42578125" style="218" customWidth="1"/>
    <col min="1795" max="1795" width="16.5703125" style="218" bestFit="1" customWidth="1"/>
    <col min="1796" max="1796" width="16.85546875" style="218" customWidth="1"/>
    <col min="1797" max="1797" width="45.28515625" style="218" customWidth="1"/>
    <col min="1798" max="2043" width="9.140625" style="218"/>
    <col min="2044" max="2047" width="5" style="218" customWidth="1"/>
    <col min="2048" max="2048" width="45.5703125" style="218" customWidth="1"/>
    <col min="2049" max="2049" width="16.42578125" style="218" customWidth="1"/>
    <col min="2050" max="2050" width="18.42578125" style="218" customWidth="1"/>
    <col min="2051" max="2051" width="16.5703125" style="218" bestFit="1" customWidth="1"/>
    <col min="2052" max="2052" width="16.85546875" style="218" customWidth="1"/>
    <col min="2053" max="2053" width="45.28515625" style="218" customWidth="1"/>
    <col min="2054" max="2299" width="9.140625" style="218"/>
    <col min="2300" max="2303" width="5" style="218" customWidth="1"/>
    <col min="2304" max="2304" width="45.5703125" style="218" customWidth="1"/>
    <col min="2305" max="2305" width="16.42578125" style="218" customWidth="1"/>
    <col min="2306" max="2306" width="18.42578125" style="218" customWidth="1"/>
    <col min="2307" max="2307" width="16.5703125" style="218" bestFit="1" customWidth="1"/>
    <col min="2308" max="2308" width="16.85546875" style="218" customWidth="1"/>
    <col min="2309" max="2309" width="45.28515625" style="218" customWidth="1"/>
    <col min="2310" max="2555" width="9.140625" style="218"/>
    <col min="2556" max="2559" width="5" style="218" customWidth="1"/>
    <col min="2560" max="2560" width="45.5703125" style="218" customWidth="1"/>
    <col min="2561" max="2561" width="16.42578125" style="218" customWidth="1"/>
    <col min="2562" max="2562" width="18.42578125" style="218" customWidth="1"/>
    <col min="2563" max="2563" width="16.5703125" style="218" bestFit="1" customWidth="1"/>
    <col min="2564" max="2564" width="16.85546875" style="218" customWidth="1"/>
    <col min="2565" max="2565" width="45.28515625" style="218" customWidth="1"/>
    <col min="2566" max="2811" width="9.140625" style="218"/>
    <col min="2812" max="2815" width="5" style="218" customWidth="1"/>
    <col min="2816" max="2816" width="45.5703125" style="218" customWidth="1"/>
    <col min="2817" max="2817" width="16.42578125" style="218" customWidth="1"/>
    <col min="2818" max="2818" width="18.42578125" style="218" customWidth="1"/>
    <col min="2819" max="2819" width="16.5703125" style="218" bestFit="1" customWidth="1"/>
    <col min="2820" max="2820" width="16.85546875" style="218" customWidth="1"/>
    <col min="2821" max="2821" width="45.28515625" style="218" customWidth="1"/>
    <col min="2822" max="3067" width="9.140625" style="218"/>
    <col min="3068" max="3071" width="5" style="218" customWidth="1"/>
    <col min="3072" max="3072" width="45.5703125" style="218" customWidth="1"/>
    <col min="3073" max="3073" width="16.42578125" style="218" customWidth="1"/>
    <col min="3074" max="3074" width="18.42578125" style="218" customWidth="1"/>
    <col min="3075" max="3075" width="16.5703125" style="218" bestFit="1" customWidth="1"/>
    <col min="3076" max="3076" width="16.85546875" style="218" customWidth="1"/>
    <col min="3077" max="3077" width="45.28515625" style="218" customWidth="1"/>
    <col min="3078" max="3323" width="9.140625" style="218"/>
    <col min="3324" max="3327" width="5" style="218" customWidth="1"/>
    <col min="3328" max="3328" width="45.5703125" style="218" customWidth="1"/>
    <col min="3329" max="3329" width="16.42578125" style="218" customWidth="1"/>
    <col min="3330" max="3330" width="18.42578125" style="218" customWidth="1"/>
    <col min="3331" max="3331" width="16.5703125" style="218" bestFit="1" customWidth="1"/>
    <col min="3332" max="3332" width="16.85546875" style="218" customWidth="1"/>
    <col min="3333" max="3333" width="45.28515625" style="218" customWidth="1"/>
    <col min="3334" max="3579" width="9.140625" style="218"/>
    <col min="3580" max="3583" width="5" style="218" customWidth="1"/>
    <col min="3584" max="3584" width="45.5703125" style="218" customWidth="1"/>
    <col min="3585" max="3585" width="16.42578125" style="218" customWidth="1"/>
    <col min="3586" max="3586" width="18.42578125" style="218" customWidth="1"/>
    <col min="3587" max="3587" width="16.5703125" style="218" bestFit="1" customWidth="1"/>
    <col min="3588" max="3588" width="16.85546875" style="218" customWidth="1"/>
    <col min="3589" max="3589" width="45.28515625" style="218" customWidth="1"/>
    <col min="3590" max="3835" width="9.140625" style="218"/>
    <col min="3836" max="3839" width="5" style="218" customWidth="1"/>
    <col min="3840" max="3840" width="45.5703125" style="218" customWidth="1"/>
    <col min="3841" max="3841" width="16.42578125" style="218" customWidth="1"/>
    <col min="3842" max="3842" width="18.42578125" style="218" customWidth="1"/>
    <col min="3843" max="3843" width="16.5703125" style="218" bestFit="1" customWidth="1"/>
    <col min="3844" max="3844" width="16.85546875" style="218" customWidth="1"/>
    <col min="3845" max="3845" width="45.28515625" style="218" customWidth="1"/>
    <col min="3846" max="4091" width="9.140625" style="218"/>
    <col min="4092" max="4095" width="5" style="218" customWidth="1"/>
    <col min="4096" max="4096" width="45.5703125" style="218" customWidth="1"/>
    <col min="4097" max="4097" width="16.42578125" style="218" customWidth="1"/>
    <col min="4098" max="4098" width="18.42578125" style="218" customWidth="1"/>
    <col min="4099" max="4099" width="16.5703125" style="218" bestFit="1" customWidth="1"/>
    <col min="4100" max="4100" width="16.85546875" style="218" customWidth="1"/>
    <col min="4101" max="4101" width="45.28515625" style="218" customWidth="1"/>
    <col min="4102" max="4347" width="9.140625" style="218"/>
    <col min="4348" max="4351" width="5" style="218" customWidth="1"/>
    <col min="4352" max="4352" width="45.5703125" style="218" customWidth="1"/>
    <col min="4353" max="4353" width="16.42578125" style="218" customWidth="1"/>
    <col min="4354" max="4354" width="18.42578125" style="218" customWidth="1"/>
    <col min="4355" max="4355" width="16.5703125" style="218" bestFit="1" customWidth="1"/>
    <col min="4356" max="4356" width="16.85546875" style="218" customWidth="1"/>
    <col min="4357" max="4357" width="45.28515625" style="218" customWidth="1"/>
    <col min="4358" max="4603" width="9.140625" style="218"/>
    <col min="4604" max="4607" width="5" style="218" customWidth="1"/>
    <col min="4608" max="4608" width="45.5703125" style="218" customWidth="1"/>
    <col min="4609" max="4609" width="16.42578125" style="218" customWidth="1"/>
    <col min="4610" max="4610" width="18.42578125" style="218" customWidth="1"/>
    <col min="4611" max="4611" width="16.5703125" style="218" bestFit="1" customWidth="1"/>
    <col min="4612" max="4612" width="16.85546875" style="218" customWidth="1"/>
    <col min="4613" max="4613" width="45.28515625" style="218" customWidth="1"/>
    <col min="4614" max="4859" width="9.140625" style="218"/>
    <col min="4860" max="4863" width="5" style="218" customWidth="1"/>
    <col min="4864" max="4864" width="45.5703125" style="218" customWidth="1"/>
    <col min="4865" max="4865" width="16.42578125" style="218" customWidth="1"/>
    <col min="4866" max="4866" width="18.42578125" style="218" customWidth="1"/>
    <col min="4867" max="4867" width="16.5703125" style="218" bestFit="1" customWidth="1"/>
    <col min="4868" max="4868" width="16.85546875" style="218" customWidth="1"/>
    <col min="4869" max="4869" width="45.28515625" style="218" customWidth="1"/>
    <col min="4870" max="5115" width="9.140625" style="218"/>
    <col min="5116" max="5119" width="5" style="218" customWidth="1"/>
    <col min="5120" max="5120" width="45.5703125" style="218" customWidth="1"/>
    <col min="5121" max="5121" width="16.42578125" style="218" customWidth="1"/>
    <col min="5122" max="5122" width="18.42578125" style="218" customWidth="1"/>
    <col min="5123" max="5123" width="16.5703125" style="218" bestFit="1" customWidth="1"/>
    <col min="5124" max="5124" width="16.85546875" style="218" customWidth="1"/>
    <col min="5125" max="5125" width="45.28515625" style="218" customWidth="1"/>
    <col min="5126" max="5371" width="9.140625" style="218"/>
    <col min="5372" max="5375" width="5" style="218" customWidth="1"/>
    <col min="5376" max="5376" width="45.5703125" style="218" customWidth="1"/>
    <col min="5377" max="5377" width="16.42578125" style="218" customWidth="1"/>
    <col min="5378" max="5378" width="18.42578125" style="218" customWidth="1"/>
    <col min="5379" max="5379" width="16.5703125" style="218" bestFit="1" customWidth="1"/>
    <col min="5380" max="5380" width="16.85546875" style="218" customWidth="1"/>
    <col min="5381" max="5381" width="45.28515625" style="218" customWidth="1"/>
    <col min="5382" max="5627" width="9.140625" style="218"/>
    <col min="5628" max="5631" width="5" style="218" customWidth="1"/>
    <col min="5632" max="5632" width="45.5703125" style="218" customWidth="1"/>
    <col min="5633" max="5633" width="16.42578125" style="218" customWidth="1"/>
    <col min="5634" max="5634" width="18.42578125" style="218" customWidth="1"/>
    <col min="5635" max="5635" width="16.5703125" style="218" bestFit="1" customWidth="1"/>
    <col min="5636" max="5636" width="16.85546875" style="218" customWidth="1"/>
    <col min="5637" max="5637" width="45.28515625" style="218" customWidth="1"/>
    <col min="5638" max="5883" width="9.140625" style="218"/>
    <col min="5884" max="5887" width="5" style="218" customWidth="1"/>
    <col min="5888" max="5888" width="45.5703125" style="218" customWidth="1"/>
    <col min="5889" max="5889" width="16.42578125" style="218" customWidth="1"/>
    <col min="5890" max="5890" width="18.42578125" style="218" customWidth="1"/>
    <col min="5891" max="5891" width="16.5703125" style="218" bestFit="1" customWidth="1"/>
    <col min="5892" max="5892" width="16.85546875" style="218" customWidth="1"/>
    <col min="5893" max="5893" width="45.28515625" style="218" customWidth="1"/>
    <col min="5894" max="6139" width="9.140625" style="218"/>
    <col min="6140" max="6143" width="5" style="218" customWidth="1"/>
    <col min="6144" max="6144" width="45.5703125" style="218" customWidth="1"/>
    <col min="6145" max="6145" width="16.42578125" style="218" customWidth="1"/>
    <col min="6146" max="6146" width="18.42578125" style="218" customWidth="1"/>
    <col min="6147" max="6147" width="16.5703125" style="218" bestFit="1" customWidth="1"/>
    <col min="6148" max="6148" width="16.85546875" style="218" customWidth="1"/>
    <col min="6149" max="6149" width="45.28515625" style="218" customWidth="1"/>
    <col min="6150" max="6395" width="9.140625" style="218"/>
    <col min="6396" max="6399" width="5" style="218" customWidth="1"/>
    <col min="6400" max="6400" width="45.5703125" style="218" customWidth="1"/>
    <col min="6401" max="6401" width="16.42578125" style="218" customWidth="1"/>
    <col min="6402" max="6402" width="18.42578125" style="218" customWidth="1"/>
    <col min="6403" max="6403" width="16.5703125" style="218" bestFit="1" customWidth="1"/>
    <col min="6404" max="6404" width="16.85546875" style="218" customWidth="1"/>
    <col min="6405" max="6405" width="45.28515625" style="218" customWidth="1"/>
    <col min="6406" max="6651" width="9.140625" style="218"/>
    <col min="6652" max="6655" width="5" style="218" customWidth="1"/>
    <col min="6656" max="6656" width="45.5703125" style="218" customWidth="1"/>
    <col min="6657" max="6657" width="16.42578125" style="218" customWidth="1"/>
    <col min="6658" max="6658" width="18.42578125" style="218" customWidth="1"/>
    <col min="6659" max="6659" width="16.5703125" style="218" bestFit="1" customWidth="1"/>
    <col min="6660" max="6660" width="16.85546875" style="218" customWidth="1"/>
    <col min="6661" max="6661" width="45.28515625" style="218" customWidth="1"/>
    <col min="6662" max="6907" width="9.140625" style="218"/>
    <col min="6908" max="6911" width="5" style="218" customWidth="1"/>
    <col min="6912" max="6912" width="45.5703125" style="218" customWidth="1"/>
    <col min="6913" max="6913" width="16.42578125" style="218" customWidth="1"/>
    <col min="6914" max="6914" width="18.42578125" style="218" customWidth="1"/>
    <col min="6915" max="6915" width="16.5703125" style="218" bestFit="1" customWidth="1"/>
    <col min="6916" max="6916" width="16.85546875" style="218" customWidth="1"/>
    <col min="6917" max="6917" width="45.28515625" style="218" customWidth="1"/>
    <col min="6918" max="7163" width="9.140625" style="218"/>
    <col min="7164" max="7167" width="5" style="218" customWidth="1"/>
    <col min="7168" max="7168" width="45.5703125" style="218" customWidth="1"/>
    <col min="7169" max="7169" width="16.42578125" style="218" customWidth="1"/>
    <col min="7170" max="7170" width="18.42578125" style="218" customWidth="1"/>
    <col min="7171" max="7171" width="16.5703125" style="218" bestFit="1" customWidth="1"/>
    <col min="7172" max="7172" width="16.85546875" style="218" customWidth="1"/>
    <col min="7173" max="7173" width="45.28515625" style="218" customWidth="1"/>
    <col min="7174" max="7419" width="9.140625" style="218"/>
    <col min="7420" max="7423" width="5" style="218" customWidth="1"/>
    <col min="7424" max="7424" width="45.5703125" style="218" customWidth="1"/>
    <col min="7425" max="7425" width="16.42578125" style="218" customWidth="1"/>
    <col min="7426" max="7426" width="18.42578125" style="218" customWidth="1"/>
    <col min="7427" max="7427" width="16.5703125" style="218" bestFit="1" customWidth="1"/>
    <col min="7428" max="7428" width="16.85546875" style="218" customWidth="1"/>
    <col min="7429" max="7429" width="45.28515625" style="218" customWidth="1"/>
    <col min="7430" max="7675" width="9.140625" style="218"/>
    <col min="7676" max="7679" width="5" style="218" customWidth="1"/>
    <col min="7680" max="7680" width="45.5703125" style="218" customWidth="1"/>
    <col min="7681" max="7681" width="16.42578125" style="218" customWidth="1"/>
    <col min="7682" max="7682" width="18.42578125" style="218" customWidth="1"/>
    <col min="7683" max="7683" width="16.5703125" style="218" bestFit="1" customWidth="1"/>
    <col min="7684" max="7684" width="16.85546875" style="218" customWidth="1"/>
    <col min="7685" max="7685" width="45.28515625" style="218" customWidth="1"/>
    <col min="7686" max="7931" width="9.140625" style="218"/>
    <col min="7932" max="7935" width="5" style="218" customWidth="1"/>
    <col min="7936" max="7936" width="45.5703125" style="218" customWidth="1"/>
    <col min="7937" max="7937" width="16.42578125" style="218" customWidth="1"/>
    <col min="7938" max="7938" width="18.42578125" style="218" customWidth="1"/>
    <col min="7939" max="7939" width="16.5703125" style="218" bestFit="1" customWidth="1"/>
    <col min="7940" max="7940" width="16.85546875" style="218" customWidth="1"/>
    <col min="7941" max="7941" width="45.28515625" style="218" customWidth="1"/>
    <col min="7942" max="8187" width="9.140625" style="218"/>
    <col min="8188" max="8191" width="5" style="218" customWidth="1"/>
    <col min="8192" max="8192" width="45.5703125" style="218" customWidth="1"/>
    <col min="8193" max="8193" width="16.42578125" style="218" customWidth="1"/>
    <col min="8194" max="8194" width="18.42578125" style="218" customWidth="1"/>
    <col min="8195" max="8195" width="16.5703125" style="218" bestFit="1" customWidth="1"/>
    <col min="8196" max="8196" width="16.85546875" style="218" customWidth="1"/>
    <col min="8197" max="8197" width="45.28515625" style="218" customWidth="1"/>
    <col min="8198" max="8443" width="9.140625" style="218"/>
    <col min="8444" max="8447" width="5" style="218" customWidth="1"/>
    <col min="8448" max="8448" width="45.5703125" style="218" customWidth="1"/>
    <col min="8449" max="8449" width="16.42578125" style="218" customWidth="1"/>
    <col min="8450" max="8450" width="18.42578125" style="218" customWidth="1"/>
    <col min="8451" max="8451" width="16.5703125" style="218" bestFit="1" customWidth="1"/>
    <col min="8452" max="8452" width="16.85546875" style="218" customWidth="1"/>
    <col min="8453" max="8453" width="45.28515625" style="218" customWidth="1"/>
    <col min="8454" max="8699" width="9.140625" style="218"/>
    <col min="8700" max="8703" width="5" style="218" customWidth="1"/>
    <col min="8704" max="8704" width="45.5703125" style="218" customWidth="1"/>
    <col min="8705" max="8705" width="16.42578125" style="218" customWidth="1"/>
    <col min="8706" max="8706" width="18.42578125" style="218" customWidth="1"/>
    <col min="8707" max="8707" width="16.5703125" style="218" bestFit="1" customWidth="1"/>
    <col min="8708" max="8708" width="16.85546875" style="218" customWidth="1"/>
    <col min="8709" max="8709" width="45.28515625" style="218" customWidth="1"/>
    <col min="8710" max="8955" width="9.140625" style="218"/>
    <col min="8956" max="8959" width="5" style="218" customWidth="1"/>
    <col min="8960" max="8960" width="45.5703125" style="218" customWidth="1"/>
    <col min="8961" max="8961" width="16.42578125" style="218" customWidth="1"/>
    <col min="8962" max="8962" width="18.42578125" style="218" customWidth="1"/>
    <col min="8963" max="8963" width="16.5703125" style="218" bestFit="1" customWidth="1"/>
    <col min="8964" max="8964" width="16.85546875" style="218" customWidth="1"/>
    <col min="8965" max="8965" width="45.28515625" style="218" customWidth="1"/>
    <col min="8966" max="9211" width="9.140625" style="218"/>
    <col min="9212" max="9215" width="5" style="218" customWidth="1"/>
    <col min="9216" max="9216" width="45.5703125" style="218" customWidth="1"/>
    <col min="9217" max="9217" width="16.42578125" style="218" customWidth="1"/>
    <col min="9218" max="9218" width="18.42578125" style="218" customWidth="1"/>
    <col min="9219" max="9219" width="16.5703125" style="218" bestFit="1" customWidth="1"/>
    <col min="9220" max="9220" width="16.85546875" style="218" customWidth="1"/>
    <col min="9221" max="9221" width="45.28515625" style="218" customWidth="1"/>
    <col min="9222" max="9467" width="9.140625" style="218"/>
    <col min="9468" max="9471" width="5" style="218" customWidth="1"/>
    <col min="9472" max="9472" width="45.5703125" style="218" customWidth="1"/>
    <col min="9473" max="9473" width="16.42578125" style="218" customWidth="1"/>
    <col min="9474" max="9474" width="18.42578125" style="218" customWidth="1"/>
    <col min="9475" max="9475" width="16.5703125" style="218" bestFit="1" customWidth="1"/>
    <col min="9476" max="9476" width="16.85546875" style="218" customWidth="1"/>
    <col min="9477" max="9477" width="45.28515625" style="218" customWidth="1"/>
    <col min="9478" max="9723" width="9.140625" style="218"/>
    <col min="9724" max="9727" width="5" style="218" customWidth="1"/>
    <col min="9728" max="9728" width="45.5703125" style="218" customWidth="1"/>
    <col min="9729" max="9729" width="16.42578125" style="218" customWidth="1"/>
    <col min="9730" max="9730" width="18.42578125" style="218" customWidth="1"/>
    <col min="9731" max="9731" width="16.5703125" style="218" bestFit="1" customWidth="1"/>
    <col min="9732" max="9732" width="16.85546875" style="218" customWidth="1"/>
    <col min="9733" max="9733" width="45.28515625" style="218" customWidth="1"/>
    <col min="9734" max="9979" width="9.140625" style="218"/>
    <col min="9980" max="9983" width="5" style="218" customWidth="1"/>
    <col min="9984" max="9984" width="45.5703125" style="218" customWidth="1"/>
    <col min="9985" max="9985" width="16.42578125" style="218" customWidth="1"/>
    <col min="9986" max="9986" width="18.42578125" style="218" customWidth="1"/>
    <col min="9987" max="9987" width="16.5703125" style="218" bestFit="1" customWidth="1"/>
    <col min="9988" max="9988" width="16.85546875" style="218" customWidth="1"/>
    <col min="9989" max="9989" width="45.28515625" style="218" customWidth="1"/>
    <col min="9990" max="10235" width="9.140625" style="218"/>
    <col min="10236" max="10239" width="5" style="218" customWidth="1"/>
    <col min="10240" max="10240" width="45.5703125" style="218" customWidth="1"/>
    <col min="10241" max="10241" width="16.42578125" style="218" customWidth="1"/>
    <col min="10242" max="10242" width="18.42578125" style="218" customWidth="1"/>
    <col min="10243" max="10243" width="16.5703125" style="218" bestFit="1" customWidth="1"/>
    <col min="10244" max="10244" width="16.85546875" style="218" customWidth="1"/>
    <col min="10245" max="10245" width="45.28515625" style="218" customWidth="1"/>
    <col min="10246" max="10491" width="9.140625" style="218"/>
    <col min="10492" max="10495" width="5" style="218" customWidth="1"/>
    <col min="10496" max="10496" width="45.5703125" style="218" customWidth="1"/>
    <col min="10497" max="10497" width="16.42578125" style="218" customWidth="1"/>
    <col min="10498" max="10498" width="18.42578125" style="218" customWidth="1"/>
    <col min="10499" max="10499" width="16.5703125" style="218" bestFit="1" customWidth="1"/>
    <col min="10500" max="10500" width="16.85546875" style="218" customWidth="1"/>
    <col min="10501" max="10501" width="45.28515625" style="218" customWidth="1"/>
    <col min="10502" max="10747" width="9.140625" style="218"/>
    <col min="10748" max="10751" width="5" style="218" customWidth="1"/>
    <col min="10752" max="10752" width="45.5703125" style="218" customWidth="1"/>
    <col min="10753" max="10753" width="16.42578125" style="218" customWidth="1"/>
    <col min="10754" max="10754" width="18.42578125" style="218" customWidth="1"/>
    <col min="10755" max="10755" width="16.5703125" style="218" bestFit="1" customWidth="1"/>
    <col min="10756" max="10756" width="16.85546875" style="218" customWidth="1"/>
    <col min="10757" max="10757" width="45.28515625" style="218" customWidth="1"/>
    <col min="10758" max="11003" width="9.140625" style="218"/>
    <col min="11004" max="11007" width="5" style="218" customWidth="1"/>
    <col min="11008" max="11008" width="45.5703125" style="218" customWidth="1"/>
    <col min="11009" max="11009" width="16.42578125" style="218" customWidth="1"/>
    <col min="11010" max="11010" width="18.42578125" style="218" customWidth="1"/>
    <col min="11011" max="11011" width="16.5703125" style="218" bestFit="1" customWidth="1"/>
    <col min="11012" max="11012" width="16.85546875" style="218" customWidth="1"/>
    <col min="11013" max="11013" width="45.28515625" style="218" customWidth="1"/>
    <col min="11014" max="11259" width="9.140625" style="218"/>
    <col min="11260" max="11263" width="5" style="218" customWidth="1"/>
    <col min="11264" max="11264" width="45.5703125" style="218" customWidth="1"/>
    <col min="11265" max="11265" width="16.42578125" style="218" customWidth="1"/>
    <col min="11266" max="11266" width="18.42578125" style="218" customWidth="1"/>
    <col min="11267" max="11267" width="16.5703125" style="218" bestFit="1" customWidth="1"/>
    <col min="11268" max="11268" width="16.85546875" style="218" customWidth="1"/>
    <col min="11269" max="11269" width="45.28515625" style="218" customWidth="1"/>
    <col min="11270" max="11515" width="9.140625" style="218"/>
    <col min="11516" max="11519" width="5" style="218" customWidth="1"/>
    <col min="11520" max="11520" width="45.5703125" style="218" customWidth="1"/>
    <col min="11521" max="11521" width="16.42578125" style="218" customWidth="1"/>
    <col min="11522" max="11522" width="18.42578125" style="218" customWidth="1"/>
    <col min="11523" max="11523" width="16.5703125" style="218" bestFit="1" customWidth="1"/>
    <col min="11524" max="11524" width="16.85546875" style="218" customWidth="1"/>
    <col min="11525" max="11525" width="45.28515625" style="218" customWidth="1"/>
    <col min="11526" max="11771" width="9.140625" style="218"/>
    <col min="11772" max="11775" width="5" style="218" customWidth="1"/>
    <col min="11776" max="11776" width="45.5703125" style="218" customWidth="1"/>
    <col min="11777" max="11777" width="16.42578125" style="218" customWidth="1"/>
    <col min="11778" max="11778" width="18.42578125" style="218" customWidth="1"/>
    <col min="11779" max="11779" width="16.5703125" style="218" bestFit="1" customWidth="1"/>
    <col min="11780" max="11780" width="16.85546875" style="218" customWidth="1"/>
    <col min="11781" max="11781" width="45.28515625" style="218" customWidth="1"/>
    <col min="11782" max="12027" width="9.140625" style="218"/>
    <col min="12028" max="12031" width="5" style="218" customWidth="1"/>
    <col min="12032" max="12032" width="45.5703125" style="218" customWidth="1"/>
    <col min="12033" max="12033" width="16.42578125" style="218" customWidth="1"/>
    <col min="12034" max="12034" width="18.42578125" style="218" customWidth="1"/>
    <col min="12035" max="12035" width="16.5703125" style="218" bestFit="1" customWidth="1"/>
    <col min="12036" max="12036" width="16.85546875" style="218" customWidth="1"/>
    <col min="12037" max="12037" width="45.28515625" style="218" customWidth="1"/>
    <col min="12038" max="12283" width="9.140625" style="218"/>
    <col min="12284" max="12287" width="5" style="218" customWidth="1"/>
    <col min="12288" max="12288" width="45.5703125" style="218" customWidth="1"/>
    <col min="12289" max="12289" width="16.42578125" style="218" customWidth="1"/>
    <col min="12290" max="12290" width="18.42578125" style="218" customWidth="1"/>
    <col min="12291" max="12291" width="16.5703125" style="218" bestFit="1" customWidth="1"/>
    <col min="12292" max="12292" width="16.85546875" style="218" customWidth="1"/>
    <col min="12293" max="12293" width="45.28515625" style="218" customWidth="1"/>
    <col min="12294" max="12539" width="9.140625" style="218"/>
    <col min="12540" max="12543" width="5" style="218" customWidth="1"/>
    <col min="12544" max="12544" width="45.5703125" style="218" customWidth="1"/>
    <col min="12545" max="12545" width="16.42578125" style="218" customWidth="1"/>
    <col min="12546" max="12546" width="18.42578125" style="218" customWidth="1"/>
    <col min="12547" max="12547" width="16.5703125" style="218" bestFit="1" customWidth="1"/>
    <col min="12548" max="12548" width="16.85546875" style="218" customWidth="1"/>
    <col min="12549" max="12549" width="45.28515625" style="218" customWidth="1"/>
    <col min="12550" max="12795" width="9.140625" style="218"/>
    <col min="12796" max="12799" width="5" style="218" customWidth="1"/>
    <col min="12800" max="12800" width="45.5703125" style="218" customWidth="1"/>
    <col min="12801" max="12801" width="16.42578125" style="218" customWidth="1"/>
    <col min="12802" max="12802" width="18.42578125" style="218" customWidth="1"/>
    <col min="12803" max="12803" width="16.5703125" style="218" bestFit="1" customWidth="1"/>
    <col min="12804" max="12804" width="16.85546875" style="218" customWidth="1"/>
    <col min="12805" max="12805" width="45.28515625" style="218" customWidth="1"/>
    <col min="12806" max="13051" width="9.140625" style="218"/>
    <col min="13052" max="13055" width="5" style="218" customWidth="1"/>
    <col min="13056" max="13056" width="45.5703125" style="218" customWidth="1"/>
    <col min="13057" max="13057" width="16.42578125" style="218" customWidth="1"/>
    <col min="13058" max="13058" width="18.42578125" style="218" customWidth="1"/>
    <col min="13059" max="13059" width="16.5703125" style="218" bestFit="1" customWidth="1"/>
    <col min="13060" max="13060" width="16.85546875" style="218" customWidth="1"/>
    <col min="13061" max="13061" width="45.28515625" style="218" customWidth="1"/>
    <col min="13062" max="13307" width="9.140625" style="218"/>
    <col min="13308" max="13311" width="5" style="218" customWidth="1"/>
    <col min="13312" max="13312" width="45.5703125" style="218" customWidth="1"/>
    <col min="13313" max="13313" width="16.42578125" style="218" customWidth="1"/>
    <col min="13314" max="13314" width="18.42578125" style="218" customWidth="1"/>
    <col min="13315" max="13315" width="16.5703125" style="218" bestFit="1" customWidth="1"/>
    <col min="13316" max="13316" width="16.85546875" style="218" customWidth="1"/>
    <col min="13317" max="13317" width="45.28515625" style="218" customWidth="1"/>
    <col min="13318" max="13563" width="9.140625" style="218"/>
    <col min="13564" max="13567" width="5" style="218" customWidth="1"/>
    <col min="13568" max="13568" width="45.5703125" style="218" customWidth="1"/>
    <col min="13569" max="13569" width="16.42578125" style="218" customWidth="1"/>
    <col min="13570" max="13570" width="18.42578125" style="218" customWidth="1"/>
    <col min="13571" max="13571" width="16.5703125" style="218" bestFit="1" customWidth="1"/>
    <col min="13572" max="13572" width="16.85546875" style="218" customWidth="1"/>
    <col min="13573" max="13573" width="45.28515625" style="218" customWidth="1"/>
    <col min="13574" max="13819" width="9.140625" style="218"/>
    <col min="13820" max="13823" width="5" style="218" customWidth="1"/>
    <col min="13824" max="13824" width="45.5703125" style="218" customWidth="1"/>
    <col min="13825" max="13825" width="16.42578125" style="218" customWidth="1"/>
    <col min="13826" max="13826" width="18.42578125" style="218" customWidth="1"/>
    <col min="13827" max="13827" width="16.5703125" style="218" bestFit="1" customWidth="1"/>
    <col min="13828" max="13828" width="16.85546875" style="218" customWidth="1"/>
    <col min="13829" max="13829" width="45.28515625" style="218" customWidth="1"/>
    <col min="13830" max="14075" width="9.140625" style="218"/>
    <col min="14076" max="14079" width="5" style="218" customWidth="1"/>
    <col min="14080" max="14080" width="45.5703125" style="218" customWidth="1"/>
    <col min="14081" max="14081" width="16.42578125" style="218" customWidth="1"/>
    <col min="14082" max="14082" width="18.42578125" style="218" customWidth="1"/>
    <col min="14083" max="14083" width="16.5703125" style="218" bestFit="1" customWidth="1"/>
    <col min="14084" max="14084" width="16.85546875" style="218" customWidth="1"/>
    <col min="14085" max="14085" width="45.28515625" style="218" customWidth="1"/>
    <col min="14086" max="14331" width="9.140625" style="218"/>
    <col min="14332" max="14335" width="5" style="218" customWidth="1"/>
    <col min="14336" max="14336" width="45.5703125" style="218" customWidth="1"/>
    <col min="14337" max="14337" width="16.42578125" style="218" customWidth="1"/>
    <col min="14338" max="14338" width="18.42578125" style="218" customWidth="1"/>
    <col min="14339" max="14339" width="16.5703125" style="218" bestFit="1" customWidth="1"/>
    <col min="14340" max="14340" width="16.85546875" style="218" customWidth="1"/>
    <col min="14341" max="14341" width="45.28515625" style="218" customWidth="1"/>
    <col min="14342" max="14587" width="9.140625" style="218"/>
    <col min="14588" max="14591" width="5" style="218" customWidth="1"/>
    <col min="14592" max="14592" width="45.5703125" style="218" customWidth="1"/>
    <col min="14593" max="14593" width="16.42578125" style="218" customWidth="1"/>
    <col min="14594" max="14594" width="18.42578125" style="218" customWidth="1"/>
    <col min="14595" max="14595" width="16.5703125" style="218" bestFit="1" customWidth="1"/>
    <col min="14596" max="14596" width="16.85546875" style="218" customWidth="1"/>
    <col min="14597" max="14597" width="45.28515625" style="218" customWidth="1"/>
    <col min="14598" max="14843" width="9.140625" style="218"/>
    <col min="14844" max="14847" width="5" style="218" customWidth="1"/>
    <col min="14848" max="14848" width="45.5703125" style="218" customWidth="1"/>
    <col min="14849" max="14849" width="16.42578125" style="218" customWidth="1"/>
    <col min="14850" max="14850" width="18.42578125" style="218" customWidth="1"/>
    <col min="14851" max="14851" width="16.5703125" style="218" bestFit="1" customWidth="1"/>
    <col min="14852" max="14852" width="16.85546875" style="218" customWidth="1"/>
    <col min="14853" max="14853" width="45.28515625" style="218" customWidth="1"/>
    <col min="14854" max="15099" width="9.140625" style="218"/>
    <col min="15100" max="15103" width="5" style="218" customWidth="1"/>
    <col min="15104" max="15104" width="45.5703125" style="218" customWidth="1"/>
    <col min="15105" max="15105" width="16.42578125" style="218" customWidth="1"/>
    <col min="15106" max="15106" width="18.42578125" style="218" customWidth="1"/>
    <col min="15107" max="15107" width="16.5703125" style="218" bestFit="1" customWidth="1"/>
    <col min="15108" max="15108" width="16.85546875" style="218" customWidth="1"/>
    <col min="15109" max="15109" width="45.28515625" style="218" customWidth="1"/>
    <col min="15110" max="15355" width="9.140625" style="218"/>
    <col min="15356" max="15359" width="5" style="218" customWidth="1"/>
    <col min="15360" max="15360" width="45.5703125" style="218" customWidth="1"/>
    <col min="15361" max="15361" width="16.42578125" style="218" customWidth="1"/>
    <col min="15362" max="15362" width="18.42578125" style="218" customWidth="1"/>
    <col min="15363" max="15363" width="16.5703125" style="218" bestFit="1" customWidth="1"/>
    <col min="15364" max="15364" width="16.85546875" style="218" customWidth="1"/>
    <col min="15365" max="15365" width="45.28515625" style="218" customWidth="1"/>
    <col min="15366" max="15611" width="9.140625" style="218"/>
    <col min="15612" max="15615" width="5" style="218" customWidth="1"/>
    <col min="15616" max="15616" width="45.5703125" style="218" customWidth="1"/>
    <col min="15617" max="15617" width="16.42578125" style="218" customWidth="1"/>
    <col min="15618" max="15618" width="18.42578125" style="218" customWidth="1"/>
    <col min="15619" max="15619" width="16.5703125" style="218" bestFit="1" customWidth="1"/>
    <col min="15620" max="15620" width="16.85546875" style="218" customWidth="1"/>
    <col min="15621" max="15621" width="45.28515625" style="218" customWidth="1"/>
    <col min="15622" max="15867" width="9.140625" style="218"/>
    <col min="15868" max="15871" width="5" style="218" customWidth="1"/>
    <col min="15872" max="15872" width="45.5703125" style="218" customWidth="1"/>
    <col min="15873" max="15873" width="16.42578125" style="218" customWidth="1"/>
    <col min="15874" max="15874" width="18.42578125" style="218" customWidth="1"/>
    <col min="15875" max="15875" width="16.5703125" style="218" bestFit="1" customWidth="1"/>
    <col min="15876" max="15876" width="16.85546875" style="218" customWidth="1"/>
    <col min="15877" max="15877" width="45.28515625" style="218" customWidth="1"/>
    <col min="15878" max="16123" width="9.140625" style="218"/>
    <col min="16124" max="16127" width="5" style="218" customWidth="1"/>
    <col min="16128" max="16128" width="45.5703125" style="218" customWidth="1"/>
    <col min="16129" max="16129" width="16.42578125" style="218" customWidth="1"/>
    <col min="16130" max="16130" width="18.42578125" style="218" customWidth="1"/>
    <col min="16131" max="16131" width="16.5703125" style="218" bestFit="1" customWidth="1"/>
    <col min="16132" max="16132" width="16.85546875" style="218" customWidth="1"/>
    <col min="16133" max="16133" width="45.28515625" style="218" customWidth="1"/>
    <col min="16134" max="16384" width="9.140625" style="218"/>
  </cols>
  <sheetData>
    <row r="1" spans="1:7" ht="17.25" customHeight="1" x14ac:dyDescent="0.3">
      <c r="A1" s="615" t="s">
        <v>98</v>
      </c>
      <c r="B1" s="615"/>
      <c r="C1" s="615"/>
      <c r="D1" s="615"/>
      <c r="E1" s="615"/>
      <c r="F1" s="615"/>
      <c r="G1" s="615"/>
    </row>
    <row r="2" spans="1:7" ht="57" customHeight="1" x14ac:dyDescent="0.3">
      <c r="A2" s="615" t="s">
        <v>88</v>
      </c>
      <c r="B2" s="615"/>
      <c r="C2" s="615"/>
      <c r="D2" s="615"/>
      <c r="E2" s="615"/>
      <c r="F2" s="615"/>
      <c r="G2" s="615"/>
    </row>
    <row r="3" spans="1:7" ht="57.75" customHeight="1" x14ac:dyDescent="0.3">
      <c r="A3" s="631" t="s">
        <v>370</v>
      </c>
      <c r="B3" s="631"/>
      <c r="C3" s="631"/>
      <c r="D3" s="631"/>
      <c r="E3" s="631"/>
      <c r="F3" s="631"/>
      <c r="G3" s="631"/>
    </row>
    <row r="5" spans="1:7" ht="89.25" customHeight="1" x14ac:dyDescent="0.3">
      <c r="A5" s="632" t="s">
        <v>89</v>
      </c>
      <c r="B5" s="632" t="s">
        <v>90</v>
      </c>
      <c r="C5" s="632" t="s">
        <v>91</v>
      </c>
      <c r="D5" s="632" t="s">
        <v>100</v>
      </c>
      <c r="E5" s="634" t="s">
        <v>140</v>
      </c>
      <c r="F5" s="636" t="s">
        <v>109</v>
      </c>
      <c r="G5" s="637"/>
    </row>
    <row r="6" spans="1:7" ht="56.25" customHeight="1" x14ac:dyDescent="0.3">
      <c r="A6" s="633"/>
      <c r="B6" s="633"/>
      <c r="C6" s="633"/>
      <c r="D6" s="633"/>
      <c r="E6" s="635"/>
      <c r="F6" s="159" t="s">
        <v>94</v>
      </c>
      <c r="G6" s="159" t="s">
        <v>92</v>
      </c>
    </row>
    <row r="7" spans="1:7" x14ac:dyDescent="0.3">
      <c r="A7" s="517">
        <v>1</v>
      </c>
      <c r="B7" s="517">
        <v>2</v>
      </c>
      <c r="C7" s="517">
        <v>3</v>
      </c>
      <c r="D7" s="517">
        <v>4</v>
      </c>
      <c r="E7" s="517">
        <v>5</v>
      </c>
      <c r="F7" s="517">
        <v>6</v>
      </c>
      <c r="G7" s="517">
        <v>7</v>
      </c>
    </row>
    <row r="8" spans="1:7" x14ac:dyDescent="0.3">
      <c r="A8" s="219"/>
      <c r="B8" s="219"/>
      <c r="C8" s="219"/>
      <c r="D8" s="219"/>
      <c r="E8" s="15" t="s">
        <v>0</v>
      </c>
      <c r="F8" s="16">
        <f>SUM(F10,F77,F115,F151,F182,F229,F256,F267,F108,F29)</f>
        <v>-147376.20000000001</v>
      </c>
      <c r="G8" s="16">
        <f>SUM(G10,G77,G115,G151,G182,G229,G256,G267,G108,G29)</f>
        <v>-147376.20000000001</v>
      </c>
    </row>
    <row r="9" spans="1:7" x14ac:dyDescent="0.3">
      <c r="A9" s="219"/>
      <c r="B9" s="219"/>
      <c r="C9" s="219"/>
      <c r="D9" s="219"/>
      <c r="E9" s="15" t="s">
        <v>114</v>
      </c>
      <c r="F9" s="159"/>
      <c r="G9" s="159"/>
    </row>
    <row r="10" spans="1:7" x14ac:dyDescent="0.3">
      <c r="A10" s="159"/>
      <c r="B10" s="159"/>
      <c r="C10" s="159"/>
      <c r="D10" s="159"/>
      <c r="E10" s="220" t="s">
        <v>256</v>
      </c>
      <c r="F10" s="15">
        <f>SUM(F12,F22)</f>
        <v>-9662.6999999999989</v>
      </c>
      <c r="G10" s="15">
        <f>SUM(G12,G22)</f>
        <v>-9662.6999999999989</v>
      </c>
    </row>
    <row r="11" spans="1:7" x14ac:dyDescent="0.3">
      <c r="A11" s="159"/>
      <c r="B11" s="159"/>
      <c r="C11" s="159"/>
      <c r="D11" s="159"/>
      <c r="E11" s="159" t="s">
        <v>114</v>
      </c>
      <c r="F11" s="159"/>
      <c r="G11" s="221"/>
    </row>
    <row r="12" spans="1:7" ht="34.5" x14ac:dyDescent="0.3">
      <c r="A12" s="15" t="s">
        <v>122</v>
      </c>
      <c r="B12" s="15" t="s">
        <v>125</v>
      </c>
      <c r="C12" s="15" t="s">
        <v>121</v>
      </c>
      <c r="D12" s="159" t="s">
        <v>121</v>
      </c>
      <c r="E12" s="15" t="s">
        <v>105</v>
      </c>
      <c r="F12" s="15">
        <f>SUM(F14)</f>
        <v>-3422.2999999999997</v>
      </c>
      <c r="G12" s="15">
        <f>SUM(G14)</f>
        <v>-3422.2999999999997</v>
      </c>
    </row>
    <row r="13" spans="1:7" x14ac:dyDescent="0.3">
      <c r="A13" s="159"/>
      <c r="B13" s="159"/>
      <c r="C13" s="159"/>
      <c r="D13" s="159"/>
      <c r="E13" s="159" t="s">
        <v>114</v>
      </c>
      <c r="F13" s="159"/>
      <c r="G13" s="221"/>
    </row>
    <row r="14" spans="1:7" x14ac:dyDescent="0.3">
      <c r="A14" s="159"/>
      <c r="B14" s="159"/>
      <c r="C14" s="159"/>
      <c r="D14" s="159"/>
      <c r="E14" s="15" t="s">
        <v>115</v>
      </c>
      <c r="F14" s="15">
        <f>F16</f>
        <v>-3422.2999999999997</v>
      </c>
      <c r="G14" s="15">
        <f>G16</f>
        <v>-3422.2999999999997</v>
      </c>
    </row>
    <row r="15" spans="1:7" x14ac:dyDescent="0.3">
      <c r="A15" s="159"/>
      <c r="B15" s="159"/>
      <c r="C15" s="159"/>
      <c r="D15" s="159"/>
      <c r="E15" s="222" t="s">
        <v>116</v>
      </c>
      <c r="F15" s="222"/>
      <c r="G15" s="223"/>
    </row>
    <row r="16" spans="1:7" ht="34.5" x14ac:dyDescent="0.3">
      <c r="A16" s="159"/>
      <c r="B16" s="159"/>
      <c r="C16" s="159"/>
      <c r="D16" s="159"/>
      <c r="E16" s="224" t="s">
        <v>119</v>
      </c>
      <c r="F16" s="224">
        <f>SUM(F17:F21)</f>
        <v>-3422.2999999999997</v>
      </c>
      <c r="G16" s="224">
        <f>SUM(G17:G21)</f>
        <v>-3422.2999999999997</v>
      </c>
    </row>
    <row r="17" spans="1:7" ht="34.5" x14ac:dyDescent="0.3">
      <c r="A17" s="159"/>
      <c r="B17" s="159"/>
      <c r="C17" s="159"/>
      <c r="D17" s="159"/>
      <c r="E17" s="185" t="s">
        <v>258</v>
      </c>
      <c r="F17" s="163">
        <f>Կապիտալ!F19</f>
        <v>-906</v>
      </c>
      <c r="G17" s="163">
        <f>SUM(F17)</f>
        <v>-906</v>
      </c>
    </row>
    <row r="18" spans="1:7" ht="34.5" x14ac:dyDescent="0.3">
      <c r="A18" s="159"/>
      <c r="B18" s="159"/>
      <c r="C18" s="159"/>
      <c r="D18" s="159"/>
      <c r="E18" s="185" t="s">
        <v>259</v>
      </c>
      <c r="F18" s="163">
        <f>Կապիտալ!F20</f>
        <v>-301.5</v>
      </c>
      <c r="G18" s="163">
        <f t="shared" ref="G18:G21" si="0">SUM(F18)</f>
        <v>-301.5</v>
      </c>
    </row>
    <row r="19" spans="1:7" ht="34.5" x14ac:dyDescent="0.3">
      <c r="A19" s="159"/>
      <c r="B19" s="159"/>
      <c r="C19" s="159"/>
      <c r="D19" s="159"/>
      <c r="E19" s="185" t="s">
        <v>260</v>
      </c>
      <c r="F19" s="163">
        <f>Կապիտալ!F21</f>
        <v>-889.2</v>
      </c>
      <c r="G19" s="163">
        <f t="shared" si="0"/>
        <v>-889.2</v>
      </c>
    </row>
    <row r="20" spans="1:7" ht="34.5" x14ac:dyDescent="0.3">
      <c r="A20" s="159"/>
      <c r="B20" s="159"/>
      <c r="C20" s="159"/>
      <c r="D20" s="159"/>
      <c r="E20" s="185" t="s">
        <v>261</v>
      </c>
      <c r="F20" s="163">
        <f>Կապիտալ!F22</f>
        <v>-547.5</v>
      </c>
      <c r="G20" s="163">
        <f t="shared" si="0"/>
        <v>-547.5</v>
      </c>
    </row>
    <row r="21" spans="1:7" ht="34.5" x14ac:dyDescent="0.3">
      <c r="A21" s="159"/>
      <c r="B21" s="159"/>
      <c r="C21" s="159"/>
      <c r="D21" s="159"/>
      <c r="E21" s="185" t="s">
        <v>262</v>
      </c>
      <c r="F21" s="163">
        <f>Կապիտալ!F23</f>
        <v>-778.1</v>
      </c>
      <c r="G21" s="163">
        <f t="shared" si="0"/>
        <v>-778.1</v>
      </c>
    </row>
    <row r="22" spans="1:7" x14ac:dyDescent="0.3">
      <c r="A22" s="15" t="s">
        <v>127</v>
      </c>
      <c r="B22" s="15" t="s">
        <v>128</v>
      </c>
      <c r="C22" s="15" t="s">
        <v>121</v>
      </c>
      <c r="D22" s="159" t="s">
        <v>120</v>
      </c>
      <c r="E22" s="15" t="s">
        <v>106</v>
      </c>
      <c r="F22" s="224">
        <f>SUM(F24:F28)</f>
        <v>-6240.4</v>
      </c>
      <c r="G22" s="224">
        <f>SUM(G24:G28)</f>
        <v>-6240.4</v>
      </c>
    </row>
    <row r="23" spans="1:7" x14ac:dyDescent="0.3">
      <c r="A23" s="159"/>
      <c r="B23" s="159"/>
      <c r="C23" s="159"/>
      <c r="D23" s="159"/>
      <c r="E23" s="222" t="s">
        <v>114</v>
      </c>
      <c r="F23" s="225"/>
      <c r="G23" s="225"/>
    </row>
    <row r="24" spans="1:7" ht="34.5" x14ac:dyDescent="0.3">
      <c r="A24" s="159"/>
      <c r="B24" s="159"/>
      <c r="C24" s="159"/>
      <c r="D24" s="159"/>
      <c r="E24" s="194" t="s">
        <v>263</v>
      </c>
      <c r="F24" s="163">
        <f>Կապիտալ!F26</f>
        <v>-2180</v>
      </c>
      <c r="G24" s="163">
        <f>SUM(F24)</f>
        <v>-2180</v>
      </c>
    </row>
    <row r="25" spans="1:7" ht="34.5" x14ac:dyDescent="0.3">
      <c r="A25" s="159"/>
      <c r="B25" s="159"/>
      <c r="C25" s="159"/>
      <c r="D25" s="159"/>
      <c r="E25" s="194" t="s">
        <v>264</v>
      </c>
      <c r="F25" s="163">
        <f>Կապիտալ!F27</f>
        <v>-1042</v>
      </c>
      <c r="G25" s="163">
        <f t="shared" ref="G25:G28" si="1">SUM(F25)</f>
        <v>-1042</v>
      </c>
    </row>
    <row r="26" spans="1:7" ht="34.5" x14ac:dyDescent="0.3">
      <c r="A26" s="159"/>
      <c r="B26" s="159"/>
      <c r="C26" s="159"/>
      <c r="D26" s="159"/>
      <c r="E26" s="194" t="s">
        <v>265</v>
      </c>
      <c r="F26" s="163">
        <f>Կապիտալ!F28</f>
        <v>-1643.4</v>
      </c>
      <c r="G26" s="163">
        <f t="shared" si="1"/>
        <v>-1643.4</v>
      </c>
    </row>
    <row r="27" spans="1:7" ht="51.75" x14ac:dyDescent="0.3">
      <c r="A27" s="159"/>
      <c r="B27" s="159"/>
      <c r="C27" s="159"/>
      <c r="D27" s="159"/>
      <c r="E27" s="205" t="s">
        <v>492</v>
      </c>
      <c r="F27" s="163">
        <f>Կապիտալ!F29</f>
        <v>-148</v>
      </c>
      <c r="G27" s="194">
        <f>SUM(F27)</f>
        <v>-148</v>
      </c>
    </row>
    <row r="28" spans="1:7" ht="34.5" x14ac:dyDescent="0.3">
      <c r="A28" s="159"/>
      <c r="B28" s="159"/>
      <c r="C28" s="159"/>
      <c r="D28" s="159"/>
      <c r="E28" s="194" t="s">
        <v>266</v>
      </c>
      <c r="F28" s="163">
        <f>Կապիտալ!F30</f>
        <v>-1227</v>
      </c>
      <c r="G28" s="163">
        <f t="shared" si="1"/>
        <v>-1227</v>
      </c>
    </row>
    <row r="29" spans="1:7" s="492" customFormat="1" ht="24.75" customHeight="1" x14ac:dyDescent="0.25">
      <c r="A29" s="490"/>
      <c r="B29" s="490"/>
      <c r="C29" s="490"/>
      <c r="D29" s="490"/>
      <c r="E29" s="491" t="s">
        <v>665</v>
      </c>
      <c r="F29" s="189">
        <f>SUM(F31,F54,F70)</f>
        <v>0</v>
      </c>
      <c r="G29" s="189">
        <f>SUM(G31,G54,G70)</f>
        <v>0</v>
      </c>
    </row>
    <row r="30" spans="1:7" s="492" customFormat="1" ht="20.25" customHeight="1" x14ac:dyDescent="0.25">
      <c r="A30" s="490"/>
      <c r="B30" s="490"/>
      <c r="C30" s="490"/>
      <c r="D30" s="490"/>
      <c r="E30" s="331" t="s">
        <v>114</v>
      </c>
      <c r="F30" s="190"/>
      <c r="G30" s="190"/>
    </row>
    <row r="31" spans="1:7" s="492" customFormat="1" ht="38.25" customHeight="1" x14ac:dyDescent="0.25">
      <c r="A31" s="493" t="s">
        <v>122</v>
      </c>
      <c r="B31" s="493" t="s">
        <v>125</v>
      </c>
      <c r="C31" s="493" t="s">
        <v>121</v>
      </c>
      <c r="D31" s="490" t="s">
        <v>121</v>
      </c>
      <c r="E31" s="574" t="s">
        <v>105</v>
      </c>
      <c r="F31" s="156">
        <f>F33</f>
        <v>-17173</v>
      </c>
      <c r="G31" s="156">
        <f>G33</f>
        <v>-17173</v>
      </c>
    </row>
    <row r="32" spans="1:7" s="492" customFormat="1" ht="25.5" customHeight="1" x14ac:dyDescent="0.25">
      <c r="A32" s="490"/>
      <c r="B32" s="490"/>
      <c r="C32" s="490"/>
      <c r="D32" s="490"/>
      <c r="E32" s="331" t="s">
        <v>114</v>
      </c>
      <c r="F32" s="190"/>
      <c r="G32" s="190"/>
    </row>
    <row r="33" spans="1:7" s="492" customFormat="1" ht="15.75" customHeight="1" x14ac:dyDescent="0.25">
      <c r="A33" s="490"/>
      <c r="B33" s="490"/>
      <c r="C33" s="490"/>
      <c r="D33" s="490"/>
      <c r="E33" s="574" t="s">
        <v>115</v>
      </c>
      <c r="F33" s="189">
        <f>SUM(G33:G33)</f>
        <v>-17173</v>
      </c>
      <c r="G33" s="189">
        <f>SUM(G35+G49)</f>
        <v>-17173</v>
      </c>
    </row>
    <row r="34" spans="1:7" s="492" customFormat="1" ht="21.75" customHeight="1" x14ac:dyDescent="0.25">
      <c r="A34" s="490"/>
      <c r="B34" s="490"/>
      <c r="C34" s="490"/>
      <c r="D34" s="490"/>
      <c r="E34" s="575" t="s">
        <v>116</v>
      </c>
      <c r="F34" s="191"/>
      <c r="G34" s="191"/>
    </row>
    <row r="35" spans="1:7" s="492" customFormat="1" ht="32.25" customHeight="1" x14ac:dyDescent="0.25">
      <c r="A35" s="490"/>
      <c r="B35" s="490"/>
      <c r="C35" s="490"/>
      <c r="D35" s="490"/>
      <c r="E35" s="576" t="s">
        <v>119</v>
      </c>
      <c r="F35" s="189">
        <f>SUM(F37:F48)</f>
        <v>-12278</v>
      </c>
      <c r="G35" s="189">
        <f>SUM(G37:G48)</f>
        <v>-12278</v>
      </c>
    </row>
    <row r="36" spans="1:7" s="492" customFormat="1" ht="23.25" customHeight="1" x14ac:dyDescent="0.25">
      <c r="A36" s="490"/>
      <c r="B36" s="490"/>
      <c r="C36" s="490"/>
      <c r="D36" s="490"/>
      <c r="E36" s="331" t="s">
        <v>114</v>
      </c>
      <c r="F36" s="333"/>
      <c r="G36" s="333"/>
    </row>
    <row r="37" spans="1:7" s="492" customFormat="1" ht="50.1" customHeight="1" x14ac:dyDescent="0.25">
      <c r="A37" s="490"/>
      <c r="B37" s="490"/>
      <c r="C37" s="490"/>
      <c r="D37" s="490"/>
      <c r="E37" s="498" t="s">
        <v>666</v>
      </c>
      <c r="F37" s="57">
        <f>SUM(Կապիտալ!F39)</f>
        <v>-1090</v>
      </c>
      <c r="G37" s="57">
        <f>SUM(F37)</f>
        <v>-1090</v>
      </c>
    </row>
    <row r="38" spans="1:7" s="492" customFormat="1" ht="50.1" customHeight="1" x14ac:dyDescent="0.25">
      <c r="A38" s="490"/>
      <c r="B38" s="490"/>
      <c r="C38" s="490"/>
      <c r="D38" s="490"/>
      <c r="E38" s="498" t="s">
        <v>667</v>
      </c>
      <c r="F38" s="57">
        <f>SUM(Կապիտալ!F40)</f>
        <v>-957</v>
      </c>
      <c r="G38" s="57">
        <f t="shared" ref="G38:G48" si="2">SUM(F38)</f>
        <v>-957</v>
      </c>
    </row>
    <row r="39" spans="1:7" s="492" customFormat="1" ht="50.1" customHeight="1" x14ac:dyDescent="0.25">
      <c r="A39" s="490"/>
      <c r="B39" s="490"/>
      <c r="C39" s="490"/>
      <c r="D39" s="490"/>
      <c r="E39" s="498" t="s">
        <v>668</v>
      </c>
      <c r="F39" s="57">
        <f>SUM(Կապիտալ!F41)</f>
        <v>-1411</v>
      </c>
      <c r="G39" s="57">
        <f t="shared" si="2"/>
        <v>-1411</v>
      </c>
    </row>
    <row r="40" spans="1:7" s="492" customFormat="1" ht="50.1" customHeight="1" x14ac:dyDescent="0.25">
      <c r="A40" s="579"/>
      <c r="B40" s="579"/>
      <c r="C40" s="579"/>
      <c r="D40" s="579"/>
      <c r="E40" s="498" t="s">
        <v>669</v>
      </c>
      <c r="F40" s="57">
        <f>SUM(Կապիտալ!F42)</f>
        <v>-1350</v>
      </c>
      <c r="G40" s="57">
        <f t="shared" si="2"/>
        <v>-1350</v>
      </c>
    </row>
    <row r="41" spans="1:7" s="492" customFormat="1" ht="50.1" customHeight="1" x14ac:dyDescent="0.25">
      <c r="A41" s="580"/>
      <c r="B41" s="580"/>
      <c r="C41" s="580"/>
      <c r="D41" s="580"/>
      <c r="E41" s="498" t="s">
        <v>670</v>
      </c>
      <c r="F41" s="57">
        <f>SUM(Կապիտալ!F43)</f>
        <v>-1090</v>
      </c>
      <c r="G41" s="57">
        <f t="shared" si="2"/>
        <v>-1090</v>
      </c>
    </row>
    <row r="42" spans="1:7" s="492" customFormat="1" ht="50.1" customHeight="1" x14ac:dyDescent="0.25">
      <c r="A42" s="580"/>
      <c r="B42" s="580"/>
      <c r="C42" s="580"/>
      <c r="D42" s="580"/>
      <c r="E42" s="498" t="s">
        <v>671</v>
      </c>
      <c r="F42" s="57">
        <f>SUM(Կապիտալ!F44)</f>
        <v>-2635</v>
      </c>
      <c r="G42" s="57">
        <f t="shared" si="2"/>
        <v>-2635</v>
      </c>
    </row>
    <row r="43" spans="1:7" s="492" customFormat="1" ht="50.1" customHeight="1" x14ac:dyDescent="0.25">
      <c r="A43" s="580"/>
      <c r="B43" s="580"/>
      <c r="C43" s="580"/>
      <c r="D43" s="580"/>
      <c r="E43" s="498" t="s">
        <v>672</v>
      </c>
      <c r="F43" s="57">
        <f>SUM(Կապիտալ!F45)</f>
        <v>-46995</v>
      </c>
      <c r="G43" s="57">
        <f t="shared" si="2"/>
        <v>-46995</v>
      </c>
    </row>
    <row r="44" spans="1:7" s="492" customFormat="1" ht="50.1" customHeight="1" x14ac:dyDescent="0.25">
      <c r="A44" s="580"/>
      <c r="B44" s="580"/>
      <c r="C44" s="580"/>
      <c r="D44" s="580"/>
      <c r="E44" s="498" t="s">
        <v>673</v>
      </c>
      <c r="F44" s="57">
        <f>SUM(Կապիտալ!F46)</f>
        <v>-1660</v>
      </c>
      <c r="G44" s="57">
        <f t="shared" si="2"/>
        <v>-1660</v>
      </c>
    </row>
    <row r="45" spans="1:7" s="492" customFormat="1" ht="50.1" customHeight="1" x14ac:dyDescent="0.25">
      <c r="A45" s="580"/>
      <c r="B45" s="580"/>
      <c r="C45" s="580"/>
      <c r="D45" s="580"/>
      <c r="E45" s="498" t="s">
        <v>674</v>
      </c>
      <c r="F45" s="57">
        <f>SUM(Կապիտալ!F47)</f>
        <v>-1115</v>
      </c>
      <c r="G45" s="57">
        <f t="shared" si="2"/>
        <v>-1115</v>
      </c>
    </row>
    <row r="46" spans="1:7" s="492" customFormat="1" ht="50.1" customHeight="1" x14ac:dyDescent="0.25">
      <c r="A46" s="580"/>
      <c r="B46" s="580"/>
      <c r="C46" s="580"/>
      <c r="D46" s="580"/>
      <c r="E46" s="498" t="s">
        <v>675</v>
      </c>
      <c r="F46" s="57">
        <f>SUM(Կապիտալ!F48)</f>
        <v>-970</v>
      </c>
      <c r="G46" s="57">
        <f t="shared" si="2"/>
        <v>-970</v>
      </c>
    </row>
    <row r="47" spans="1:7" s="492" customFormat="1" ht="58.5" customHeight="1" x14ac:dyDescent="0.25">
      <c r="A47" s="580"/>
      <c r="B47" s="580"/>
      <c r="C47" s="580"/>
      <c r="D47" s="580"/>
      <c r="E47" s="498" t="s">
        <v>698</v>
      </c>
      <c r="F47" s="57">
        <f>SUM(Կապիտալ!F49)</f>
        <v>34559</v>
      </c>
      <c r="G47" s="578">
        <f t="shared" si="2"/>
        <v>34559</v>
      </c>
    </row>
    <row r="48" spans="1:7" s="492" customFormat="1" ht="79.5" customHeight="1" x14ac:dyDescent="0.25">
      <c r="A48" s="580"/>
      <c r="B48" s="580"/>
      <c r="C48" s="580"/>
      <c r="D48" s="580"/>
      <c r="E48" s="498" t="s">
        <v>699</v>
      </c>
      <c r="F48" s="57">
        <f>SUM(Կապիտալ!F50)</f>
        <v>12436</v>
      </c>
      <c r="G48" s="578">
        <f t="shared" si="2"/>
        <v>12436</v>
      </c>
    </row>
    <row r="49" spans="1:7" s="492" customFormat="1" ht="32.25" customHeight="1" x14ac:dyDescent="0.25">
      <c r="A49" s="581"/>
      <c r="B49" s="581"/>
      <c r="C49" s="581"/>
      <c r="D49" s="581"/>
      <c r="E49" s="576" t="s">
        <v>126</v>
      </c>
      <c r="F49" s="189">
        <f>SUM(G49:G49)</f>
        <v>-4895</v>
      </c>
      <c r="G49" s="189">
        <f>SUM(G51:G53)</f>
        <v>-4895</v>
      </c>
    </row>
    <row r="50" spans="1:7" s="492" customFormat="1" ht="26.25" customHeight="1" x14ac:dyDescent="0.25">
      <c r="A50" s="581"/>
      <c r="B50" s="581"/>
      <c r="C50" s="581"/>
      <c r="D50" s="581"/>
      <c r="E50" s="331" t="s">
        <v>114</v>
      </c>
      <c r="F50" s="194"/>
      <c r="G50" s="194"/>
    </row>
    <row r="51" spans="1:7" s="492" customFormat="1" ht="50.1" customHeight="1" x14ac:dyDescent="0.25">
      <c r="A51" s="582"/>
      <c r="B51" s="582"/>
      <c r="C51" s="582"/>
      <c r="D51" s="583"/>
      <c r="E51" s="498" t="s">
        <v>676</v>
      </c>
      <c r="F51" s="57">
        <f>SUM(Կապիտալ!F53)</f>
        <v>-2050</v>
      </c>
      <c r="G51" s="57">
        <f>SUM(F51)</f>
        <v>-2050</v>
      </c>
    </row>
    <row r="52" spans="1:7" s="492" customFormat="1" ht="50.1" customHeight="1" x14ac:dyDescent="0.25">
      <c r="A52" s="582"/>
      <c r="B52" s="582"/>
      <c r="C52" s="584"/>
      <c r="D52" s="582"/>
      <c r="E52" s="498" t="s">
        <v>677</v>
      </c>
      <c r="F52" s="57">
        <f>SUM(Կապիտալ!F54)</f>
        <v>-975</v>
      </c>
      <c r="G52" s="57">
        <f t="shared" ref="G52:G53" si="3">SUM(F52)</f>
        <v>-975</v>
      </c>
    </row>
    <row r="53" spans="1:7" s="492" customFormat="1" ht="50.1" customHeight="1" x14ac:dyDescent="0.25">
      <c r="A53" s="580"/>
      <c r="B53" s="580"/>
      <c r="C53" s="580"/>
      <c r="D53" s="580"/>
      <c r="E53" s="498" t="s">
        <v>678</v>
      </c>
      <c r="F53" s="57">
        <f>SUM(Կապիտալ!F55)</f>
        <v>-1870</v>
      </c>
      <c r="G53" s="57">
        <f t="shared" si="3"/>
        <v>-1870</v>
      </c>
    </row>
    <row r="54" spans="1:7" s="492" customFormat="1" ht="34.5" customHeight="1" x14ac:dyDescent="0.25">
      <c r="A54" s="493" t="s">
        <v>127</v>
      </c>
      <c r="B54" s="493" t="s">
        <v>128</v>
      </c>
      <c r="C54" s="493" t="s">
        <v>121</v>
      </c>
      <c r="D54" s="490" t="s">
        <v>120</v>
      </c>
      <c r="E54" s="576" t="s">
        <v>106</v>
      </c>
      <c r="F54" s="503">
        <f>SUM(G54)</f>
        <v>21454.799999999999</v>
      </c>
      <c r="G54" s="503">
        <f>SUM(G56:G69)</f>
        <v>21454.799999999999</v>
      </c>
    </row>
    <row r="55" spans="1:7" s="492" customFormat="1" ht="33" customHeight="1" x14ac:dyDescent="0.25">
      <c r="A55" s="495"/>
      <c r="B55" s="495"/>
      <c r="C55" s="585"/>
      <c r="D55" s="500"/>
      <c r="E55" s="498" t="s">
        <v>114</v>
      </c>
      <c r="F55" s="591"/>
      <c r="G55" s="591"/>
    </row>
    <row r="56" spans="1:7" s="492" customFormat="1" ht="50.1" customHeight="1" x14ac:dyDescent="0.25">
      <c r="A56" s="582"/>
      <c r="B56" s="582"/>
      <c r="C56" s="582"/>
      <c r="D56" s="584"/>
      <c r="E56" s="575" t="s">
        <v>679</v>
      </c>
      <c r="F56" s="58">
        <f>SUM(Կապիտալ!F58)</f>
        <v>-824</v>
      </c>
      <c r="G56" s="58">
        <f>SUM(F56)</f>
        <v>-824</v>
      </c>
    </row>
    <row r="57" spans="1:7" s="492" customFormat="1" ht="50.1" customHeight="1" x14ac:dyDescent="0.25">
      <c r="A57" s="582"/>
      <c r="B57" s="582"/>
      <c r="C57" s="582"/>
      <c r="D57" s="584"/>
      <c r="E57" s="575" t="s">
        <v>680</v>
      </c>
      <c r="F57" s="58">
        <f>SUM(Կապիտալ!F59)</f>
        <v>-864</v>
      </c>
      <c r="G57" s="58">
        <f t="shared" ref="G57:G69" si="4">SUM(F57)</f>
        <v>-864</v>
      </c>
    </row>
    <row r="58" spans="1:7" s="492" customFormat="1" ht="50.1" customHeight="1" x14ac:dyDescent="0.25">
      <c r="A58" s="586"/>
      <c r="B58" s="586"/>
      <c r="C58" s="586"/>
      <c r="D58" s="587"/>
      <c r="E58" s="575" t="s">
        <v>681</v>
      </c>
      <c r="F58" s="58">
        <f>SUM(Կապիտալ!F60)</f>
        <v>-735.8</v>
      </c>
      <c r="G58" s="58">
        <f t="shared" si="4"/>
        <v>-735.8</v>
      </c>
    </row>
    <row r="59" spans="1:7" s="492" customFormat="1" ht="50.1" customHeight="1" x14ac:dyDescent="0.25">
      <c r="A59" s="586"/>
      <c r="B59" s="586"/>
      <c r="C59" s="586"/>
      <c r="D59" s="586"/>
      <c r="E59" s="575" t="s">
        <v>682</v>
      </c>
      <c r="F59" s="58">
        <f>SUM(Կապիտալ!F61)</f>
        <v>-540.79999999999995</v>
      </c>
      <c r="G59" s="58">
        <f t="shared" si="4"/>
        <v>-540.79999999999995</v>
      </c>
    </row>
    <row r="60" spans="1:7" s="492" customFormat="1" ht="39.75" customHeight="1" x14ac:dyDescent="0.25">
      <c r="A60" s="586"/>
      <c r="B60" s="586"/>
      <c r="C60" s="586"/>
      <c r="D60" s="586"/>
      <c r="E60" s="575" t="s">
        <v>683</v>
      </c>
      <c r="F60" s="58">
        <f>SUM(Կապիտալ!F62)</f>
        <v>-651.40000000000009</v>
      </c>
      <c r="G60" s="58">
        <f t="shared" si="4"/>
        <v>-651.40000000000009</v>
      </c>
    </row>
    <row r="61" spans="1:7" s="492" customFormat="1" ht="50.1" customHeight="1" x14ac:dyDescent="0.25">
      <c r="A61" s="586"/>
      <c r="B61" s="586"/>
      <c r="C61" s="586"/>
      <c r="D61" s="586"/>
      <c r="E61" s="575" t="s">
        <v>684</v>
      </c>
      <c r="F61" s="58">
        <f>SUM(Կապիտալ!F63)</f>
        <v>-701</v>
      </c>
      <c r="G61" s="58">
        <f t="shared" si="4"/>
        <v>-701</v>
      </c>
    </row>
    <row r="62" spans="1:7" s="492" customFormat="1" ht="41.25" customHeight="1" x14ac:dyDescent="0.25">
      <c r="A62" s="582"/>
      <c r="B62" s="582"/>
      <c r="C62" s="582"/>
      <c r="D62" s="584"/>
      <c r="E62" s="575" t="s">
        <v>685</v>
      </c>
      <c r="F62" s="58">
        <f>SUM(Կապիտալ!F64)</f>
        <v>-704.8</v>
      </c>
      <c r="G62" s="58">
        <f t="shared" si="4"/>
        <v>-704.8</v>
      </c>
    </row>
    <row r="63" spans="1:7" s="492" customFormat="1" ht="40.5" customHeight="1" x14ac:dyDescent="0.25">
      <c r="A63" s="588"/>
      <c r="B63" s="588"/>
      <c r="C63" s="588"/>
      <c r="D63" s="589"/>
      <c r="E63" s="575" t="s">
        <v>686</v>
      </c>
      <c r="F63" s="58">
        <f>SUM(Կապիտալ!F65)</f>
        <v>-747.5</v>
      </c>
      <c r="G63" s="58">
        <f t="shared" si="4"/>
        <v>-747.5</v>
      </c>
    </row>
    <row r="64" spans="1:7" s="492" customFormat="1" ht="38.25" customHeight="1" x14ac:dyDescent="0.25">
      <c r="A64" s="586"/>
      <c r="B64" s="586"/>
      <c r="C64" s="586"/>
      <c r="D64" s="587"/>
      <c r="E64" s="575" t="s">
        <v>687</v>
      </c>
      <c r="F64" s="58">
        <f>SUM(Կապիտալ!F66)</f>
        <v>-698.40000000000009</v>
      </c>
      <c r="G64" s="58">
        <f t="shared" si="4"/>
        <v>-698.40000000000009</v>
      </c>
    </row>
    <row r="65" spans="1:7" s="492" customFormat="1" ht="50.1" customHeight="1" x14ac:dyDescent="0.25">
      <c r="A65" s="586"/>
      <c r="B65" s="586"/>
      <c r="C65" s="586"/>
      <c r="D65" s="587"/>
      <c r="E65" s="575" t="s">
        <v>688</v>
      </c>
      <c r="F65" s="58">
        <f>SUM(Կապիտալ!F67)</f>
        <v>-760</v>
      </c>
      <c r="G65" s="58">
        <f t="shared" si="4"/>
        <v>-760</v>
      </c>
    </row>
    <row r="66" spans="1:7" s="492" customFormat="1" ht="38.25" customHeight="1" x14ac:dyDescent="0.25">
      <c r="A66" s="586"/>
      <c r="B66" s="586"/>
      <c r="C66" s="586"/>
      <c r="D66" s="586"/>
      <c r="E66" s="575" t="s">
        <v>689</v>
      </c>
      <c r="F66" s="58">
        <f>SUM(Կապիտալ!F68)</f>
        <v>-616.29999999999995</v>
      </c>
      <c r="G66" s="58">
        <f t="shared" si="4"/>
        <v>-616.29999999999995</v>
      </c>
    </row>
    <row r="67" spans="1:7" s="492" customFormat="1" ht="39" customHeight="1" x14ac:dyDescent="0.25">
      <c r="A67" s="586"/>
      <c r="B67" s="586"/>
      <c r="C67" s="586"/>
      <c r="D67" s="586"/>
      <c r="E67" s="575" t="s">
        <v>690</v>
      </c>
      <c r="F67" s="58">
        <f>SUM(Կապիտալ!F69)</f>
        <v>-658</v>
      </c>
      <c r="G67" s="58">
        <f t="shared" si="4"/>
        <v>-658</v>
      </c>
    </row>
    <row r="68" spans="1:7" s="492" customFormat="1" ht="50.1" customHeight="1" x14ac:dyDescent="0.25">
      <c r="A68" s="586"/>
      <c r="B68" s="586"/>
      <c r="C68" s="586"/>
      <c r="D68" s="587"/>
      <c r="E68" s="575" t="s">
        <v>691</v>
      </c>
      <c r="F68" s="58">
        <f>SUM(Կապիտալ!F70)</f>
        <v>-670.2</v>
      </c>
      <c r="G68" s="58">
        <f t="shared" si="4"/>
        <v>-670.2</v>
      </c>
    </row>
    <row r="69" spans="1:7" s="492" customFormat="1" ht="50.1" customHeight="1" x14ac:dyDescent="0.25">
      <c r="A69" s="586"/>
      <c r="B69" s="586"/>
      <c r="C69" s="586"/>
      <c r="D69" s="587"/>
      <c r="E69" s="575" t="s">
        <v>697</v>
      </c>
      <c r="F69" s="58">
        <f>SUM(Կապիտալ!F71)</f>
        <v>30627</v>
      </c>
      <c r="G69" s="58">
        <f t="shared" si="4"/>
        <v>30627</v>
      </c>
    </row>
    <row r="70" spans="1:7" s="492" customFormat="1" ht="36" customHeight="1" x14ac:dyDescent="0.25">
      <c r="A70" s="493" t="s">
        <v>127</v>
      </c>
      <c r="B70" s="493" t="s">
        <v>128</v>
      </c>
      <c r="C70" s="493" t="s">
        <v>121</v>
      </c>
      <c r="D70" s="490" t="s">
        <v>125</v>
      </c>
      <c r="E70" s="576" t="s">
        <v>129</v>
      </c>
      <c r="F70" s="204">
        <f>SUM(G70:G70)</f>
        <v>-4281.8</v>
      </c>
      <c r="G70" s="204">
        <f>SUM(G72:G76)</f>
        <v>-4281.8</v>
      </c>
    </row>
    <row r="71" spans="1:7" s="492" customFormat="1" ht="25.5" customHeight="1" x14ac:dyDescent="0.25">
      <c r="A71" s="495"/>
      <c r="B71" s="495"/>
      <c r="C71" s="585"/>
      <c r="D71" s="500"/>
      <c r="E71" s="498" t="s">
        <v>114</v>
      </c>
      <c r="F71" s="590"/>
      <c r="G71" s="573"/>
    </row>
    <row r="72" spans="1:7" s="492" customFormat="1" ht="74.25" customHeight="1" x14ac:dyDescent="0.25">
      <c r="A72" s="495"/>
      <c r="B72" s="495"/>
      <c r="C72" s="495"/>
      <c r="D72" s="495"/>
      <c r="E72" s="575" t="s">
        <v>692</v>
      </c>
      <c r="F72" s="58">
        <f>SUM(Կապիտալ!F74)</f>
        <v>-895.6</v>
      </c>
      <c r="G72" s="58">
        <f>SUM(F72)</f>
        <v>-895.6</v>
      </c>
    </row>
    <row r="73" spans="1:7" s="492" customFormat="1" ht="57.75" customHeight="1" x14ac:dyDescent="0.25">
      <c r="A73" s="495"/>
      <c r="B73" s="495"/>
      <c r="C73" s="495"/>
      <c r="D73" s="495"/>
      <c r="E73" s="575" t="s">
        <v>693</v>
      </c>
      <c r="F73" s="58">
        <f>SUM(Կապիտալ!F75)</f>
        <v>-939.8</v>
      </c>
      <c r="G73" s="58">
        <f t="shared" ref="G73:G76" si="5">SUM(F73)</f>
        <v>-939.8</v>
      </c>
    </row>
    <row r="74" spans="1:7" s="492" customFormat="1" ht="71.25" customHeight="1" x14ac:dyDescent="0.25">
      <c r="A74" s="495"/>
      <c r="B74" s="495"/>
      <c r="C74" s="495"/>
      <c r="D74" s="495"/>
      <c r="E74" s="575" t="s">
        <v>694</v>
      </c>
      <c r="F74" s="58">
        <f>SUM(Կապիտալ!F76)</f>
        <v>-878.8</v>
      </c>
      <c r="G74" s="58">
        <f t="shared" si="5"/>
        <v>-878.8</v>
      </c>
    </row>
    <row r="75" spans="1:7" s="492" customFormat="1" ht="75" customHeight="1" x14ac:dyDescent="0.25">
      <c r="A75" s="495"/>
      <c r="B75" s="495"/>
      <c r="C75" s="495"/>
      <c r="D75" s="495"/>
      <c r="E75" s="575" t="s">
        <v>695</v>
      </c>
      <c r="F75" s="58">
        <f>SUM(Կապիտալ!F77)</f>
        <v>-688</v>
      </c>
      <c r="G75" s="58">
        <f t="shared" si="5"/>
        <v>-688</v>
      </c>
    </row>
    <row r="76" spans="1:7" s="492" customFormat="1" ht="66" customHeight="1" x14ac:dyDescent="0.25">
      <c r="A76" s="495"/>
      <c r="B76" s="495"/>
      <c r="C76" s="495"/>
      <c r="D76" s="495"/>
      <c r="E76" s="575" t="s">
        <v>696</v>
      </c>
      <c r="F76" s="58">
        <f>SUM(Կապիտալ!F78)</f>
        <v>-879.6</v>
      </c>
      <c r="G76" s="58">
        <f t="shared" si="5"/>
        <v>-879.6</v>
      </c>
    </row>
    <row r="77" spans="1:7" x14ac:dyDescent="0.3">
      <c r="A77" s="159"/>
      <c r="B77" s="159"/>
      <c r="C77" s="159"/>
      <c r="D77" s="159"/>
      <c r="E77" s="235" t="s">
        <v>267</v>
      </c>
      <c r="F77" s="224">
        <f>SUM(F79,F88,F102)</f>
        <v>0</v>
      </c>
      <c r="G77" s="224">
        <f>SUM(G79,G88,G102)</f>
        <v>0</v>
      </c>
    </row>
    <row r="78" spans="1:7" x14ac:dyDescent="0.3">
      <c r="A78" s="159"/>
      <c r="B78" s="159"/>
      <c r="C78" s="159"/>
      <c r="D78" s="159"/>
      <c r="E78" s="159" t="s">
        <v>114</v>
      </c>
      <c r="F78" s="236"/>
      <c r="G78" s="236"/>
    </row>
    <row r="79" spans="1:7" ht="34.5" x14ac:dyDescent="0.3">
      <c r="A79" s="15" t="s">
        <v>122</v>
      </c>
      <c r="B79" s="15" t="s">
        <v>125</v>
      </c>
      <c r="C79" s="15" t="s">
        <v>121</v>
      </c>
      <c r="D79" s="159" t="s">
        <v>121</v>
      </c>
      <c r="E79" s="15" t="s">
        <v>105</v>
      </c>
      <c r="F79" s="231">
        <f>SUM(F81)</f>
        <v>0</v>
      </c>
      <c r="G79" s="231">
        <f>SUM(G81)</f>
        <v>0</v>
      </c>
    </row>
    <row r="80" spans="1:7" x14ac:dyDescent="0.3">
      <c r="A80" s="159"/>
      <c r="B80" s="159"/>
      <c r="C80" s="159"/>
      <c r="D80" s="159"/>
      <c r="E80" s="159" t="s">
        <v>114</v>
      </c>
      <c r="F80" s="221"/>
      <c r="G80" s="221"/>
    </row>
    <row r="81" spans="1:7" x14ac:dyDescent="0.3">
      <c r="A81" s="159"/>
      <c r="B81" s="159"/>
      <c r="C81" s="159"/>
      <c r="D81" s="159"/>
      <c r="E81" s="15" t="s">
        <v>115</v>
      </c>
      <c r="F81" s="231">
        <f>F83</f>
        <v>0</v>
      </c>
      <c r="G81" s="231">
        <f>G83</f>
        <v>0</v>
      </c>
    </row>
    <row r="82" spans="1:7" x14ac:dyDescent="0.3">
      <c r="A82" s="159"/>
      <c r="B82" s="159"/>
      <c r="C82" s="159"/>
      <c r="D82" s="159"/>
      <c r="E82" s="222" t="s">
        <v>116</v>
      </c>
      <c r="F82" s="221"/>
      <c r="G82" s="221"/>
    </row>
    <row r="83" spans="1:7" ht="34.5" x14ac:dyDescent="0.3">
      <c r="A83" s="159"/>
      <c r="B83" s="159"/>
      <c r="C83" s="159"/>
      <c r="D83" s="159"/>
      <c r="E83" s="224" t="s">
        <v>268</v>
      </c>
      <c r="F83" s="231">
        <f>SUM(F85:F87)</f>
        <v>0</v>
      </c>
      <c r="G83" s="231">
        <f>SUM(G85:G87)</f>
        <v>0</v>
      </c>
    </row>
    <row r="84" spans="1:7" x14ac:dyDescent="0.3">
      <c r="A84" s="159"/>
      <c r="B84" s="159"/>
      <c r="C84" s="159"/>
      <c r="D84" s="159"/>
      <c r="E84" s="159" t="s">
        <v>114</v>
      </c>
      <c r="F84" s="221"/>
      <c r="G84" s="221"/>
    </row>
    <row r="85" spans="1:7" ht="34.5" x14ac:dyDescent="0.3">
      <c r="A85" s="227"/>
      <c r="B85" s="227"/>
      <c r="C85" s="227"/>
      <c r="D85" s="227"/>
      <c r="E85" s="184" t="s">
        <v>269</v>
      </c>
      <c r="F85" s="171">
        <f>Կապիտալ!F87</f>
        <v>-3922.5</v>
      </c>
      <c r="G85" s="171">
        <f>SUM(F85)</f>
        <v>-3922.5</v>
      </c>
    </row>
    <row r="86" spans="1:7" ht="34.5" x14ac:dyDescent="0.3">
      <c r="A86" s="227"/>
      <c r="B86" s="227"/>
      <c r="C86" s="227"/>
      <c r="D86" s="227"/>
      <c r="E86" s="184" t="s">
        <v>270</v>
      </c>
      <c r="F86" s="171">
        <f>Կապիտալ!F88</f>
        <v>2922.5</v>
      </c>
      <c r="G86" s="171">
        <f t="shared" ref="G86:G87" si="6">SUM(F86)</f>
        <v>2922.5</v>
      </c>
    </row>
    <row r="87" spans="1:7" ht="34.5" x14ac:dyDescent="0.3">
      <c r="A87" s="227"/>
      <c r="B87" s="227"/>
      <c r="C87" s="227"/>
      <c r="D87" s="227"/>
      <c r="E87" s="184" t="s">
        <v>271</v>
      </c>
      <c r="F87" s="171">
        <f>Կապիտալ!F89</f>
        <v>1000</v>
      </c>
      <c r="G87" s="163">
        <f t="shared" si="6"/>
        <v>1000</v>
      </c>
    </row>
    <row r="88" spans="1:7" x14ac:dyDescent="0.3">
      <c r="A88" s="15" t="s">
        <v>127</v>
      </c>
      <c r="B88" s="15" t="s">
        <v>128</v>
      </c>
      <c r="C88" s="15" t="s">
        <v>121</v>
      </c>
      <c r="D88" s="159" t="s">
        <v>120</v>
      </c>
      <c r="E88" s="237" t="s">
        <v>106</v>
      </c>
      <c r="F88" s="224">
        <f>SUM(F90:F101)</f>
        <v>-85985</v>
      </c>
      <c r="G88" s="224">
        <f>SUM(G90:G101)</f>
        <v>-85985</v>
      </c>
    </row>
    <row r="89" spans="1:7" x14ac:dyDescent="0.3">
      <c r="A89" s="219"/>
      <c r="B89" s="219"/>
      <c r="C89" s="232"/>
      <c r="D89" s="233"/>
      <c r="E89" s="163" t="s">
        <v>114</v>
      </c>
      <c r="F89" s="236"/>
      <c r="G89" s="236"/>
    </row>
    <row r="90" spans="1:7" ht="51.75" x14ac:dyDescent="0.3">
      <c r="A90" s="227"/>
      <c r="B90" s="227"/>
      <c r="C90" s="227"/>
      <c r="D90" s="227"/>
      <c r="E90" s="184" t="s">
        <v>272</v>
      </c>
      <c r="F90" s="171">
        <f>Կապիտալ!F92</f>
        <v>-31050</v>
      </c>
      <c r="G90" s="171">
        <f>SUM(F90)</f>
        <v>-31050</v>
      </c>
    </row>
    <row r="91" spans="1:7" ht="41.25" customHeight="1" x14ac:dyDescent="0.3">
      <c r="A91" s="227"/>
      <c r="B91" s="227"/>
      <c r="C91" s="227"/>
      <c r="D91" s="227"/>
      <c r="E91" s="184" t="s">
        <v>273</v>
      </c>
      <c r="F91" s="171">
        <f>Կապիտալ!F93</f>
        <v>32100</v>
      </c>
      <c r="G91" s="171">
        <f t="shared" ref="G91:G101" si="7">SUM(F91)</f>
        <v>32100</v>
      </c>
    </row>
    <row r="92" spans="1:7" ht="34.5" x14ac:dyDescent="0.3">
      <c r="A92" s="227"/>
      <c r="B92" s="227"/>
      <c r="C92" s="227"/>
      <c r="D92" s="227"/>
      <c r="E92" s="184" t="s">
        <v>274</v>
      </c>
      <c r="F92" s="171">
        <f>Կապիտալ!F94</f>
        <v>-46575</v>
      </c>
      <c r="G92" s="171">
        <f t="shared" si="7"/>
        <v>-46575</v>
      </c>
    </row>
    <row r="93" spans="1:7" ht="34.5" x14ac:dyDescent="0.3">
      <c r="A93" s="227"/>
      <c r="B93" s="227"/>
      <c r="C93" s="227"/>
      <c r="D93" s="227"/>
      <c r="E93" s="184" t="s">
        <v>275</v>
      </c>
      <c r="F93" s="171">
        <f>Կապիտալ!F95</f>
        <v>-9588</v>
      </c>
      <c r="G93" s="171">
        <f t="shared" si="7"/>
        <v>-9588</v>
      </c>
    </row>
    <row r="94" spans="1:7" ht="34.5" x14ac:dyDescent="0.3">
      <c r="A94" s="227"/>
      <c r="B94" s="227"/>
      <c r="C94" s="227"/>
      <c r="D94" s="227"/>
      <c r="E94" s="184" t="s">
        <v>276</v>
      </c>
      <c r="F94" s="171">
        <f>Կապիտալ!F96</f>
        <v>51500</v>
      </c>
      <c r="G94" s="171">
        <f t="shared" si="7"/>
        <v>51500</v>
      </c>
    </row>
    <row r="95" spans="1:7" ht="34.5" x14ac:dyDescent="0.3">
      <c r="A95" s="227"/>
      <c r="B95" s="227"/>
      <c r="C95" s="227"/>
      <c r="D95" s="227"/>
      <c r="E95" s="184" t="s">
        <v>277</v>
      </c>
      <c r="F95" s="171">
        <f>Կապիտալ!F97</f>
        <v>-40000</v>
      </c>
      <c r="G95" s="171">
        <f t="shared" si="7"/>
        <v>-40000</v>
      </c>
    </row>
    <row r="96" spans="1:7" ht="34.5" x14ac:dyDescent="0.3">
      <c r="A96" s="227"/>
      <c r="B96" s="227"/>
      <c r="C96" s="227"/>
      <c r="D96" s="227"/>
      <c r="E96" s="184" t="s">
        <v>278</v>
      </c>
      <c r="F96" s="171">
        <f>Կապիտալ!F98</f>
        <v>-205</v>
      </c>
      <c r="G96" s="171">
        <f t="shared" si="7"/>
        <v>-205</v>
      </c>
    </row>
    <row r="97" spans="1:7" ht="34.5" x14ac:dyDescent="0.3">
      <c r="A97" s="227"/>
      <c r="B97" s="227"/>
      <c r="C97" s="227"/>
      <c r="D97" s="227"/>
      <c r="E97" s="184" t="s">
        <v>279</v>
      </c>
      <c r="F97" s="171">
        <f>Կապիտալ!F99</f>
        <v>-20700</v>
      </c>
      <c r="G97" s="171">
        <f t="shared" si="7"/>
        <v>-20700</v>
      </c>
    </row>
    <row r="98" spans="1:7" ht="51.75" x14ac:dyDescent="0.3">
      <c r="A98" s="227"/>
      <c r="B98" s="227"/>
      <c r="C98" s="227"/>
      <c r="D98" s="227"/>
      <c r="E98" s="184" t="s">
        <v>280</v>
      </c>
      <c r="F98" s="171">
        <f>Կապիտալ!F100</f>
        <v>-23000</v>
      </c>
      <c r="G98" s="171">
        <f t="shared" si="7"/>
        <v>-23000</v>
      </c>
    </row>
    <row r="99" spans="1:7" ht="34.5" x14ac:dyDescent="0.3">
      <c r="A99" s="227"/>
      <c r="B99" s="227"/>
      <c r="C99" s="227"/>
      <c r="D99" s="227"/>
      <c r="E99" s="184" t="s">
        <v>281</v>
      </c>
      <c r="F99" s="171">
        <f>Կապիտալ!F101</f>
        <v>-1200</v>
      </c>
      <c r="G99" s="171">
        <f t="shared" si="7"/>
        <v>-1200</v>
      </c>
    </row>
    <row r="100" spans="1:7" ht="34.5" x14ac:dyDescent="0.3">
      <c r="A100" s="227"/>
      <c r="B100" s="227"/>
      <c r="C100" s="227"/>
      <c r="D100" s="227"/>
      <c r="E100" s="184" t="s">
        <v>282</v>
      </c>
      <c r="F100" s="171">
        <f>Կապիտալ!F102</f>
        <v>-6205</v>
      </c>
      <c r="G100" s="171">
        <f t="shared" si="7"/>
        <v>-6205</v>
      </c>
    </row>
    <row r="101" spans="1:7" ht="34.5" x14ac:dyDescent="0.3">
      <c r="A101" s="227"/>
      <c r="B101" s="227"/>
      <c r="C101" s="227"/>
      <c r="D101" s="227"/>
      <c r="E101" s="184" t="s">
        <v>283</v>
      </c>
      <c r="F101" s="171">
        <f>Կապիտալ!F103</f>
        <v>8938</v>
      </c>
      <c r="G101" s="171">
        <f t="shared" si="7"/>
        <v>8938</v>
      </c>
    </row>
    <row r="102" spans="1:7" ht="34.5" x14ac:dyDescent="0.3">
      <c r="A102" s="15" t="s">
        <v>127</v>
      </c>
      <c r="B102" s="15" t="s">
        <v>128</v>
      </c>
      <c r="C102" s="15" t="s">
        <v>121</v>
      </c>
      <c r="D102" s="159" t="s">
        <v>125</v>
      </c>
      <c r="E102" s="224" t="s">
        <v>129</v>
      </c>
      <c r="F102" s="224">
        <f>SUM(F104:F107)</f>
        <v>85985</v>
      </c>
      <c r="G102" s="224">
        <f>SUM(G104:G107)</f>
        <v>85985</v>
      </c>
    </row>
    <row r="103" spans="1:7" x14ac:dyDescent="0.3">
      <c r="A103" s="219"/>
      <c r="B103" s="219"/>
      <c r="C103" s="232"/>
      <c r="D103" s="233"/>
      <c r="E103" s="163" t="s">
        <v>114</v>
      </c>
      <c r="F103" s="236"/>
      <c r="G103" s="236"/>
    </row>
    <row r="104" spans="1:7" ht="51.75" x14ac:dyDescent="0.3">
      <c r="A104" s="227"/>
      <c r="B104" s="227"/>
      <c r="C104" s="227"/>
      <c r="D104" s="227"/>
      <c r="E104" s="184" t="s">
        <v>284</v>
      </c>
      <c r="F104" s="163">
        <f>Կապիտալ!F106</f>
        <v>-4810</v>
      </c>
      <c r="G104" s="163">
        <f>SUM(F104)</f>
        <v>-4810</v>
      </c>
    </row>
    <row r="105" spans="1:7" ht="51.75" x14ac:dyDescent="0.3">
      <c r="A105" s="227"/>
      <c r="B105" s="227"/>
      <c r="C105" s="227"/>
      <c r="D105" s="227"/>
      <c r="E105" s="184" t="s">
        <v>285</v>
      </c>
      <c r="F105" s="163">
        <f>Կապիտալ!F107</f>
        <v>-7305</v>
      </c>
      <c r="G105" s="163">
        <f t="shared" ref="G105" si="8">SUM(F105)</f>
        <v>-7305</v>
      </c>
    </row>
    <row r="106" spans="1:7" ht="34.5" x14ac:dyDescent="0.3">
      <c r="A106" s="227"/>
      <c r="B106" s="227"/>
      <c r="C106" s="227"/>
      <c r="D106" s="227"/>
      <c r="E106" s="194" t="s">
        <v>497</v>
      </c>
      <c r="F106" s="163">
        <f>Կապիտալ!F108</f>
        <v>49900</v>
      </c>
      <c r="G106" s="194">
        <f>F106</f>
        <v>49900</v>
      </c>
    </row>
    <row r="107" spans="1:7" s="180" customFormat="1" ht="51.75" x14ac:dyDescent="0.3">
      <c r="A107" s="319"/>
      <c r="B107" s="319"/>
      <c r="C107" s="319"/>
      <c r="D107" s="319"/>
      <c r="E107" s="9" t="s">
        <v>524</v>
      </c>
      <c r="F107" s="103">
        <f>Կապիտալ!F109</f>
        <v>48200</v>
      </c>
      <c r="G107" s="261">
        <f>F107</f>
        <v>48200</v>
      </c>
    </row>
    <row r="108" spans="1:7" s="6" customFormat="1" x14ac:dyDescent="0.3">
      <c r="A108" s="505"/>
      <c r="B108" s="505"/>
      <c r="C108" s="505"/>
      <c r="D108" s="505"/>
      <c r="E108" s="506" t="s">
        <v>605</v>
      </c>
      <c r="F108" s="238">
        <f>SUM(F110)</f>
        <v>-41400</v>
      </c>
      <c r="G108" s="238">
        <f>SUM(G110)</f>
        <v>-41400</v>
      </c>
    </row>
    <row r="109" spans="1:7" s="6" customFormat="1" x14ac:dyDescent="0.3">
      <c r="A109" s="505"/>
      <c r="B109" s="505"/>
      <c r="C109" s="505"/>
      <c r="D109" s="505"/>
      <c r="E109" s="507" t="s">
        <v>114</v>
      </c>
      <c r="F109" s="221"/>
      <c r="G109" s="221"/>
    </row>
    <row r="110" spans="1:7" s="6" customFormat="1" x14ac:dyDescent="0.3">
      <c r="A110" s="508" t="s">
        <v>127</v>
      </c>
      <c r="B110" s="508" t="s">
        <v>128</v>
      </c>
      <c r="C110" s="508" t="s">
        <v>121</v>
      </c>
      <c r="D110" s="505" t="s">
        <v>125</v>
      </c>
      <c r="E110" s="509" t="s">
        <v>106</v>
      </c>
      <c r="F110" s="238">
        <f>SUM(F112:F114)</f>
        <v>-41400</v>
      </c>
      <c r="G110" s="238">
        <f>SUM(G112:G114)</f>
        <v>-41400</v>
      </c>
    </row>
    <row r="111" spans="1:7" s="6" customFormat="1" x14ac:dyDescent="0.3">
      <c r="A111" s="510"/>
      <c r="B111" s="510"/>
      <c r="C111" s="511"/>
      <c r="D111" s="512"/>
      <c r="E111" s="513" t="s">
        <v>114</v>
      </c>
      <c r="F111" s="516"/>
      <c r="G111" s="223"/>
    </row>
    <row r="112" spans="1:7" s="6" customFormat="1" ht="34.5" x14ac:dyDescent="0.3">
      <c r="A112" s="514"/>
      <c r="B112" s="514"/>
      <c r="C112" s="514"/>
      <c r="D112" s="514"/>
      <c r="E112" s="502" t="s">
        <v>606</v>
      </c>
      <c r="F112" s="163">
        <f>SUM(Կապիտալ!F113)</f>
        <v>-27000</v>
      </c>
      <c r="G112" s="163">
        <f>SUM(F112)</f>
        <v>-27000</v>
      </c>
    </row>
    <row r="113" spans="1:7" s="6" customFormat="1" ht="34.5" x14ac:dyDescent="0.3">
      <c r="A113" s="514"/>
      <c r="B113" s="514"/>
      <c r="C113" s="514"/>
      <c r="D113" s="514"/>
      <c r="E113" s="515" t="s">
        <v>607</v>
      </c>
      <c r="F113" s="259">
        <f>SUM(Կապիտալ!F114)</f>
        <v>-19400</v>
      </c>
      <c r="G113" s="259">
        <f>SUM(F113)</f>
        <v>-19400</v>
      </c>
    </row>
    <row r="114" spans="1:7" s="6" customFormat="1" ht="34.5" x14ac:dyDescent="0.3">
      <c r="A114" s="514"/>
      <c r="B114" s="514"/>
      <c r="C114" s="514"/>
      <c r="D114" s="514"/>
      <c r="E114" s="498" t="s">
        <v>614</v>
      </c>
      <c r="F114" s="259">
        <f>SUM(Կապիտալ!F115)</f>
        <v>5000</v>
      </c>
      <c r="G114" s="259">
        <f>SUM(F114)</f>
        <v>5000</v>
      </c>
    </row>
    <row r="115" spans="1:7" x14ac:dyDescent="0.3">
      <c r="A115" s="528"/>
      <c r="B115" s="528"/>
      <c r="C115" s="528"/>
      <c r="D115" s="528"/>
      <c r="E115" s="220" t="s">
        <v>286</v>
      </c>
      <c r="F115" s="238">
        <f>SUM(F117,F132,F148)</f>
        <v>-15960</v>
      </c>
      <c r="G115" s="238">
        <f>SUM(G117,G132,G148)</f>
        <v>-15960</v>
      </c>
    </row>
    <row r="116" spans="1:7" x14ac:dyDescent="0.3">
      <c r="A116" s="159"/>
      <c r="B116" s="159"/>
      <c r="C116" s="159"/>
      <c r="D116" s="159"/>
      <c r="E116" s="159" t="s">
        <v>114</v>
      </c>
      <c r="F116" s="221"/>
      <c r="G116" s="221"/>
    </row>
    <row r="117" spans="1:7" ht="34.5" x14ac:dyDescent="0.3">
      <c r="A117" s="15" t="s">
        <v>122</v>
      </c>
      <c r="B117" s="15" t="s">
        <v>125</v>
      </c>
      <c r="C117" s="15" t="s">
        <v>121</v>
      </c>
      <c r="D117" s="159" t="s">
        <v>121</v>
      </c>
      <c r="E117" s="15" t="s">
        <v>105</v>
      </c>
      <c r="F117" s="238">
        <f>SUM(F119)</f>
        <v>-9460</v>
      </c>
      <c r="G117" s="238">
        <f>SUM(G119)</f>
        <v>-9460</v>
      </c>
    </row>
    <row r="118" spans="1:7" x14ac:dyDescent="0.3">
      <c r="A118" s="159"/>
      <c r="B118" s="159"/>
      <c r="C118" s="159"/>
      <c r="D118" s="159"/>
      <c r="E118" s="159" t="s">
        <v>114</v>
      </c>
      <c r="F118" s="221"/>
      <c r="G118" s="221"/>
    </row>
    <row r="119" spans="1:7" x14ac:dyDescent="0.3">
      <c r="A119" s="159"/>
      <c r="B119" s="159"/>
      <c r="C119" s="159"/>
      <c r="D119" s="159"/>
      <c r="E119" s="15" t="s">
        <v>115</v>
      </c>
      <c r="F119" s="238">
        <f>F121</f>
        <v>-9460</v>
      </c>
      <c r="G119" s="238">
        <f>G121</f>
        <v>-9460</v>
      </c>
    </row>
    <row r="120" spans="1:7" x14ac:dyDescent="0.3">
      <c r="A120" s="159"/>
      <c r="B120" s="159"/>
      <c r="C120" s="159"/>
      <c r="D120" s="159"/>
      <c r="E120" s="222" t="s">
        <v>116</v>
      </c>
      <c r="F120" s="221"/>
      <c r="G120" s="221"/>
    </row>
    <row r="121" spans="1:7" ht="34.5" x14ac:dyDescent="0.3">
      <c r="A121" s="159"/>
      <c r="B121" s="159"/>
      <c r="C121" s="159"/>
      <c r="D121" s="159"/>
      <c r="E121" s="224" t="s">
        <v>119</v>
      </c>
      <c r="F121" s="238">
        <f>SUM(F123:F131)</f>
        <v>-9460</v>
      </c>
      <c r="G121" s="238">
        <f>SUM(G123:G131)</f>
        <v>-9460</v>
      </c>
    </row>
    <row r="122" spans="1:7" x14ac:dyDescent="0.3">
      <c r="A122" s="159"/>
      <c r="B122" s="159"/>
      <c r="C122" s="159"/>
      <c r="D122" s="159"/>
      <c r="E122" s="159" t="s">
        <v>114</v>
      </c>
      <c r="F122" s="163"/>
      <c r="G122" s="221"/>
    </row>
    <row r="123" spans="1:7" ht="34.5" x14ac:dyDescent="0.3">
      <c r="A123" s="227"/>
      <c r="B123" s="227"/>
      <c r="C123" s="227"/>
      <c r="D123" s="227"/>
      <c r="E123" s="184" t="s">
        <v>287</v>
      </c>
      <c r="F123" s="163">
        <f>Կապիտալ!F124</f>
        <v>-2900</v>
      </c>
      <c r="G123" s="163">
        <f>SUM(F123)</f>
        <v>-2900</v>
      </c>
    </row>
    <row r="124" spans="1:7" ht="51.75" x14ac:dyDescent="0.3">
      <c r="A124" s="227"/>
      <c r="B124" s="227"/>
      <c r="C124" s="227"/>
      <c r="D124" s="227"/>
      <c r="E124" s="184" t="s">
        <v>288</v>
      </c>
      <c r="F124" s="163">
        <f>Կապիտալ!F125</f>
        <v>-2500</v>
      </c>
      <c r="G124" s="163">
        <f t="shared" ref="G124:G131" si="9">SUM(F124)</f>
        <v>-2500</v>
      </c>
    </row>
    <row r="125" spans="1:7" ht="34.5" x14ac:dyDescent="0.3">
      <c r="A125" s="227"/>
      <c r="B125" s="227"/>
      <c r="C125" s="227"/>
      <c r="D125" s="227"/>
      <c r="E125" s="184" t="s">
        <v>289</v>
      </c>
      <c r="F125" s="163">
        <f>Կապիտալ!F126</f>
        <v>-1150</v>
      </c>
      <c r="G125" s="163">
        <f t="shared" si="9"/>
        <v>-1150</v>
      </c>
    </row>
    <row r="126" spans="1:7" ht="34.5" x14ac:dyDescent="0.3">
      <c r="A126" s="227"/>
      <c r="B126" s="227"/>
      <c r="C126" s="227"/>
      <c r="D126" s="227"/>
      <c r="E126" s="184" t="s">
        <v>290</v>
      </c>
      <c r="F126" s="163">
        <f>Կապիտալ!F127</f>
        <v>-840</v>
      </c>
      <c r="G126" s="163">
        <f t="shared" si="9"/>
        <v>-840</v>
      </c>
    </row>
    <row r="127" spans="1:7" ht="34.5" x14ac:dyDescent="0.3">
      <c r="A127" s="227"/>
      <c r="B127" s="227"/>
      <c r="C127" s="227"/>
      <c r="D127" s="227"/>
      <c r="E127" s="184" t="s">
        <v>291</v>
      </c>
      <c r="F127" s="163">
        <f>Կապիտալ!F128</f>
        <v>-1280</v>
      </c>
      <c r="G127" s="163">
        <f t="shared" si="9"/>
        <v>-1280</v>
      </c>
    </row>
    <row r="128" spans="1:7" ht="34.5" x14ac:dyDescent="0.3">
      <c r="A128" s="227"/>
      <c r="B128" s="227"/>
      <c r="C128" s="227"/>
      <c r="D128" s="227"/>
      <c r="E128" s="184" t="s">
        <v>292</v>
      </c>
      <c r="F128" s="163">
        <f>Կապիտալ!F129</f>
        <v>-1950</v>
      </c>
      <c r="G128" s="163">
        <f t="shared" si="9"/>
        <v>-1950</v>
      </c>
    </row>
    <row r="129" spans="1:7" ht="51.75" x14ac:dyDescent="0.3">
      <c r="A129" s="227"/>
      <c r="B129" s="227"/>
      <c r="C129" s="227"/>
      <c r="D129" s="227"/>
      <c r="E129" s="184" t="s">
        <v>381</v>
      </c>
      <c r="F129" s="163">
        <f>Կապիտալ!F130</f>
        <v>-660</v>
      </c>
      <c r="G129" s="163">
        <f t="shared" si="9"/>
        <v>-660</v>
      </c>
    </row>
    <row r="130" spans="1:7" ht="34.5" x14ac:dyDescent="0.3">
      <c r="A130" s="227"/>
      <c r="B130" s="227"/>
      <c r="C130" s="227"/>
      <c r="D130" s="227"/>
      <c r="E130" s="184" t="s">
        <v>293</v>
      </c>
      <c r="F130" s="163">
        <f>Կապիտալ!F131</f>
        <v>-180</v>
      </c>
      <c r="G130" s="163">
        <f t="shared" si="9"/>
        <v>-180</v>
      </c>
    </row>
    <row r="131" spans="1:7" s="180" customFormat="1" ht="34.5" x14ac:dyDescent="0.3">
      <c r="A131" s="18"/>
      <c r="B131" s="18"/>
      <c r="C131" s="18"/>
      <c r="D131" s="39"/>
      <c r="E131" s="262" t="s">
        <v>512</v>
      </c>
      <c r="F131" s="103">
        <f>Կապիտալ!F132</f>
        <v>2000</v>
      </c>
      <c r="G131" s="103">
        <f t="shared" si="9"/>
        <v>2000</v>
      </c>
    </row>
    <row r="132" spans="1:7" x14ac:dyDescent="0.3">
      <c r="A132" s="15" t="s">
        <v>127</v>
      </c>
      <c r="B132" s="15" t="s">
        <v>128</v>
      </c>
      <c r="C132" s="15" t="s">
        <v>121</v>
      </c>
      <c r="D132" s="159" t="s">
        <v>120</v>
      </c>
      <c r="E132" s="224" t="s">
        <v>106</v>
      </c>
      <c r="F132" s="238">
        <f>SUM(F134:F147)</f>
        <v>-1250</v>
      </c>
      <c r="G132" s="238">
        <f>SUM(G134:G147)</f>
        <v>-1250</v>
      </c>
    </row>
    <row r="133" spans="1:7" x14ac:dyDescent="0.3">
      <c r="A133" s="219"/>
      <c r="B133" s="219"/>
      <c r="C133" s="232"/>
      <c r="D133" s="233"/>
      <c r="E133" s="163" t="s">
        <v>114</v>
      </c>
      <c r="F133" s="163"/>
      <c r="G133" s="221"/>
    </row>
    <row r="134" spans="1:7" ht="34.5" x14ac:dyDescent="0.3">
      <c r="A134" s="227"/>
      <c r="B134" s="227"/>
      <c r="C134" s="227"/>
      <c r="D134" s="227"/>
      <c r="E134" s="184" t="s">
        <v>485</v>
      </c>
      <c r="F134" s="163">
        <f>Կապիտալ!F135</f>
        <v>-2140</v>
      </c>
      <c r="G134" s="163">
        <f>SUM(F134)</f>
        <v>-2140</v>
      </c>
    </row>
    <row r="135" spans="1:7" ht="34.5" x14ac:dyDescent="0.3">
      <c r="A135" s="227"/>
      <c r="B135" s="227"/>
      <c r="C135" s="227"/>
      <c r="D135" s="227"/>
      <c r="E135" s="184" t="s">
        <v>486</v>
      </c>
      <c r="F135" s="163">
        <f>Կապիտալ!F136</f>
        <v>-520</v>
      </c>
      <c r="G135" s="163">
        <f t="shared" ref="G135:G140" si="10">SUM(F135)</f>
        <v>-520</v>
      </c>
    </row>
    <row r="136" spans="1:7" ht="34.5" x14ac:dyDescent="0.3">
      <c r="A136" s="227"/>
      <c r="B136" s="227"/>
      <c r="C136" s="227"/>
      <c r="D136" s="227"/>
      <c r="E136" s="184" t="s">
        <v>493</v>
      </c>
      <c r="F136" s="163">
        <f>Կապիտալ!F137</f>
        <v>3500</v>
      </c>
      <c r="G136" s="163">
        <f t="shared" si="10"/>
        <v>3500</v>
      </c>
    </row>
    <row r="137" spans="1:7" ht="34.5" x14ac:dyDescent="0.3">
      <c r="A137" s="227"/>
      <c r="B137" s="227"/>
      <c r="C137" s="227"/>
      <c r="D137" s="227"/>
      <c r="E137" s="184" t="s">
        <v>487</v>
      </c>
      <c r="F137" s="163">
        <f>Կապիտալ!F138</f>
        <v>-270</v>
      </c>
      <c r="G137" s="163">
        <f t="shared" si="10"/>
        <v>-270</v>
      </c>
    </row>
    <row r="138" spans="1:7" ht="34.5" x14ac:dyDescent="0.3">
      <c r="A138" s="227"/>
      <c r="B138" s="227"/>
      <c r="C138" s="227"/>
      <c r="D138" s="227"/>
      <c r="E138" s="184" t="s">
        <v>488</v>
      </c>
      <c r="F138" s="163">
        <f>Կապիտալ!F139</f>
        <v>-690</v>
      </c>
      <c r="G138" s="163">
        <f t="shared" si="10"/>
        <v>-690</v>
      </c>
    </row>
    <row r="139" spans="1:7" ht="34.5" x14ac:dyDescent="0.3">
      <c r="A139" s="227"/>
      <c r="B139" s="227"/>
      <c r="C139" s="227"/>
      <c r="D139" s="227"/>
      <c r="E139" s="184" t="s">
        <v>489</v>
      </c>
      <c r="F139" s="163">
        <f>Կապիտալ!F140</f>
        <v>2000</v>
      </c>
      <c r="G139" s="163">
        <f t="shared" si="10"/>
        <v>2000</v>
      </c>
    </row>
    <row r="140" spans="1:7" ht="34.5" x14ac:dyDescent="0.3">
      <c r="A140" s="227"/>
      <c r="B140" s="227"/>
      <c r="C140" s="227"/>
      <c r="D140" s="227"/>
      <c r="E140" s="184" t="s">
        <v>490</v>
      </c>
      <c r="F140" s="163">
        <f>Կապիտալ!F141</f>
        <v>-220</v>
      </c>
      <c r="G140" s="163">
        <f t="shared" si="10"/>
        <v>-220</v>
      </c>
    </row>
    <row r="141" spans="1:7" ht="34.5" x14ac:dyDescent="0.3">
      <c r="A141" s="227"/>
      <c r="B141" s="227"/>
      <c r="C141" s="227"/>
      <c r="D141" s="227"/>
      <c r="E141" s="184" t="s">
        <v>382</v>
      </c>
      <c r="F141" s="163">
        <f>Կապիտալ!F142</f>
        <v>600</v>
      </c>
      <c r="G141" s="163">
        <f t="shared" ref="G141:G147" si="11">SUM(F141)</f>
        <v>600</v>
      </c>
    </row>
    <row r="142" spans="1:7" ht="34.5" x14ac:dyDescent="0.3">
      <c r="A142" s="227"/>
      <c r="B142" s="227"/>
      <c r="C142" s="227"/>
      <c r="D142" s="227"/>
      <c r="E142" s="184" t="s">
        <v>385</v>
      </c>
      <c r="F142" s="163">
        <f>Կապիտալ!F143</f>
        <v>-790</v>
      </c>
      <c r="G142" s="163">
        <f t="shared" si="11"/>
        <v>-790</v>
      </c>
    </row>
    <row r="143" spans="1:7" ht="34.5" x14ac:dyDescent="0.3">
      <c r="A143" s="227"/>
      <c r="B143" s="227"/>
      <c r="C143" s="227"/>
      <c r="D143" s="227"/>
      <c r="E143" s="184" t="s">
        <v>383</v>
      </c>
      <c r="F143" s="163">
        <f>Կապիտալ!F144</f>
        <v>-250</v>
      </c>
      <c r="G143" s="163">
        <f t="shared" si="11"/>
        <v>-250</v>
      </c>
    </row>
    <row r="144" spans="1:7" ht="34.5" x14ac:dyDescent="0.3">
      <c r="A144" s="227"/>
      <c r="B144" s="227"/>
      <c r="C144" s="227"/>
      <c r="D144" s="227"/>
      <c r="E144" s="184" t="s">
        <v>384</v>
      </c>
      <c r="F144" s="163">
        <f>Կապիտալ!F145</f>
        <v>-570</v>
      </c>
      <c r="G144" s="163">
        <f t="shared" si="11"/>
        <v>-570</v>
      </c>
    </row>
    <row r="145" spans="1:7" ht="34.5" x14ac:dyDescent="0.3">
      <c r="A145" s="227"/>
      <c r="B145" s="227"/>
      <c r="C145" s="227"/>
      <c r="D145" s="227"/>
      <c r="E145" s="184" t="s">
        <v>294</v>
      </c>
      <c r="F145" s="163">
        <f>Կապիտալ!F146</f>
        <v>-240</v>
      </c>
      <c r="G145" s="163">
        <f t="shared" si="11"/>
        <v>-240</v>
      </c>
    </row>
    <row r="146" spans="1:7" ht="34.5" x14ac:dyDescent="0.3">
      <c r="A146" s="227"/>
      <c r="B146" s="227"/>
      <c r="C146" s="227"/>
      <c r="D146" s="227"/>
      <c r="E146" s="184" t="s">
        <v>295</v>
      </c>
      <c r="F146" s="163">
        <f>Կապիտալ!F147</f>
        <v>-520</v>
      </c>
      <c r="G146" s="163">
        <f t="shared" si="11"/>
        <v>-520</v>
      </c>
    </row>
    <row r="147" spans="1:7" ht="34.5" x14ac:dyDescent="0.3">
      <c r="A147" s="227"/>
      <c r="B147" s="227"/>
      <c r="C147" s="227"/>
      <c r="D147" s="227"/>
      <c r="E147" s="184" t="s">
        <v>296</v>
      </c>
      <c r="F147" s="163">
        <f>Կապիտալ!F148</f>
        <v>-1140</v>
      </c>
      <c r="G147" s="163">
        <f t="shared" si="11"/>
        <v>-1140</v>
      </c>
    </row>
    <row r="148" spans="1:7" ht="34.5" x14ac:dyDescent="0.3">
      <c r="A148" s="15" t="s">
        <v>127</v>
      </c>
      <c r="B148" s="15" t="s">
        <v>128</v>
      </c>
      <c r="C148" s="15" t="s">
        <v>121</v>
      </c>
      <c r="D148" s="159" t="s">
        <v>125</v>
      </c>
      <c r="E148" s="224" t="s">
        <v>129</v>
      </c>
      <c r="F148" s="238">
        <f>SUM(F150:F150)</f>
        <v>-5250</v>
      </c>
      <c r="G148" s="238">
        <f>SUM(G150:G150)</f>
        <v>-5250</v>
      </c>
    </row>
    <row r="149" spans="1:7" x14ac:dyDescent="0.3">
      <c r="A149" s="219"/>
      <c r="B149" s="219"/>
      <c r="C149" s="232"/>
      <c r="D149" s="233"/>
      <c r="E149" s="163" t="s">
        <v>114</v>
      </c>
      <c r="F149" s="221"/>
      <c r="G149" s="221"/>
    </row>
    <row r="150" spans="1:7" ht="34.5" x14ac:dyDescent="0.3">
      <c r="A150" s="227"/>
      <c r="B150" s="227"/>
      <c r="C150" s="227"/>
      <c r="D150" s="227"/>
      <c r="E150" s="184" t="s">
        <v>297</v>
      </c>
      <c r="F150" s="163">
        <f>Կապիտալ!F151</f>
        <v>-5250</v>
      </c>
      <c r="G150" s="163">
        <f>SUM(F150)</f>
        <v>-5250</v>
      </c>
    </row>
    <row r="151" spans="1:7" x14ac:dyDescent="0.3">
      <c r="A151" s="159"/>
      <c r="B151" s="159"/>
      <c r="C151" s="159"/>
      <c r="D151" s="159"/>
      <c r="E151" s="220" t="s">
        <v>130</v>
      </c>
      <c r="F151" s="238">
        <f>SUM(F153,F168)</f>
        <v>2352.8000000000002</v>
      </c>
      <c r="G151" s="238">
        <f>SUM(G153,G168)</f>
        <v>2352.8000000000002</v>
      </c>
    </row>
    <row r="152" spans="1:7" x14ac:dyDescent="0.3">
      <c r="A152" s="159"/>
      <c r="B152" s="159"/>
      <c r="C152" s="159"/>
      <c r="D152" s="159"/>
      <c r="E152" s="159" t="s">
        <v>114</v>
      </c>
      <c r="F152" s="221"/>
      <c r="G152" s="221"/>
    </row>
    <row r="153" spans="1:7" ht="34.5" x14ac:dyDescent="0.3">
      <c r="A153" s="15" t="s">
        <v>122</v>
      </c>
      <c r="B153" s="15" t="s">
        <v>125</v>
      </c>
      <c r="C153" s="15" t="s">
        <v>121</v>
      </c>
      <c r="D153" s="159" t="s">
        <v>121</v>
      </c>
      <c r="E153" s="15" t="s">
        <v>105</v>
      </c>
      <c r="F153" s="238">
        <f>SUM(F155)</f>
        <v>8541.4</v>
      </c>
      <c r="G153" s="238">
        <f>SUM(G155)</f>
        <v>8541.4</v>
      </c>
    </row>
    <row r="154" spans="1:7" x14ac:dyDescent="0.3">
      <c r="A154" s="159"/>
      <c r="B154" s="159"/>
      <c r="C154" s="159"/>
      <c r="D154" s="159"/>
      <c r="E154" s="159" t="s">
        <v>114</v>
      </c>
      <c r="F154" s="221"/>
      <c r="G154" s="221"/>
    </row>
    <row r="155" spans="1:7" x14ac:dyDescent="0.3">
      <c r="A155" s="159"/>
      <c r="B155" s="159"/>
      <c r="C155" s="159"/>
      <c r="D155" s="159"/>
      <c r="E155" s="15" t="s">
        <v>115</v>
      </c>
      <c r="F155" s="238">
        <f>SUM(F157,F165)</f>
        <v>8541.4</v>
      </c>
      <c r="G155" s="238">
        <f>SUM(G157,G165)</f>
        <v>8541.4</v>
      </c>
    </row>
    <row r="156" spans="1:7" x14ac:dyDescent="0.3">
      <c r="A156" s="159"/>
      <c r="B156" s="159"/>
      <c r="C156" s="159"/>
      <c r="D156" s="159"/>
      <c r="E156" s="222" t="s">
        <v>116</v>
      </c>
      <c r="F156" s="221"/>
      <c r="G156" s="221"/>
    </row>
    <row r="157" spans="1:7" ht="34.5" x14ac:dyDescent="0.3">
      <c r="A157" s="159"/>
      <c r="B157" s="159"/>
      <c r="C157" s="159"/>
      <c r="D157" s="159"/>
      <c r="E157" s="224" t="s">
        <v>119</v>
      </c>
      <c r="F157" s="238">
        <f>SUM(F159:F164)</f>
        <v>9846.4</v>
      </c>
      <c r="G157" s="238">
        <f>SUM(G159:G164)</f>
        <v>9846.4</v>
      </c>
    </row>
    <row r="158" spans="1:7" x14ac:dyDescent="0.3">
      <c r="A158" s="159"/>
      <c r="B158" s="159"/>
      <c r="C158" s="159"/>
      <c r="D158" s="159"/>
      <c r="E158" s="159" t="s">
        <v>114</v>
      </c>
      <c r="F158" s="221"/>
      <c r="G158" s="221"/>
    </row>
    <row r="159" spans="1:7" ht="51.75" x14ac:dyDescent="0.3">
      <c r="A159" s="227"/>
      <c r="B159" s="227"/>
      <c r="C159" s="227"/>
      <c r="D159" s="227"/>
      <c r="E159" s="184" t="s">
        <v>298</v>
      </c>
      <c r="F159" s="163">
        <f>Կապիտալ!F160</f>
        <v>-1701.6</v>
      </c>
      <c r="G159" s="163">
        <f>SUM(F159)</f>
        <v>-1701.6</v>
      </c>
    </row>
    <row r="160" spans="1:7" ht="34.5" x14ac:dyDescent="0.3">
      <c r="A160" s="227"/>
      <c r="B160" s="227"/>
      <c r="C160" s="227"/>
      <c r="D160" s="227"/>
      <c r="E160" s="184" t="s">
        <v>299</v>
      </c>
      <c r="F160" s="163">
        <f>Կապիտալ!F161</f>
        <v>-1672.8</v>
      </c>
      <c r="G160" s="163">
        <f t="shared" ref="G160:G164" si="12">SUM(F160)</f>
        <v>-1672.8</v>
      </c>
    </row>
    <row r="161" spans="1:7" ht="34.5" x14ac:dyDescent="0.3">
      <c r="A161" s="227"/>
      <c r="B161" s="227"/>
      <c r="C161" s="227"/>
      <c r="D161" s="227"/>
      <c r="E161" s="184" t="s">
        <v>300</v>
      </c>
      <c r="F161" s="163">
        <f>Կապիտալ!F162</f>
        <v>-342.7</v>
      </c>
      <c r="G161" s="163">
        <f t="shared" si="12"/>
        <v>-342.7</v>
      </c>
    </row>
    <row r="162" spans="1:7" ht="34.5" x14ac:dyDescent="0.3">
      <c r="A162" s="227"/>
      <c r="B162" s="227"/>
      <c r="C162" s="227"/>
      <c r="D162" s="227"/>
      <c r="E162" s="184" t="s">
        <v>439</v>
      </c>
      <c r="F162" s="163">
        <f>Կապիտալ!F163</f>
        <v>-454</v>
      </c>
      <c r="G162" s="163">
        <f t="shared" si="12"/>
        <v>-454</v>
      </c>
    </row>
    <row r="163" spans="1:7" ht="34.5" x14ac:dyDescent="0.3">
      <c r="A163" s="227"/>
      <c r="B163" s="227"/>
      <c r="C163" s="227"/>
      <c r="D163" s="227"/>
      <c r="E163" s="184" t="s">
        <v>440</v>
      </c>
      <c r="F163" s="163">
        <f>Կապիտալ!F164</f>
        <v>14903.099999999999</v>
      </c>
      <c r="G163" s="163">
        <f t="shared" si="12"/>
        <v>14903.099999999999</v>
      </c>
    </row>
    <row r="164" spans="1:7" ht="34.5" x14ac:dyDescent="0.3">
      <c r="A164" s="227"/>
      <c r="B164" s="227"/>
      <c r="C164" s="227"/>
      <c r="D164" s="227"/>
      <c r="E164" s="184" t="s">
        <v>301</v>
      </c>
      <c r="F164" s="163">
        <f>Կապիտալ!F165</f>
        <v>-885.6</v>
      </c>
      <c r="G164" s="163">
        <f t="shared" si="12"/>
        <v>-885.6</v>
      </c>
    </row>
    <row r="165" spans="1:7" ht="34.5" x14ac:dyDescent="0.3">
      <c r="A165" s="227"/>
      <c r="B165" s="227"/>
      <c r="C165" s="227"/>
      <c r="D165" s="227"/>
      <c r="E165" s="224" t="s">
        <v>126</v>
      </c>
      <c r="F165" s="238">
        <f>SUM(F167)</f>
        <v>-1305</v>
      </c>
      <c r="G165" s="238">
        <f>SUM(G167)</f>
        <v>-1305</v>
      </c>
    </row>
    <row r="166" spans="1:7" x14ac:dyDescent="0.3">
      <c r="A166" s="227"/>
      <c r="B166" s="227"/>
      <c r="C166" s="227"/>
      <c r="D166" s="227"/>
      <c r="E166" s="159" t="s">
        <v>114</v>
      </c>
      <c r="F166" s="221"/>
      <c r="G166" s="221"/>
    </row>
    <row r="167" spans="1:7" ht="34.5" x14ac:dyDescent="0.3">
      <c r="A167" s="227"/>
      <c r="B167" s="227"/>
      <c r="C167" s="227"/>
      <c r="D167" s="227"/>
      <c r="E167" s="184" t="s">
        <v>302</v>
      </c>
      <c r="F167" s="163">
        <f>Կապիտալ!F168</f>
        <v>-1305</v>
      </c>
      <c r="G167" s="163">
        <f>SUM(F167)</f>
        <v>-1305</v>
      </c>
    </row>
    <row r="168" spans="1:7" x14ac:dyDescent="0.3">
      <c r="A168" s="15" t="s">
        <v>127</v>
      </c>
      <c r="B168" s="15" t="s">
        <v>128</v>
      </c>
      <c r="C168" s="15" t="s">
        <v>121</v>
      </c>
      <c r="D168" s="159" t="s">
        <v>120</v>
      </c>
      <c r="E168" s="224" t="s">
        <v>106</v>
      </c>
      <c r="F168" s="238">
        <f>SUM(F170:F181)</f>
        <v>-6188.5999999999995</v>
      </c>
      <c r="G168" s="238">
        <f>SUM(G170:G181)</f>
        <v>-6188.5999999999995</v>
      </c>
    </row>
    <row r="169" spans="1:7" x14ac:dyDescent="0.3">
      <c r="A169" s="219"/>
      <c r="B169" s="219"/>
      <c r="C169" s="232"/>
      <c r="D169" s="233"/>
      <c r="E169" s="163" t="s">
        <v>114</v>
      </c>
      <c r="F169" s="221"/>
      <c r="G169" s="221"/>
    </row>
    <row r="170" spans="1:7" ht="34.5" x14ac:dyDescent="0.3">
      <c r="A170" s="227"/>
      <c r="B170" s="227"/>
      <c r="C170" s="227"/>
      <c r="D170" s="227"/>
      <c r="E170" s="184" t="s">
        <v>246</v>
      </c>
      <c r="F170" s="163">
        <f>Կապիտալ!F171</f>
        <v>-378.2</v>
      </c>
      <c r="G170" s="163">
        <f>SUM(F170)</f>
        <v>-378.2</v>
      </c>
    </row>
    <row r="171" spans="1:7" ht="34.5" x14ac:dyDescent="0.3">
      <c r="A171" s="227"/>
      <c r="B171" s="227"/>
      <c r="C171" s="227"/>
      <c r="D171" s="227"/>
      <c r="E171" s="184" t="s">
        <v>247</v>
      </c>
      <c r="F171" s="163">
        <f>Կապիտալ!F172</f>
        <v>-366.1</v>
      </c>
      <c r="G171" s="163">
        <f t="shared" ref="G171:G181" si="13">SUM(F171)</f>
        <v>-366.1</v>
      </c>
    </row>
    <row r="172" spans="1:7" ht="34.5" x14ac:dyDescent="0.3">
      <c r="A172" s="227"/>
      <c r="B172" s="227"/>
      <c r="C172" s="227"/>
      <c r="D172" s="227"/>
      <c r="E172" s="184" t="s">
        <v>248</v>
      </c>
      <c r="F172" s="163">
        <f>Կապիտալ!F173</f>
        <v>-698.8</v>
      </c>
      <c r="G172" s="163">
        <f t="shared" si="13"/>
        <v>-698.8</v>
      </c>
    </row>
    <row r="173" spans="1:7" ht="34.5" x14ac:dyDescent="0.3">
      <c r="A173" s="227"/>
      <c r="B173" s="227"/>
      <c r="C173" s="227"/>
      <c r="D173" s="227"/>
      <c r="E173" s="184" t="s">
        <v>249</v>
      </c>
      <c r="F173" s="163">
        <f>Կապիտալ!F174</f>
        <v>-347</v>
      </c>
      <c r="G173" s="163">
        <f t="shared" si="13"/>
        <v>-347</v>
      </c>
    </row>
    <row r="174" spans="1:7" ht="34.5" x14ac:dyDescent="0.3">
      <c r="A174" s="227"/>
      <c r="B174" s="227"/>
      <c r="C174" s="227"/>
      <c r="D174" s="227"/>
      <c r="E174" s="184" t="s">
        <v>250</v>
      </c>
      <c r="F174" s="163">
        <f>Կապիտալ!F175</f>
        <v>-842.4</v>
      </c>
      <c r="G174" s="163">
        <f t="shared" si="13"/>
        <v>-842.4</v>
      </c>
    </row>
    <row r="175" spans="1:7" ht="34.5" x14ac:dyDescent="0.3">
      <c r="A175" s="227"/>
      <c r="B175" s="227"/>
      <c r="C175" s="227"/>
      <c r="D175" s="227"/>
      <c r="E175" s="184" t="s">
        <v>251</v>
      </c>
      <c r="F175" s="163">
        <f>Կապիտալ!F176</f>
        <v>-493.2</v>
      </c>
      <c r="G175" s="163">
        <f t="shared" si="13"/>
        <v>-493.2</v>
      </c>
    </row>
    <row r="176" spans="1:7" ht="51.75" x14ac:dyDescent="0.3">
      <c r="A176" s="227"/>
      <c r="B176" s="227"/>
      <c r="C176" s="227"/>
      <c r="D176" s="227"/>
      <c r="E176" s="205" t="s">
        <v>390</v>
      </c>
      <c r="F176" s="163">
        <f>Կապիտալ!F177</f>
        <v>-290.2</v>
      </c>
      <c r="G176" s="163">
        <f t="shared" si="13"/>
        <v>-290.2</v>
      </c>
    </row>
    <row r="177" spans="1:7" ht="34.5" x14ac:dyDescent="0.3">
      <c r="A177" s="227"/>
      <c r="B177" s="227"/>
      <c r="C177" s="227"/>
      <c r="D177" s="227"/>
      <c r="E177" s="184" t="s">
        <v>252</v>
      </c>
      <c r="F177" s="163">
        <f>Կապիտալ!F178</f>
        <v>-722.8</v>
      </c>
      <c r="G177" s="163">
        <f t="shared" si="13"/>
        <v>-722.8</v>
      </c>
    </row>
    <row r="178" spans="1:7" ht="34.5" x14ac:dyDescent="0.3">
      <c r="A178" s="227"/>
      <c r="B178" s="227"/>
      <c r="C178" s="227"/>
      <c r="D178" s="227"/>
      <c r="E178" s="184" t="s">
        <v>253</v>
      </c>
      <c r="F178" s="163">
        <f>Կապիտալ!F179</f>
        <v>-432.5</v>
      </c>
      <c r="G178" s="163">
        <f t="shared" si="13"/>
        <v>-432.5</v>
      </c>
    </row>
    <row r="179" spans="1:7" ht="34.5" x14ac:dyDescent="0.3">
      <c r="A179" s="227"/>
      <c r="B179" s="227"/>
      <c r="C179" s="227"/>
      <c r="D179" s="227"/>
      <c r="E179" s="184" t="s">
        <v>303</v>
      </c>
      <c r="F179" s="163">
        <f>Կապիտալ!F180</f>
        <v>-300.89999999999998</v>
      </c>
      <c r="G179" s="163">
        <f t="shared" si="13"/>
        <v>-300.89999999999998</v>
      </c>
    </row>
    <row r="180" spans="1:7" ht="34.5" x14ac:dyDescent="0.3">
      <c r="A180" s="227"/>
      <c r="B180" s="227"/>
      <c r="C180" s="227"/>
      <c r="D180" s="227"/>
      <c r="E180" s="184" t="s">
        <v>254</v>
      </c>
      <c r="F180" s="163">
        <f>Կապիտալ!F181</f>
        <v>-633.6</v>
      </c>
      <c r="G180" s="163">
        <f t="shared" si="13"/>
        <v>-633.6</v>
      </c>
    </row>
    <row r="181" spans="1:7" ht="34.5" x14ac:dyDescent="0.3">
      <c r="A181" s="227"/>
      <c r="B181" s="227"/>
      <c r="C181" s="227"/>
      <c r="D181" s="227"/>
      <c r="E181" s="184" t="s">
        <v>304</v>
      </c>
      <c r="F181" s="163">
        <f>Կապիտալ!F182</f>
        <v>-682.9</v>
      </c>
      <c r="G181" s="163">
        <f t="shared" si="13"/>
        <v>-682.9</v>
      </c>
    </row>
    <row r="182" spans="1:7" x14ac:dyDescent="0.3">
      <c r="A182" s="159"/>
      <c r="B182" s="159"/>
      <c r="C182" s="159"/>
      <c r="D182" s="159"/>
      <c r="E182" s="220" t="s">
        <v>242</v>
      </c>
      <c r="F182" s="238">
        <f>SUM(F184,F201,F221)</f>
        <v>-55419</v>
      </c>
      <c r="G182" s="238">
        <f>SUM(G184,G201,G221)</f>
        <v>-55419</v>
      </c>
    </row>
    <row r="183" spans="1:7" x14ac:dyDescent="0.3">
      <c r="A183" s="159"/>
      <c r="B183" s="159"/>
      <c r="C183" s="159"/>
      <c r="D183" s="159"/>
      <c r="E183" s="159" t="s">
        <v>114</v>
      </c>
      <c r="F183" s="221"/>
      <c r="G183" s="221"/>
    </row>
    <row r="184" spans="1:7" ht="34.5" x14ac:dyDescent="0.3">
      <c r="A184" s="15" t="s">
        <v>122</v>
      </c>
      <c r="B184" s="15" t="s">
        <v>125</v>
      </c>
      <c r="C184" s="15" t="s">
        <v>121</v>
      </c>
      <c r="D184" s="159" t="s">
        <v>121</v>
      </c>
      <c r="E184" s="15" t="s">
        <v>105</v>
      </c>
      <c r="F184" s="238">
        <f>SUM(F186)</f>
        <v>-12218</v>
      </c>
      <c r="G184" s="238">
        <f>SUM(G186)</f>
        <v>-12218</v>
      </c>
    </row>
    <row r="185" spans="1:7" x14ac:dyDescent="0.3">
      <c r="A185" s="159"/>
      <c r="B185" s="159"/>
      <c r="C185" s="159"/>
      <c r="D185" s="159"/>
      <c r="E185" s="159" t="s">
        <v>114</v>
      </c>
      <c r="F185" s="221"/>
      <c r="G185" s="221"/>
    </row>
    <row r="186" spans="1:7" x14ac:dyDescent="0.3">
      <c r="A186" s="159"/>
      <c r="B186" s="159"/>
      <c r="C186" s="159"/>
      <c r="D186" s="159"/>
      <c r="E186" s="15" t="s">
        <v>115</v>
      </c>
      <c r="F186" s="238">
        <f>SUM(F188,F198)</f>
        <v>-12218</v>
      </c>
      <c r="G186" s="238">
        <f>SUM(G188,G198)</f>
        <v>-12218</v>
      </c>
    </row>
    <row r="187" spans="1:7" x14ac:dyDescent="0.3">
      <c r="A187" s="159"/>
      <c r="B187" s="159"/>
      <c r="C187" s="159"/>
      <c r="D187" s="159"/>
      <c r="E187" s="222" t="s">
        <v>116</v>
      </c>
      <c r="F187" s="221"/>
      <c r="G187" s="221"/>
    </row>
    <row r="188" spans="1:7" ht="34.5" x14ac:dyDescent="0.3">
      <c r="A188" s="159"/>
      <c r="B188" s="159"/>
      <c r="C188" s="159"/>
      <c r="D188" s="159"/>
      <c r="E188" s="224" t="s">
        <v>119</v>
      </c>
      <c r="F188" s="238">
        <f>SUM(F190:F197)</f>
        <v>-12131</v>
      </c>
      <c r="G188" s="238">
        <f>SUM(G190:G197)</f>
        <v>-12131</v>
      </c>
    </row>
    <row r="189" spans="1:7" x14ac:dyDescent="0.3">
      <c r="A189" s="159"/>
      <c r="B189" s="159"/>
      <c r="C189" s="159"/>
      <c r="D189" s="159"/>
      <c r="E189" s="159" t="s">
        <v>114</v>
      </c>
      <c r="F189" s="221"/>
      <c r="G189" s="221"/>
    </row>
    <row r="190" spans="1:7" ht="60" customHeight="1" x14ac:dyDescent="0.3">
      <c r="A190" s="227"/>
      <c r="B190" s="227"/>
      <c r="C190" s="227"/>
      <c r="D190" s="227"/>
      <c r="E190" s="208" t="s">
        <v>369</v>
      </c>
      <c r="F190" s="163">
        <f>Կապիտալ!F191</f>
        <v>-2226</v>
      </c>
      <c r="G190" s="163">
        <f>SUM(F190)</f>
        <v>-2226</v>
      </c>
    </row>
    <row r="191" spans="1:7" ht="69" x14ac:dyDescent="0.3">
      <c r="A191" s="227"/>
      <c r="B191" s="227"/>
      <c r="C191" s="227"/>
      <c r="D191" s="227"/>
      <c r="E191" s="208" t="s">
        <v>305</v>
      </c>
      <c r="F191" s="163">
        <f>Կապիտալ!F192</f>
        <v>-374</v>
      </c>
      <c r="G191" s="163">
        <f t="shared" ref="G191:G197" si="14">SUM(F191)</f>
        <v>-374</v>
      </c>
    </row>
    <row r="192" spans="1:7" ht="51.75" x14ac:dyDescent="0.3">
      <c r="A192" s="227"/>
      <c r="B192" s="227"/>
      <c r="C192" s="227"/>
      <c r="D192" s="227"/>
      <c r="E192" s="208" t="s">
        <v>306</v>
      </c>
      <c r="F192" s="163">
        <f>Կապիտալ!F193</f>
        <v>-594</v>
      </c>
      <c r="G192" s="163">
        <f t="shared" si="14"/>
        <v>-594</v>
      </c>
    </row>
    <row r="193" spans="1:7" ht="34.5" x14ac:dyDescent="0.3">
      <c r="A193" s="227"/>
      <c r="B193" s="227"/>
      <c r="C193" s="227"/>
      <c r="D193" s="227"/>
      <c r="E193" s="208" t="s">
        <v>307</v>
      </c>
      <c r="F193" s="163">
        <f>Կապիտալ!F194</f>
        <v>-6000</v>
      </c>
      <c r="G193" s="163">
        <f t="shared" si="14"/>
        <v>-6000</v>
      </c>
    </row>
    <row r="194" spans="1:7" ht="51.75" x14ac:dyDescent="0.3">
      <c r="A194" s="227"/>
      <c r="B194" s="227"/>
      <c r="C194" s="227"/>
      <c r="D194" s="227"/>
      <c r="E194" s="208" t="s">
        <v>308</v>
      </c>
      <c r="F194" s="163">
        <f>Կապիտալ!F195</f>
        <v>-87</v>
      </c>
      <c r="G194" s="163">
        <f t="shared" si="14"/>
        <v>-87</v>
      </c>
    </row>
    <row r="195" spans="1:7" ht="34.5" x14ac:dyDescent="0.3">
      <c r="A195" s="227"/>
      <c r="B195" s="227"/>
      <c r="C195" s="227"/>
      <c r="D195" s="227"/>
      <c r="E195" s="208" t="s">
        <v>309</v>
      </c>
      <c r="F195" s="163">
        <f>Կապիտալ!F196</f>
        <v>-500</v>
      </c>
      <c r="G195" s="163">
        <f t="shared" si="14"/>
        <v>-500</v>
      </c>
    </row>
    <row r="196" spans="1:7" ht="34.5" x14ac:dyDescent="0.3">
      <c r="A196" s="227"/>
      <c r="B196" s="227"/>
      <c r="C196" s="227"/>
      <c r="D196" s="227"/>
      <c r="E196" s="208" t="s">
        <v>310</v>
      </c>
      <c r="F196" s="163">
        <f>Կապիտալ!F197</f>
        <v>-2250</v>
      </c>
      <c r="G196" s="163">
        <f t="shared" si="14"/>
        <v>-2250</v>
      </c>
    </row>
    <row r="197" spans="1:7" ht="34.5" x14ac:dyDescent="0.3">
      <c r="A197" s="227"/>
      <c r="B197" s="227"/>
      <c r="C197" s="227"/>
      <c r="D197" s="227"/>
      <c r="E197" s="208" t="s">
        <v>311</v>
      </c>
      <c r="F197" s="163">
        <f>Կապիտալ!F198</f>
        <v>-100</v>
      </c>
      <c r="G197" s="163">
        <f t="shared" si="14"/>
        <v>-100</v>
      </c>
    </row>
    <row r="198" spans="1:7" ht="34.5" x14ac:dyDescent="0.3">
      <c r="A198" s="227"/>
      <c r="B198" s="227"/>
      <c r="C198" s="227"/>
      <c r="D198" s="227"/>
      <c r="E198" s="224" t="s">
        <v>126</v>
      </c>
      <c r="F198" s="238">
        <f>F200</f>
        <v>-87</v>
      </c>
      <c r="G198" s="238">
        <f>G200</f>
        <v>-87</v>
      </c>
    </row>
    <row r="199" spans="1:7" x14ac:dyDescent="0.3">
      <c r="A199" s="227"/>
      <c r="B199" s="227"/>
      <c r="C199" s="227"/>
      <c r="D199" s="227"/>
      <c r="E199" s="159" t="s">
        <v>114</v>
      </c>
      <c r="F199" s="221"/>
      <c r="G199" s="221"/>
    </row>
    <row r="200" spans="1:7" ht="51.75" x14ac:dyDescent="0.3">
      <c r="A200" s="227"/>
      <c r="B200" s="227"/>
      <c r="C200" s="227"/>
      <c r="D200" s="227"/>
      <c r="E200" s="209" t="s">
        <v>312</v>
      </c>
      <c r="F200" s="163">
        <f>Կապիտալ!F201</f>
        <v>-87</v>
      </c>
      <c r="G200" s="163">
        <f>SUM(F200)</f>
        <v>-87</v>
      </c>
    </row>
    <row r="201" spans="1:7" x14ac:dyDescent="0.3">
      <c r="A201" s="15" t="s">
        <v>127</v>
      </c>
      <c r="B201" s="15" t="s">
        <v>128</v>
      </c>
      <c r="C201" s="15" t="s">
        <v>121</v>
      </c>
      <c r="D201" s="159" t="s">
        <v>120</v>
      </c>
      <c r="E201" s="224" t="s">
        <v>106</v>
      </c>
      <c r="F201" s="238">
        <f>SUM(F203:F220)</f>
        <v>-39951</v>
      </c>
      <c r="G201" s="238">
        <f>SUM(G203:G220)</f>
        <v>-39951</v>
      </c>
    </row>
    <row r="202" spans="1:7" x14ac:dyDescent="0.3">
      <c r="A202" s="219"/>
      <c r="B202" s="219"/>
      <c r="C202" s="232"/>
      <c r="D202" s="233"/>
      <c r="E202" s="163" t="s">
        <v>114</v>
      </c>
      <c r="F202" s="221"/>
      <c r="G202" s="221"/>
    </row>
    <row r="203" spans="1:7" ht="51.75" x14ac:dyDescent="0.3">
      <c r="A203" s="239"/>
      <c r="B203" s="240"/>
      <c r="C203" s="227"/>
      <c r="D203" s="227"/>
      <c r="E203" s="208" t="s">
        <v>313</v>
      </c>
      <c r="F203" s="163">
        <f>Կապիտալ!F204</f>
        <v>-869</v>
      </c>
      <c r="G203" s="163">
        <f>SUM(F203)</f>
        <v>-869</v>
      </c>
    </row>
    <row r="204" spans="1:7" ht="51.75" x14ac:dyDescent="0.3">
      <c r="A204" s="239"/>
      <c r="B204" s="240"/>
      <c r="C204" s="227"/>
      <c r="D204" s="227"/>
      <c r="E204" s="208" t="s">
        <v>314</v>
      </c>
      <c r="F204" s="163">
        <f>Կապիտալ!F205</f>
        <v>-150</v>
      </c>
      <c r="G204" s="163">
        <f t="shared" ref="G204:G220" si="15">SUM(F204)</f>
        <v>-150</v>
      </c>
    </row>
    <row r="205" spans="1:7" ht="51.75" x14ac:dyDescent="0.3">
      <c r="A205" s="239"/>
      <c r="B205" s="240"/>
      <c r="C205" s="227"/>
      <c r="D205" s="227"/>
      <c r="E205" s="208" t="s">
        <v>315</v>
      </c>
      <c r="F205" s="163">
        <f>Կապիտալ!F206</f>
        <v>-17000</v>
      </c>
      <c r="G205" s="163">
        <f t="shared" si="15"/>
        <v>-17000</v>
      </c>
    </row>
    <row r="206" spans="1:7" ht="34.5" x14ac:dyDescent="0.3">
      <c r="A206" s="239"/>
      <c r="B206" s="240"/>
      <c r="C206" s="227"/>
      <c r="D206" s="227"/>
      <c r="E206" s="208" t="s">
        <v>316</v>
      </c>
      <c r="F206" s="163">
        <f>Կապիտալ!F207</f>
        <v>-140</v>
      </c>
      <c r="G206" s="163">
        <f t="shared" si="15"/>
        <v>-140</v>
      </c>
    </row>
    <row r="207" spans="1:7" ht="51.75" x14ac:dyDescent="0.3">
      <c r="A207" s="239"/>
      <c r="B207" s="240"/>
      <c r="C207" s="227"/>
      <c r="D207" s="227"/>
      <c r="E207" s="208" t="s">
        <v>317</v>
      </c>
      <c r="F207" s="163">
        <f>Կապիտալ!F208</f>
        <v>-320</v>
      </c>
      <c r="G207" s="163">
        <f t="shared" si="15"/>
        <v>-320</v>
      </c>
    </row>
    <row r="208" spans="1:7" ht="69" x14ac:dyDescent="0.3">
      <c r="A208" s="239"/>
      <c r="B208" s="240"/>
      <c r="C208" s="227"/>
      <c r="D208" s="227"/>
      <c r="E208" s="208" t="s">
        <v>318</v>
      </c>
      <c r="F208" s="163">
        <f>Կապիտալ!F209</f>
        <v>-164</v>
      </c>
      <c r="G208" s="163">
        <f t="shared" si="15"/>
        <v>-164</v>
      </c>
    </row>
    <row r="209" spans="1:7" ht="51.75" x14ac:dyDescent="0.3">
      <c r="A209" s="239"/>
      <c r="B209" s="240"/>
      <c r="C209" s="227"/>
      <c r="D209" s="227"/>
      <c r="E209" s="208" t="s">
        <v>319</v>
      </c>
      <c r="F209" s="163">
        <f>Կապիտալ!F210</f>
        <v>-238</v>
      </c>
      <c r="G209" s="163">
        <f t="shared" si="15"/>
        <v>-238</v>
      </c>
    </row>
    <row r="210" spans="1:7" ht="34.5" x14ac:dyDescent="0.3">
      <c r="A210" s="239"/>
      <c r="B210" s="240"/>
      <c r="C210" s="227"/>
      <c r="D210" s="227"/>
      <c r="E210" s="57" t="s">
        <v>320</v>
      </c>
      <c r="F210" s="163">
        <f>Կապիտալ!F211</f>
        <v>-270</v>
      </c>
      <c r="G210" s="163">
        <f t="shared" si="15"/>
        <v>-270</v>
      </c>
    </row>
    <row r="211" spans="1:7" ht="34.5" x14ac:dyDescent="0.3">
      <c r="A211" s="239"/>
      <c r="B211" s="240"/>
      <c r="C211" s="227"/>
      <c r="D211" s="227"/>
      <c r="E211" s="208" t="s">
        <v>321</v>
      </c>
      <c r="F211" s="163">
        <f>Կապիտալ!F212</f>
        <v>-240</v>
      </c>
      <c r="G211" s="163">
        <f t="shared" si="15"/>
        <v>-240</v>
      </c>
    </row>
    <row r="212" spans="1:7" ht="34.5" x14ac:dyDescent="0.3">
      <c r="A212" s="239"/>
      <c r="B212" s="240"/>
      <c r="C212" s="227"/>
      <c r="D212" s="227"/>
      <c r="E212" s="208" t="s">
        <v>322</v>
      </c>
      <c r="F212" s="163">
        <f>Կապիտալ!F213</f>
        <v>-298</v>
      </c>
      <c r="G212" s="163">
        <f t="shared" si="15"/>
        <v>-298</v>
      </c>
    </row>
    <row r="213" spans="1:7" ht="34.5" x14ac:dyDescent="0.3">
      <c r="A213" s="239"/>
      <c r="B213" s="240"/>
      <c r="C213" s="227"/>
      <c r="D213" s="227"/>
      <c r="E213" s="208" t="s">
        <v>395</v>
      </c>
      <c r="F213" s="163">
        <f>Կապիտալ!F214</f>
        <v>-3000</v>
      </c>
      <c r="G213" s="163">
        <f t="shared" si="15"/>
        <v>-3000</v>
      </c>
    </row>
    <row r="214" spans="1:7" ht="34.5" x14ac:dyDescent="0.3">
      <c r="A214" s="239"/>
      <c r="B214" s="240"/>
      <c r="C214" s="227"/>
      <c r="D214" s="227"/>
      <c r="E214" s="208" t="s">
        <v>400</v>
      </c>
      <c r="F214" s="163">
        <f>Կապիտալ!F215</f>
        <v>-10000</v>
      </c>
      <c r="G214" s="163">
        <f t="shared" si="15"/>
        <v>-10000</v>
      </c>
    </row>
    <row r="215" spans="1:7" ht="51.75" x14ac:dyDescent="0.3">
      <c r="A215" s="239"/>
      <c r="B215" s="240"/>
      <c r="C215" s="227"/>
      <c r="D215" s="227"/>
      <c r="E215" s="208" t="s">
        <v>399</v>
      </c>
      <c r="F215" s="163">
        <f>Կապիտալ!F216</f>
        <v>-127</v>
      </c>
      <c r="G215" s="163">
        <f t="shared" si="15"/>
        <v>-127</v>
      </c>
    </row>
    <row r="216" spans="1:7" ht="34.5" x14ac:dyDescent="0.3">
      <c r="A216" s="239"/>
      <c r="B216" s="240"/>
      <c r="C216" s="227"/>
      <c r="D216" s="227"/>
      <c r="E216" s="208" t="s">
        <v>398</v>
      </c>
      <c r="F216" s="163">
        <f>Կապիտալ!F217</f>
        <v>-6000</v>
      </c>
      <c r="G216" s="163">
        <f t="shared" si="15"/>
        <v>-6000</v>
      </c>
    </row>
    <row r="217" spans="1:7" ht="34.5" x14ac:dyDescent="0.3">
      <c r="A217" s="239"/>
      <c r="B217" s="240"/>
      <c r="C217" s="227"/>
      <c r="D217" s="227"/>
      <c r="E217" s="208" t="s">
        <v>397</v>
      </c>
      <c r="F217" s="163">
        <f>Կապիտալ!F218</f>
        <v>-300</v>
      </c>
      <c r="G217" s="163">
        <f t="shared" si="15"/>
        <v>-300</v>
      </c>
    </row>
    <row r="218" spans="1:7" ht="34.5" x14ac:dyDescent="0.3">
      <c r="A218" s="239"/>
      <c r="B218" s="240"/>
      <c r="C218" s="227"/>
      <c r="D218" s="227"/>
      <c r="E218" s="208" t="s">
        <v>433</v>
      </c>
      <c r="F218" s="163">
        <f>Կապիտալ!F219</f>
        <v>-280</v>
      </c>
      <c r="G218" s="163">
        <f t="shared" si="15"/>
        <v>-280</v>
      </c>
    </row>
    <row r="219" spans="1:7" ht="34.5" x14ac:dyDescent="0.3">
      <c r="A219" s="239"/>
      <c r="B219" s="240"/>
      <c r="C219" s="227"/>
      <c r="D219" s="227"/>
      <c r="E219" s="208" t="s">
        <v>434</v>
      </c>
      <c r="F219" s="163">
        <f>Կապիտալ!F220</f>
        <v>-275</v>
      </c>
      <c r="G219" s="163">
        <f t="shared" si="15"/>
        <v>-275</v>
      </c>
    </row>
    <row r="220" spans="1:7" ht="34.5" x14ac:dyDescent="0.3">
      <c r="A220" s="239"/>
      <c r="B220" s="240"/>
      <c r="C220" s="227"/>
      <c r="D220" s="227"/>
      <c r="E220" s="208" t="s">
        <v>396</v>
      </c>
      <c r="F220" s="163">
        <f>Կապիտալ!F221</f>
        <v>-280</v>
      </c>
      <c r="G220" s="163">
        <f t="shared" si="15"/>
        <v>-280</v>
      </c>
    </row>
    <row r="221" spans="1:7" ht="34.5" x14ac:dyDescent="0.3">
      <c r="A221" s="15" t="s">
        <v>127</v>
      </c>
      <c r="B221" s="15" t="s">
        <v>128</v>
      </c>
      <c r="C221" s="15" t="s">
        <v>121</v>
      </c>
      <c r="D221" s="159" t="s">
        <v>125</v>
      </c>
      <c r="E221" s="224" t="s">
        <v>129</v>
      </c>
      <c r="F221" s="238">
        <f>SUM(F223:F228)</f>
        <v>-3250</v>
      </c>
      <c r="G221" s="238">
        <f>SUM(G223:G228)</f>
        <v>-3250</v>
      </c>
    </row>
    <row r="222" spans="1:7" x14ac:dyDescent="0.3">
      <c r="A222" s="219"/>
      <c r="B222" s="219"/>
      <c r="C222" s="232"/>
      <c r="D222" s="233"/>
      <c r="E222" s="163" t="s">
        <v>114</v>
      </c>
      <c r="F222" s="223"/>
      <c r="G222" s="223"/>
    </row>
    <row r="223" spans="1:7" ht="34.5" x14ac:dyDescent="0.3">
      <c r="A223" s="227"/>
      <c r="B223" s="227"/>
      <c r="C223" s="227"/>
      <c r="D223" s="234"/>
      <c r="E223" s="208" t="s">
        <v>323</v>
      </c>
      <c r="F223" s="163">
        <f>Կապիտալ!F224</f>
        <v>-320</v>
      </c>
      <c r="G223" s="241">
        <f>SUM(F223)</f>
        <v>-320</v>
      </c>
    </row>
    <row r="224" spans="1:7" ht="34.5" x14ac:dyDescent="0.3">
      <c r="A224" s="242"/>
      <c r="B224" s="242"/>
      <c r="C224" s="242"/>
      <c r="D224" s="243"/>
      <c r="E224" s="208" t="s">
        <v>451</v>
      </c>
      <c r="F224" s="163">
        <f>Կապիտալ!F225</f>
        <v>-300</v>
      </c>
      <c r="G224" s="241">
        <f t="shared" ref="G224:G228" si="16">SUM(F224)</f>
        <v>-300</v>
      </c>
    </row>
    <row r="225" spans="1:7" ht="34.5" x14ac:dyDescent="0.3">
      <c r="A225" s="242"/>
      <c r="B225" s="242"/>
      <c r="C225" s="242"/>
      <c r="D225" s="243"/>
      <c r="E225" s="213" t="s">
        <v>448</v>
      </c>
      <c r="F225" s="163">
        <f>Կապիտալ!F226</f>
        <v>-1800</v>
      </c>
      <c r="G225" s="241">
        <f t="shared" si="16"/>
        <v>-1800</v>
      </c>
    </row>
    <row r="226" spans="1:7" ht="51.75" x14ac:dyDescent="0.3">
      <c r="A226" s="242"/>
      <c r="B226" s="242"/>
      <c r="C226" s="242"/>
      <c r="D226" s="243"/>
      <c r="E226" s="57" t="s">
        <v>449</v>
      </c>
      <c r="F226" s="163">
        <f>Կապիտալ!F227</f>
        <v>-300</v>
      </c>
      <c r="G226" s="241">
        <f t="shared" si="16"/>
        <v>-300</v>
      </c>
    </row>
    <row r="227" spans="1:7" ht="34.5" x14ac:dyDescent="0.3">
      <c r="A227" s="242"/>
      <c r="B227" s="242"/>
      <c r="C227" s="242"/>
      <c r="D227" s="243"/>
      <c r="E227" s="208" t="s">
        <v>450</v>
      </c>
      <c r="F227" s="163">
        <f>Կապիտալ!F228</f>
        <v>-280</v>
      </c>
      <c r="G227" s="241">
        <f t="shared" si="16"/>
        <v>-280</v>
      </c>
    </row>
    <row r="228" spans="1:7" ht="34.5" x14ac:dyDescent="0.3">
      <c r="A228" s="228"/>
      <c r="B228" s="228"/>
      <c r="C228" s="228"/>
      <c r="D228" s="228"/>
      <c r="E228" s="208" t="s">
        <v>324</v>
      </c>
      <c r="F228" s="163">
        <f>Կապիտալ!F229</f>
        <v>-250</v>
      </c>
      <c r="G228" s="241">
        <f t="shared" si="16"/>
        <v>-250</v>
      </c>
    </row>
    <row r="229" spans="1:7" x14ac:dyDescent="0.3">
      <c r="A229" s="159"/>
      <c r="B229" s="159"/>
      <c r="C229" s="159"/>
      <c r="D229" s="244"/>
      <c r="E229" s="245" t="s">
        <v>220</v>
      </c>
      <c r="F229" s="238">
        <f>SUM(F231,F246)</f>
        <v>-14998.700000000004</v>
      </c>
      <c r="G229" s="238">
        <f>SUM(G231,G246)</f>
        <v>-14998.700000000004</v>
      </c>
    </row>
    <row r="230" spans="1:7" x14ac:dyDescent="0.3">
      <c r="A230" s="159"/>
      <c r="B230" s="159"/>
      <c r="C230" s="159"/>
      <c r="D230" s="226"/>
      <c r="E230" s="163" t="s">
        <v>114</v>
      </c>
      <c r="F230" s="221"/>
      <c r="G230" s="221"/>
    </row>
    <row r="231" spans="1:7" ht="34.5" x14ac:dyDescent="0.3">
      <c r="A231" s="15" t="s">
        <v>122</v>
      </c>
      <c r="B231" s="15" t="s">
        <v>125</v>
      </c>
      <c r="C231" s="15" t="s">
        <v>121</v>
      </c>
      <c r="D231" s="159" t="s">
        <v>121</v>
      </c>
      <c r="E231" s="229" t="s">
        <v>105</v>
      </c>
      <c r="F231" s="238">
        <f>SUM(F233)</f>
        <v>-19031.200000000004</v>
      </c>
      <c r="G231" s="238">
        <f>SUM(G233)</f>
        <v>-19031.200000000004</v>
      </c>
    </row>
    <row r="232" spans="1:7" x14ac:dyDescent="0.3">
      <c r="A232" s="159"/>
      <c r="B232" s="159"/>
      <c r="C232" s="159"/>
      <c r="D232" s="159"/>
      <c r="E232" s="159" t="s">
        <v>114</v>
      </c>
      <c r="F232" s="221"/>
      <c r="G232" s="221"/>
    </row>
    <row r="233" spans="1:7" x14ac:dyDescent="0.3">
      <c r="A233" s="159"/>
      <c r="B233" s="159"/>
      <c r="C233" s="159"/>
      <c r="D233" s="159"/>
      <c r="E233" s="15" t="s">
        <v>115</v>
      </c>
      <c r="F233" s="238">
        <f>SUM(F235,F241)</f>
        <v>-19031.200000000004</v>
      </c>
      <c r="G233" s="238">
        <f>SUM(G235,G241)</f>
        <v>-19031.200000000004</v>
      </c>
    </row>
    <row r="234" spans="1:7" x14ac:dyDescent="0.3">
      <c r="A234" s="159"/>
      <c r="B234" s="159"/>
      <c r="C234" s="159"/>
      <c r="D234" s="159"/>
      <c r="E234" s="222" t="s">
        <v>116</v>
      </c>
      <c r="F234" s="221"/>
      <c r="G234" s="221"/>
    </row>
    <row r="235" spans="1:7" ht="34.5" x14ac:dyDescent="0.3">
      <c r="A235" s="159"/>
      <c r="B235" s="159"/>
      <c r="C235" s="159"/>
      <c r="D235" s="159"/>
      <c r="E235" s="224" t="s">
        <v>119</v>
      </c>
      <c r="F235" s="238">
        <f>SUM(F237:F240)</f>
        <v>-63361.200000000004</v>
      </c>
      <c r="G235" s="238">
        <f>SUM(G237:G240)</f>
        <v>-63361.200000000004</v>
      </c>
    </row>
    <row r="236" spans="1:7" x14ac:dyDescent="0.3">
      <c r="A236" s="159"/>
      <c r="B236" s="159"/>
      <c r="C236" s="159"/>
      <c r="D236" s="159"/>
      <c r="E236" s="159" t="s">
        <v>114</v>
      </c>
      <c r="F236" s="221"/>
      <c r="G236" s="221"/>
    </row>
    <row r="237" spans="1:7" ht="34.5" x14ac:dyDescent="0.3">
      <c r="A237" s="239"/>
      <c r="B237" s="240"/>
      <c r="C237" s="227"/>
      <c r="D237" s="227"/>
      <c r="E237" s="208" t="s">
        <v>325</v>
      </c>
      <c r="F237" s="163">
        <f>Կապիտալ!F238</f>
        <v>-1100.8</v>
      </c>
      <c r="G237" s="246">
        <f>SUM(F237)</f>
        <v>-1100.8</v>
      </c>
    </row>
    <row r="238" spans="1:7" ht="51.75" x14ac:dyDescent="0.3">
      <c r="A238" s="239"/>
      <c r="B238" s="240"/>
      <c r="C238" s="227"/>
      <c r="D238" s="227"/>
      <c r="E238" s="208" t="s">
        <v>326</v>
      </c>
      <c r="F238" s="163">
        <f>Կապիտալ!F239</f>
        <v>-60000</v>
      </c>
      <c r="G238" s="246">
        <f t="shared" ref="G238:G240" si="17">SUM(F238)</f>
        <v>-60000</v>
      </c>
    </row>
    <row r="239" spans="1:7" ht="34.5" x14ac:dyDescent="0.3">
      <c r="A239" s="239"/>
      <c r="B239" s="240"/>
      <c r="C239" s="227"/>
      <c r="D239" s="227"/>
      <c r="E239" s="208" t="s">
        <v>221</v>
      </c>
      <c r="F239" s="163">
        <f>Կապիտալ!F240</f>
        <v>-1410.5</v>
      </c>
      <c r="G239" s="246">
        <f t="shared" si="17"/>
        <v>-1410.5</v>
      </c>
    </row>
    <row r="240" spans="1:7" ht="34.5" x14ac:dyDescent="0.3">
      <c r="A240" s="239"/>
      <c r="B240" s="240"/>
      <c r="C240" s="227"/>
      <c r="D240" s="227"/>
      <c r="E240" s="208" t="s">
        <v>327</v>
      </c>
      <c r="F240" s="163">
        <f>Կապիտալ!F241</f>
        <v>-849.9</v>
      </c>
      <c r="G240" s="246">
        <f t="shared" si="17"/>
        <v>-849.9</v>
      </c>
    </row>
    <row r="241" spans="1:7" ht="34.5" x14ac:dyDescent="0.3">
      <c r="A241" s="239"/>
      <c r="B241" s="240"/>
      <c r="C241" s="227"/>
      <c r="D241" s="227"/>
      <c r="E241" s="224" t="s">
        <v>126</v>
      </c>
      <c r="F241" s="238">
        <f>SUM(F243:F244)+F245</f>
        <v>44330</v>
      </c>
      <c r="G241" s="238">
        <f>SUM(G243:G244)+G245</f>
        <v>44330</v>
      </c>
    </row>
    <row r="242" spans="1:7" x14ac:dyDescent="0.3">
      <c r="A242" s="239"/>
      <c r="B242" s="240"/>
      <c r="C242" s="227"/>
      <c r="D242" s="227"/>
      <c r="E242" s="159" t="s">
        <v>114</v>
      </c>
      <c r="F242" s="221"/>
      <c r="G242" s="221"/>
    </row>
    <row r="243" spans="1:7" ht="34.5" x14ac:dyDescent="0.3">
      <c r="A243" s="239"/>
      <c r="B243" s="240"/>
      <c r="C243" s="227"/>
      <c r="D243" s="227"/>
      <c r="E243" s="208" t="s">
        <v>328</v>
      </c>
      <c r="F243" s="163">
        <f>Կապիտալ!F244</f>
        <v>-15000</v>
      </c>
      <c r="G243" s="163">
        <f>SUM(F243)</f>
        <v>-15000</v>
      </c>
    </row>
    <row r="244" spans="1:7" ht="34.5" x14ac:dyDescent="0.3">
      <c r="A244" s="239"/>
      <c r="B244" s="240"/>
      <c r="C244" s="227"/>
      <c r="D244" s="227"/>
      <c r="E244" s="208" t="s">
        <v>329</v>
      </c>
      <c r="F244" s="163">
        <f>Կապիտալ!F245</f>
        <v>-670</v>
      </c>
      <c r="G244" s="163">
        <f>SUM(F244)</f>
        <v>-670</v>
      </c>
    </row>
    <row r="245" spans="1:7" ht="34.5" x14ac:dyDescent="0.3">
      <c r="A245" s="275"/>
      <c r="B245" s="240"/>
      <c r="C245" s="227"/>
      <c r="D245" s="227"/>
      <c r="E245" s="173" t="s">
        <v>509</v>
      </c>
      <c r="F245" s="278">
        <f>Կապիտալ!F246</f>
        <v>60000</v>
      </c>
      <c r="G245" s="163">
        <f>SUM(F245)</f>
        <v>60000</v>
      </c>
    </row>
    <row r="246" spans="1:7" x14ac:dyDescent="0.3">
      <c r="A246" s="15" t="s">
        <v>127</v>
      </c>
      <c r="B246" s="15" t="s">
        <v>128</v>
      </c>
      <c r="C246" s="15" t="s">
        <v>121</v>
      </c>
      <c r="D246" s="159" t="s">
        <v>125</v>
      </c>
      <c r="E246" s="224" t="s">
        <v>106</v>
      </c>
      <c r="F246" s="279">
        <f>SUM(F248:F255)</f>
        <v>4032.5</v>
      </c>
      <c r="G246" s="279">
        <f>SUM(G248:G255)</f>
        <v>4032.5</v>
      </c>
    </row>
    <row r="247" spans="1:7" x14ac:dyDescent="0.3">
      <c r="A247" s="219"/>
      <c r="B247" s="219"/>
      <c r="C247" s="232"/>
      <c r="D247" s="233"/>
      <c r="E247" s="163" t="s">
        <v>114</v>
      </c>
      <c r="F247" s="280"/>
      <c r="G247" s="225"/>
    </row>
    <row r="248" spans="1:7" ht="34.5" x14ac:dyDescent="0.3">
      <c r="A248" s="239"/>
      <c r="B248" s="240"/>
      <c r="C248" s="227"/>
      <c r="D248" s="227"/>
      <c r="E248" s="208" t="s">
        <v>330</v>
      </c>
      <c r="F248" s="278">
        <f>Կապիտալ!F249</f>
        <v>-460.4</v>
      </c>
      <c r="G248" s="241">
        <f>SUM(F248)</f>
        <v>-460.4</v>
      </c>
    </row>
    <row r="249" spans="1:7" ht="34.5" x14ac:dyDescent="0.3">
      <c r="A249" s="239"/>
      <c r="B249" s="240"/>
      <c r="C249" s="227"/>
      <c r="D249" s="227"/>
      <c r="E249" s="208" t="s">
        <v>331</v>
      </c>
      <c r="F249" s="163">
        <f>Կապիտալ!F250</f>
        <v>-609.79999999999995</v>
      </c>
      <c r="G249" s="246">
        <f t="shared" ref="G249:G255" si="18">SUM(F249)</f>
        <v>-609.79999999999995</v>
      </c>
    </row>
    <row r="250" spans="1:7" ht="34.5" x14ac:dyDescent="0.3">
      <c r="A250" s="239"/>
      <c r="B250" s="240"/>
      <c r="C250" s="227"/>
      <c r="D250" s="227"/>
      <c r="E250" s="208" t="s">
        <v>332</v>
      </c>
      <c r="F250" s="163">
        <f>Կապիտալ!F251</f>
        <v>-320</v>
      </c>
      <c r="G250" s="246">
        <f t="shared" si="18"/>
        <v>-320</v>
      </c>
    </row>
    <row r="251" spans="1:7" ht="34.5" x14ac:dyDescent="0.3">
      <c r="A251" s="239"/>
      <c r="B251" s="247"/>
      <c r="C251" s="242"/>
      <c r="D251" s="242"/>
      <c r="E251" s="213" t="s">
        <v>333</v>
      </c>
      <c r="F251" s="259">
        <f>Կապիտալ!F252</f>
        <v>-332.4</v>
      </c>
      <c r="G251" s="246">
        <f t="shared" si="18"/>
        <v>-332.4</v>
      </c>
    </row>
    <row r="252" spans="1:7" ht="51.75" x14ac:dyDescent="0.3">
      <c r="A252" s="276"/>
      <c r="B252" s="228"/>
      <c r="C252" s="228"/>
      <c r="D252" s="228"/>
      <c r="E252" s="208" t="s">
        <v>334</v>
      </c>
      <c r="F252" s="163">
        <f>Կապիտալ!F253</f>
        <v>-383.2</v>
      </c>
      <c r="G252" s="241">
        <f t="shared" si="18"/>
        <v>-383.2</v>
      </c>
    </row>
    <row r="253" spans="1:7" ht="34.5" x14ac:dyDescent="0.3">
      <c r="A253" s="276"/>
      <c r="B253" s="228"/>
      <c r="C253" s="228"/>
      <c r="D253" s="228"/>
      <c r="E253" s="208" t="s">
        <v>335</v>
      </c>
      <c r="F253" s="163">
        <f>Կապիտալ!F254</f>
        <v>-629.6</v>
      </c>
      <c r="G253" s="241">
        <f t="shared" si="18"/>
        <v>-629.6</v>
      </c>
    </row>
    <row r="254" spans="1:7" ht="34.5" x14ac:dyDescent="0.3">
      <c r="A254" s="277"/>
      <c r="B254" s="228"/>
      <c r="C254" s="228"/>
      <c r="D254" s="228"/>
      <c r="E254" s="208" t="s">
        <v>336</v>
      </c>
      <c r="F254" s="163">
        <f>Կապիտալ!F255</f>
        <v>-1123</v>
      </c>
      <c r="G254" s="241">
        <f t="shared" si="18"/>
        <v>-1123</v>
      </c>
    </row>
    <row r="255" spans="1:7" ht="34.5" x14ac:dyDescent="0.3">
      <c r="A255" s="275"/>
      <c r="B255" s="228"/>
      <c r="C255" s="228"/>
      <c r="D255" s="228"/>
      <c r="E255" s="208" t="s">
        <v>510</v>
      </c>
      <c r="F255" s="163">
        <f>Կապիտալ!F256</f>
        <v>7890.9</v>
      </c>
      <c r="G255" s="241">
        <f t="shared" si="18"/>
        <v>7890.9</v>
      </c>
    </row>
    <row r="256" spans="1:7" x14ac:dyDescent="0.3">
      <c r="A256" s="244"/>
      <c r="B256" s="163"/>
      <c r="C256" s="163"/>
      <c r="D256" s="163"/>
      <c r="E256" s="245" t="s">
        <v>337</v>
      </c>
      <c r="F256" s="224">
        <f>SUM(F257,F264)</f>
        <v>-4451.8</v>
      </c>
      <c r="G256" s="224">
        <f>SUM(G257,G264)</f>
        <v>-4451.8</v>
      </c>
    </row>
    <row r="257" spans="1:7" ht="34.5" x14ac:dyDescent="0.3">
      <c r="A257" s="15" t="s">
        <v>122</v>
      </c>
      <c r="B257" s="229" t="s">
        <v>125</v>
      </c>
      <c r="C257" s="229" t="s">
        <v>121</v>
      </c>
      <c r="D257" s="230" t="s">
        <v>121</v>
      </c>
      <c r="E257" s="229" t="s">
        <v>105</v>
      </c>
      <c r="F257" s="248">
        <f>SUM(F259)</f>
        <v>-2996.8</v>
      </c>
      <c r="G257" s="248">
        <f>SUM(G259)</f>
        <v>-2996.8</v>
      </c>
    </row>
    <row r="258" spans="1:7" x14ac:dyDescent="0.3">
      <c r="A258" s="159"/>
      <c r="B258" s="159"/>
      <c r="C258" s="159"/>
      <c r="D258" s="159"/>
      <c r="E258" s="159" t="s">
        <v>114</v>
      </c>
      <c r="F258" s="221"/>
      <c r="G258" s="221"/>
    </row>
    <row r="259" spans="1:7" x14ac:dyDescent="0.3">
      <c r="A259" s="159"/>
      <c r="B259" s="159"/>
      <c r="C259" s="159"/>
      <c r="D259" s="159"/>
      <c r="E259" s="15" t="s">
        <v>115</v>
      </c>
      <c r="F259" s="238">
        <f>F261</f>
        <v>-2996.8</v>
      </c>
      <c r="G259" s="238">
        <f>G261</f>
        <v>-2996.8</v>
      </c>
    </row>
    <row r="260" spans="1:7" x14ac:dyDescent="0.3">
      <c r="A260" s="159"/>
      <c r="B260" s="159"/>
      <c r="C260" s="159"/>
      <c r="D260" s="159"/>
      <c r="E260" s="222" t="s">
        <v>116</v>
      </c>
      <c r="F260" s="221"/>
      <c r="G260" s="221"/>
    </row>
    <row r="261" spans="1:7" ht="34.5" x14ac:dyDescent="0.3">
      <c r="A261" s="159"/>
      <c r="B261" s="159"/>
      <c r="C261" s="159"/>
      <c r="D261" s="159"/>
      <c r="E261" s="224" t="s">
        <v>119</v>
      </c>
      <c r="F261" s="238">
        <f>F263</f>
        <v>-2996.8</v>
      </c>
      <c r="G261" s="238">
        <f>G263</f>
        <v>-2996.8</v>
      </c>
    </row>
    <row r="262" spans="1:7" x14ac:dyDescent="0.3">
      <c r="A262" s="159"/>
      <c r="B262" s="159"/>
      <c r="C262" s="159"/>
      <c r="D262" s="159"/>
      <c r="E262" s="159" t="s">
        <v>114</v>
      </c>
      <c r="F262" s="221"/>
      <c r="G262" s="221"/>
    </row>
    <row r="263" spans="1:7" ht="34.5" x14ac:dyDescent="0.3">
      <c r="A263" s="239"/>
      <c r="B263" s="240"/>
      <c r="C263" s="227"/>
      <c r="D263" s="227"/>
      <c r="E263" s="208" t="s">
        <v>338</v>
      </c>
      <c r="F263" s="163">
        <f>Կապիտալ!F265</f>
        <v>-2996.8</v>
      </c>
      <c r="G263" s="163">
        <f>SUM(F263)</f>
        <v>-2996.8</v>
      </c>
    </row>
    <row r="264" spans="1:7" x14ac:dyDescent="0.3">
      <c r="A264" s="15" t="s">
        <v>127</v>
      </c>
      <c r="B264" s="15" t="s">
        <v>128</v>
      </c>
      <c r="C264" s="15" t="s">
        <v>121</v>
      </c>
      <c r="D264" s="159" t="s">
        <v>125</v>
      </c>
      <c r="E264" s="224" t="s">
        <v>106</v>
      </c>
      <c r="F264" s="238">
        <f>SUM(F266:F266)</f>
        <v>-1455</v>
      </c>
      <c r="G264" s="238">
        <f>SUM(G266:G266)</f>
        <v>-1455</v>
      </c>
    </row>
    <row r="265" spans="1:7" x14ac:dyDescent="0.3">
      <c r="A265" s="219"/>
      <c r="B265" s="219"/>
      <c r="C265" s="232"/>
      <c r="D265" s="233"/>
      <c r="E265" s="163" t="s">
        <v>114</v>
      </c>
      <c r="F265" s="221"/>
      <c r="G265" s="221"/>
    </row>
    <row r="266" spans="1:7" ht="51.75" x14ac:dyDescent="0.3">
      <c r="A266" s="239"/>
      <c r="B266" s="240"/>
      <c r="C266" s="227"/>
      <c r="D266" s="227"/>
      <c r="E266" s="208" t="s">
        <v>339</v>
      </c>
      <c r="F266" s="163">
        <f>Կապիտալ!F268</f>
        <v>-1455</v>
      </c>
      <c r="G266" s="163">
        <f>SUM(F266)</f>
        <v>-1455</v>
      </c>
    </row>
    <row r="267" spans="1:7" x14ac:dyDescent="0.3">
      <c r="A267" s="159"/>
      <c r="B267" s="159"/>
      <c r="C267" s="159"/>
      <c r="D267" s="159"/>
      <c r="E267" s="220" t="s">
        <v>340</v>
      </c>
      <c r="F267" s="238">
        <f>SUM(F269,F291)</f>
        <v>-7836.7999999999993</v>
      </c>
      <c r="G267" s="238">
        <f>SUM(G269,G291)</f>
        <v>-7836.7999999999993</v>
      </c>
    </row>
    <row r="268" spans="1:7" x14ac:dyDescent="0.3">
      <c r="A268" s="159"/>
      <c r="B268" s="159"/>
      <c r="C268" s="159"/>
      <c r="D268" s="159"/>
      <c r="E268" s="159" t="s">
        <v>114</v>
      </c>
      <c r="F268" s="221"/>
      <c r="G268" s="221"/>
    </row>
    <row r="269" spans="1:7" ht="34.5" x14ac:dyDescent="0.3">
      <c r="A269" s="15" t="s">
        <v>122</v>
      </c>
      <c r="B269" s="15" t="s">
        <v>125</v>
      </c>
      <c r="C269" s="15" t="s">
        <v>121</v>
      </c>
      <c r="D269" s="159" t="s">
        <v>121</v>
      </c>
      <c r="E269" s="15" t="s">
        <v>105</v>
      </c>
      <c r="F269" s="238">
        <f>SUM(F271)</f>
        <v>-21442</v>
      </c>
      <c r="G269" s="238">
        <f>SUM(G271)</f>
        <v>-21442</v>
      </c>
    </row>
    <row r="270" spans="1:7" x14ac:dyDescent="0.3">
      <c r="A270" s="159"/>
      <c r="B270" s="159"/>
      <c r="C270" s="159"/>
      <c r="D270" s="159"/>
      <c r="E270" s="159" t="s">
        <v>114</v>
      </c>
      <c r="F270" s="221"/>
      <c r="G270" s="221"/>
    </row>
    <row r="271" spans="1:7" x14ac:dyDescent="0.3">
      <c r="A271" s="159"/>
      <c r="B271" s="159"/>
      <c r="C271" s="159"/>
      <c r="D271" s="159"/>
      <c r="E271" s="15" t="s">
        <v>115</v>
      </c>
      <c r="F271" s="238">
        <f>F273</f>
        <v>-21442</v>
      </c>
      <c r="G271" s="238">
        <f>G273</f>
        <v>-21442</v>
      </c>
    </row>
    <row r="272" spans="1:7" x14ac:dyDescent="0.3">
      <c r="A272" s="159"/>
      <c r="B272" s="159"/>
      <c r="C272" s="159"/>
      <c r="D272" s="159"/>
      <c r="E272" s="222" t="s">
        <v>116</v>
      </c>
      <c r="F272" s="221"/>
      <c r="G272" s="221"/>
    </row>
    <row r="273" spans="1:7" ht="34.5" x14ac:dyDescent="0.3">
      <c r="A273" s="159"/>
      <c r="B273" s="159"/>
      <c r="C273" s="159"/>
      <c r="D273" s="159"/>
      <c r="E273" s="224" t="s">
        <v>119</v>
      </c>
      <c r="F273" s="238">
        <f>SUM(F275:F290)</f>
        <v>-21442</v>
      </c>
      <c r="G273" s="238">
        <f>SUM(G275:G290)</f>
        <v>-21442</v>
      </c>
    </row>
    <row r="274" spans="1:7" x14ac:dyDescent="0.3">
      <c r="A274" s="159"/>
      <c r="B274" s="159"/>
      <c r="C274" s="159"/>
      <c r="D274" s="159"/>
      <c r="E274" s="159" t="s">
        <v>114</v>
      </c>
      <c r="F274" s="221"/>
      <c r="G274" s="221"/>
    </row>
    <row r="275" spans="1:7" ht="34.5" x14ac:dyDescent="0.3">
      <c r="A275" s="239"/>
      <c r="B275" s="240"/>
      <c r="C275" s="227"/>
      <c r="D275" s="227"/>
      <c r="E275" s="217" t="s">
        <v>341</v>
      </c>
      <c r="F275" s="163">
        <f>Կապիտալ!F277</f>
        <v>-410</v>
      </c>
      <c r="G275" s="163">
        <f>SUM(F275)</f>
        <v>-410</v>
      </c>
    </row>
    <row r="276" spans="1:7" ht="51.75" x14ac:dyDescent="0.3">
      <c r="A276" s="239"/>
      <c r="B276" s="240"/>
      <c r="C276" s="227"/>
      <c r="D276" s="227"/>
      <c r="E276" s="217" t="s">
        <v>342</v>
      </c>
      <c r="F276" s="163">
        <f>Կապիտալ!F278</f>
        <v>-22000</v>
      </c>
      <c r="G276" s="163">
        <f t="shared" ref="G276:G290" si="19">SUM(F276)</f>
        <v>-22000</v>
      </c>
    </row>
    <row r="277" spans="1:7" ht="34.5" x14ac:dyDescent="0.3">
      <c r="A277" s="239"/>
      <c r="B277" s="240"/>
      <c r="C277" s="227"/>
      <c r="D277" s="227"/>
      <c r="E277" s="217" t="s">
        <v>343</v>
      </c>
      <c r="F277" s="163">
        <f>Կապիտալ!F279</f>
        <v>-370</v>
      </c>
      <c r="G277" s="163">
        <f t="shared" si="19"/>
        <v>-370</v>
      </c>
    </row>
    <row r="278" spans="1:7" ht="34.5" x14ac:dyDescent="0.3">
      <c r="A278" s="239"/>
      <c r="B278" s="240"/>
      <c r="C278" s="227"/>
      <c r="D278" s="227"/>
      <c r="E278" s="194" t="s">
        <v>366</v>
      </c>
      <c r="F278" s="163">
        <f>Կապիտալ!F280</f>
        <v>-1140</v>
      </c>
      <c r="G278" s="163">
        <f t="shared" si="19"/>
        <v>-1140</v>
      </c>
    </row>
    <row r="279" spans="1:7" ht="51.75" x14ac:dyDescent="0.3">
      <c r="A279" s="239"/>
      <c r="B279" s="240"/>
      <c r="C279" s="227"/>
      <c r="D279" s="227"/>
      <c r="E279" s="194" t="s">
        <v>484</v>
      </c>
      <c r="F279" s="163">
        <f>Կապիտալ!F281</f>
        <v>-214.3</v>
      </c>
      <c r="G279" s="163">
        <f t="shared" si="19"/>
        <v>-214.3</v>
      </c>
    </row>
    <row r="280" spans="1:7" ht="34.5" x14ac:dyDescent="0.3">
      <c r="A280" s="239"/>
      <c r="B280" s="240"/>
      <c r="C280" s="227"/>
      <c r="D280" s="227"/>
      <c r="E280" s="194" t="s">
        <v>373</v>
      </c>
      <c r="F280" s="163">
        <f>Կապիտալ!F282</f>
        <v>-140</v>
      </c>
      <c r="G280" s="163">
        <f t="shared" si="19"/>
        <v>-140</v>
      </c>
    </row>
    <row r="281" spans="1:7" ht="69" x14ac:dyDescent="0.3">
      <c r="A281" s="239"/>
      <c r="B281" s="240"/>
      <c r="C281" s="227"/>
      <c r="D281" s="227"/>
      <c r="E281" s="194" t="s">
        <v>374</v>
      </c>
      <c r="F281" s="163">
        <f>Կապիտալ!F283</f>
        <v>-633.70000000000005</v>
      </c>
      <c r="G281" s="163">
        <f t="shared" si="19"/>
        <v>-633.70000000000005</v>
      </c>
    </row>
    <row r="282" spans="1:7" ht="69" x14ac:dyDescent="0.3">
      <c r="A282" s="239"/>
      <c r="B282" s="240"/>
      <c r="C282" s="227"/>
      <c r="D282" s="227"/>
      <c r="E282" s="194" t="s">
        <v>375</v>
      </c>
      <c r="F282" s="163">
        <f>Կապիտալ!F284</f>
        <v>-379.1</v>
      </c>
      <c r="G282" s="163">
        <f t="shared" si="19"/>
        <v>-379.1</v>
      </c>
    </row>
    <row r="283" spans="1:7" ht="34.5" x14ac:dyDescent="0.3">
      <c r="A283" s="239"/>
      <c r="B283" s="240"/>
      <c r="C283" s="227"/>
      <c r="D283" s="227"/>
      <c r="E283" s="194" t="s">
        <v>445</v>
      </c>
      <c r="F283" s="163">
        <f>Կապիտալ!F285</f>
        <v>-880</v>
      </c>
      <c r="G283" s="163">
        <f t="shared" si="19"/>
        <v>-880</v>
      </c>
    </row>
    <row r="284" spans="1:7" ht="69" x14ac:dyDescent="0.3">
      <c r="A284" s="239"/>
      <c r="B284" s="240"/>
      <c r="C284" s="227"/>
      <c r="D284" s="227"/>
      <c r="E284" s="194" t="s">
        <v>376</v>
      </c>
      <c r="F284" s="163">
        <f>Կապիտալ!F286</f>
        <v>-481.9</v>
      </c>
      <c r="G284" s="163">
        <f t="shared" si="19"/>
        <v>-481.9</v>
      </c>
    </row>
    <row r="285" spans="1:7" ht="34.5" x14ac:dyDescent="0.3">
      <c r="A285" s="239"/>
      <c r="B285" s="240"/>
      <c r="C285" s="227"/>
      <c r="D285" s="227"/>
      <c r="E285" s="194" t="s">
        <v>377</v>
      </c>
      <c r="F285" s="163">
        <f>Կապիտալ!F287</f>
        <v>13120</v>
      </c>
      <c r="G285" s="163">
        <f t="shared" si="19"/>
        <v>13120</v>
      </c>
    </row>
    <row r="286" spans="1:7" ht="34.5" x14ac:dyDescent="0.3">
      <c r="A286" s="239"/>
      <c r="B286" s="240"/>
      <c r="C286" s="227"/>
      <c r="D286" s="227"/>
      <c r="E286" s="194" t="s">
        <v>378</v>
      </c>
      <c r="F286" s="163">
        <f>Կապիտալ!F288</f>
        <v>-16000</v>
      </c>
      <c r="G286" s="163">
        <f t="shared" si="19"/>
        <v>-16000</v>
      </c>
    </row>
    <row r="287" spans="1:7" ht="34.5" x14ac:dyDescent="0.3">
      <c r="A287" s="239"/>
      <c r="B287" s="240"/>
      <c r="C287" s="227"/>
      <c r="D287" s="227"/>
      <c r="E287" s="194" t="s">
        <v>379</v>
      </c>
      <c r="F287" s="163">
        <f>Կապիտալ!F289</f>
        <v>-913</v>
      </c>
      <c r="G287" s="163">
        <f t="shared" si="19"/>
        <v>-913</v>
      </c>
    </row>
    <row r="288" spans="1:7" ht="51.75" x14ac:dyDescent="0.3">
      <c r="A288" s="239"/>
      <c r="B288" s="240"/>
      <c r="C288" s="227"/>
      <c r="D288" s="227"/>
      <c r="E288" s="217" t="s">
        <v>446</v>
      </c>
      <c r="F288" s="163">
        <f>Կապիտալ!F290</f>
        <v>-35000</v>
      </c>
      <c r="G288" s="163">
        <f t="shared" si="19"/>
        <v>-35000</v>
      </c>
    </row>
    <row r="289" spans="1:7" ht="51.75" x14ac:dyDescent="0.3">
      <c r="A289" s="15"/>
      <c r="B289" s="15"/>
      <c r="C289" s="15"/>
      <c r="D289" s="159"/>
      <c r="E289" s="217" t="s">
        <v>502</v>
      </c>
      <c r="F289" s="163">
        <f>Կապիտալ!F291</f>
        <v>22000</v>
      </c>
      <c r="G289" s="163">
        <f t="shared" si="19"/>
        <v>22000</v>
      </c>
    </row>
    <row r="290" spans="1:7" s="180" customFormat="1" ht="34.5" x14ac:dyDescent="0.3">
      <c r="A290" s="18"/>
      <c r="B290" s="18"/>
      <c r="C290" s="18"/>
      <c r="D290" s="39"/>
      <c r="E290" s="286" t="s">
        <v>658</v>
      </c>
      <c r="F290" s="103">
        <f>Կապիտալ!F292</f>
        <v>22000</v>
      </c>
      <c r="G290" s="103">
        <f t="shared" si="19"/>
        <v>22000</v>
      </c>
    </row>
    <row r="291" spans="1:7" x14ac:dyDescent="0.3">
      <c r="A291" s="15" t="s">
        <v>127</v>
      </c>
      <c r="B291" s="15" t="s">
        <v>128</v>
      </c>
      <c r="C291" s="15" t="s">
        <v>121</v>
      </c>
      <c r="D291" s="159" t="s">
        <v>125</v>
      </c>
      <c r="E291" s="224" t="s">
        <v>106</v>
      </c>
      <c r="F291" s="238">
        <f>SUM(F293:F298)</f>
        <v>13605.2</v>
      </c>
      <c r="G291" s="238">
        <f t="shared" ref="G291" si="20">SUM(G293:G298)</f>
        <v>13605.2</v>
      </c>
    </row>
    <row r="292" spans="1:7" x14ac:dyDescent="0.3">
      <c r="A292" s="219"/>
      <c r="B292" s="219"/>
      <c r="C292" s="232"/>
      <c r="D292" s="233"/>
      <c r="E292" s="163" t="s">
        <v>114</v>
      </c>
      <c r="F292" s="221"/>
      <c r="G292" s="221"/>
    </row>
    <row r="293" spans="1:7" ht="34.5" x14ac:dyDescent="0.3">
      <c r="A293" s="239"/>
      <c r="B293" s="240"/>
      <c r="C293" s="227"/>
      <c r="D293" s="227"/>
      <c r="E293" s="217" t="s">
        <v>344</v>
      </c>
      <c r="F293" s="163">
        <f>Կապիտալ!F295</f>
        <v>-2856.1</v>
      </c>
      <c r="G293" s="163">
        <f>SUM(F293)</f>
        <v>-2856.1</v>
      </c>
    </row>
    <row r="294" spans="1:7" ht="34.5" x14ac:dyDescent="0.3">
      <c r="A294" s="239"/>
      <c r="B294" s="240"/>
      <c r="C294" s="227"/>
      <c r="D294" s="227"/>
      <c r="E294" s="217" t="s">
        <v>345</v>
      </c>
      <c r="F294" s="163">
        <f>Կապիտալ!F296</f>
        <v>-103</v>
      </c>
      <c r="G294" s="163">
        <f t="shared" ref="G294:G298" si="21">SUM(F294)</f>
        <v>-103</v>
      </c>
    </row>
    <row r="295" spans="1:7" ht="34.5" x14ac:dyDescent="0.3">
      <c r="A295" s="239"/>
      <c r="B295" s="240"/>
      <c r="C295" s="227"/>
      <c r="D295" s="227"/>
      <c r="E295" s="217" t="s">
        <v>346</v>
      </c>
      <c r="F295" s="163">
        <f>Կապիտալ!F297</f>
        <v>-2076.8000000000002</v>
      </c>
      <c r="G295" s="163">
        <f t="shared" si="21"/>
        <v>-2076.8000000000002</v>
      </c>
    </row>
    <row r="296" spans="1:7" x14ac:dyDescent="0.3">
      <c r="A296" s="239"/>
      <c r="B296" s="240"/>
      <c r="C296" s="227"/>
      <c r="D296" s="227"/>
      <c r="E296" s="217" t="s">
        <v>347</v>
      </c>
      <c r="F296" s="163">
        <f>Կապիտալ!F298</f>
        <v>19559</v>
      </c>
      <c r="G296" s="163">
        <f t="shared" si="21"/>
        <v>19559</v>
      </c>
    </row>
    <row r="297" spans="1:7" ht="34.5" x14ac:dyDescent="0.3">
      <c r="A297" s="239"/>
      <c r="B297" s="228"/>
      <c r="C297" s="228"/>
      <c r="D297" s="228"/>
      <c r="E297" s="217" t="s">
        <v>380</v>
      </c>
      <c r="F297" s="163">
        <f>Կապիտալ!F299</f>
        <v>-192</v>
      </c>
      <c r="G297" s="163">
        <f t="shared" si="21"/>
        <v>-192</v>
      </c>
    </row>
    <row r="298" spans="1:7" ht="34.5" x14ac:dyDescent="0.3">
      <c r="A298" s="249"/>
      <c r="B298" s="249"/>
      <c r="C298" s="249"/>
      <c r="D298" s="249"/>
      <c r="E298" s="217" t="s">
        <v>348</v>
      </c>
      <c r="F298" s="163">
        <f>Կապիտալ!F300</f>
        <v>-725.9</v>
      </c>
      <c r="G298" s="163">
        <f t="shared" si="21"/>
        <v>-725.9</v>
      </c>
    </row>
  </sheetData>
  <mergeCells count="9">
    <mergeCell ref="A1:G1"/>
    <mergeCell ref="A2:G2"/>
    <mergeCell ref="A3:G3"/>
    <mergeCell ref="A5:A6"/>
    <mergeCell ref="B5:B6"/>
    <mergeCell ref="C5:C6"/>
    <mergeCell ref="D5:D6"/>
    <mergeCell ref="E5:E6"/>
    <mergeCell ref="F5:G5"/>
  </mergeCells>
  <pageMargins left="0.2" right="0.21" top="0.17" bottom="0.16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6"/>
  <sheetViews>
    <sheetView tabSelected="1" topLeftCell="A131" workbookViewId="0">
      <selection activeCell="B140" sqref="B140"/>
    </sheetView>
  </sheetViews>
  <sheetFormatPr defaultRowHeight="15" x14ac:dyDescent="0.25"/>
  <cols>
    <col min="1" max="1" width="11.140625" style="301" customWidth="1"/>
    <col min="2" max="2" width="48.28515625" style="312" customWidth="1"/>
    <col min="3" max="3" width="10.7109375" style="290" bestFit="1" customWidth="1"/>
    <col min="4" max="4" width="12.28515625" style="290" customWidth="1"/>
    <col min="5" max="5" width="12" style="290" customWidth="1"/>
    <col min="6" max="6" width="26.7109375" style="313" customWidth="1"/>
    <col min="7" max="7" width="4.7109375" style="290" customWidth="1"/>
    <col min="8" max="8" width="11.7109375" style="290" bestFit="1" customWidth="1"/>
    <col min="9" max="16384" width="9.140625" style="290"/>
  </cols>
  <sheetData>
    <row r="1" spans="1:8" s="289" customFormat="1" ht="30" customHeight="1" x14ac:dyDescent="0.25">
      <c r="A1" s="644" t="s">
        <v>535</v>
      </c>
      <c r="B1" s="644"/>
      <c r="C1" s="644"/>
      <c r="D1" s="644"/>
      <c r="E1" s="644"/>
      <c r="F1" s="644"/>
      <c r="G1" s="288"/>
      <c r="H1" s="288"/>
    </row>
    <row r="2" spans="1:8" s="289" customFormat="1" ht="30" customHeight="1" x14ac:dyDescent="0.25">
      <c r="A2" s="644" t="s">
        <v>137</v>
      </c>
      <c r="B2" s="644"/>
      <c r="C2" s="644"/>
      <c r="D2" s="644"/>
      <c r="E2" s="644"/>
      <c r="F2" s="644"/>
      <c r="G2" s="288"/>
      <c r="H2" s="288"/>
    </row>
    <row r="3" spans="1:8" s="289" customFormat="1" ht="30" customHeight="1" x14ac:dyDescent="0.25">
      <c r="A3" s="644" t="s">
        <v>2</v>
      </c>
      <c r="B3" s="644"/>
      <c r="C3" s="644"/>
      <c r="D3" s="644"/>
      <c r="E3" s="644"/>
      <c r="F3" s="644"/>
      <c r="G3" s="288"/>
      <c r="H3" s="288"/>
    </row>
    <row r="4" spans="1:8" ht="51" customHeight="1" x14ac:dyDescent="0.25">
      <c r="A4" s="645" t="s">
        <v>229</v>
      </c>
      <c r="B4" s="645"/>
      <c r="C4" s="645"/>
      <c r="D4" s="645"/>
      <c r="E4" s="645"/>
      <c r="F4" s="645"/>
    </row>
    <row r="5" spans="1:8" ht="30" customHeight="1" thickBot="1" x14ac:dyDescent="0.3">
      <c r="A5" s="291"/>
      <c r="B5" s="292"/>
      <c r="C5" s="293"/>
      <c r="D5" s="293"/>
      <c r="E5" s="293"/>
      <c r="F5" s="294"/>
    </row>
    <row r="6" spans="1:8" ht="93" customHeight="1" thickBot="1" x14ac:dyDescent="0.35">
      <c r="A6" s="646" t="s">
        <v>131</v>
      </c>
      <c r="B6" s="648" t="s">
        <v>12</v>
      </c>
      <c r="C6" s="648" t="s">
        <v>13</v>
      </c>
      <c r="D6" s="648" t="s">
        <v>14</v>
      </c>
      <c r="E6" s="650" t="s">
        <v>109</v>
      </c>
      <c r="F6" s="651"/>
      <c r="G6" s="295"/>
    </row>
    <row r="7" spans="1:8" ht="85.5" customHeight="1" x14ac:dyDescent="0.3">
      <c r="A7" s="647"/>
      <c r="B7" s="649"/>
      <c r="C7" s="649"/>
      <c r="D7" s="649"/>
      <c r="E7" s="648" t="s">
        <v>16</v>
      </c>
      <c r="F7" s="340" t="s">
        <v>99</v>
      </c>
      <c r="G7" s="295"/>
    </row>
    <row r="8" spans="1:8" ht="47.25" customHeight="1" thickBot="1" x14ac:dyDescent="0.35">
      <c r="A8" s="647"/>
      <c r="B8" s="649"/>
      <c r="C8" s="649"/>
      <c r="D8" s="649"/>
      <c r="E8" s="649"/>
      <c r="F8" s="340" t="s">
        <v>230</v>
      </c>
      <c r="G8" s="295"/>
    </row>
    <row r="9" spans="1:8" s="297" customFormat="1" ht="17.25" x14ac:dyDescent="0.3">
      <c r="A9" s="638" t="s">
        <v>24</v>
      </c>
      <c r="B9" s="639"/>
      <c r="C9" s="639"/>
      <c r="D9" s="639"/>
      <c r="E9" s="639"/>
      <c r="F9" s="61">
        <f>F10+F14+F18</f>
        <v>-14630.099999999999</v>
      </c>
      <c r="G9" s="296"/>
    </row>
    <row r="10" spans="1:8" s="299" customFormat="1" ht="16.5" x14ac:dyDescent="0.3">
      <c r="A10" s="640" t="s">
        <v>132</v>
      </c>
      <c r="B10" s="641"/>
      <c r="C10" s="641"/>
      <c r="D10" s="641"/>
      <c r="E10" s="641"/>
      <c r="F10" s="62">
        <f>F11</f>
        <v>-3422.2999999999997</v>
      </c>
      <c r="G10" s="298"/>
    </row>
    <row r="11" spans="1:8" s="299" customFormat="1" ht="16.5" x14ac:dyDescent="0.3">
      <c r="A11" s="640" t="s">
        <v>231</v>
      </c>
      <c r="B11" s="641"/>
      <c r="C11" s="641"/>
      <c r="D11" s="641"/>
      <c r="E11" s="641"/>
      <c r="F11" s="62">
        <f>F12</f>
        <v>-3422.2999999999997</v>
      </c>
      <c r="G11" s="298"/>
    </row>
    <row r="12" spans="1:8" s="301" customFormat="1" ht="16.5" x14ac:dyDescent="0.25">
      <c r="A12" s="642" t="s">
        <v>232</v>
      </c>
      <c r="B12" s="643"/>
      <c r="C12" s="643"/>
      <c r="D12" s="643"/>
      <c r="E12" s="643"/>
      <c r="F12" s="63">
        <f>F13</f>
        <v>-3422.2999999999997</v>
      </c>
      <c r="G12" s="300"/>
    </row>
    <row r="13" spans="1:8" ht="16.5" x14ac:dyDescent="0.3">
      <c r="A13" s="341" t="s">
        <v>96</v>
      </c>
      <c r="B13" s="342" t="s">
        <v>133</v>
      </c>
      <c r="C13" s="343" t="s">
        <v>18</v>
      </c>
      <c r="D13" s="343" t="s">
        <v>19</v>
      </c>
      <c r="E13" s="343">
        <v>1</v>
      </c>
      <c r="F13" s="63">
        <f>SUM(Կապիտալ!H14)</f>
        <v>-3422.2999999999997</v>
      </c>
      <c r="G13" s="295"/>
    </row>
    <row r="14" spans="1:8" ht="16.5" x14ac:dyDescent="0.3">
      <c r="A14" s="652" t="s">
        <v>134</v>
      </c>
      <c r="B14" s="653"/>
      <c r="C14" s="653"/>
      <c r="D14" s="653"/>
      <c r="E14" s="653"/>
      <c r="F14" s="62">
        <f>F15</f>
        <v>-6240.4</v>
      </c>
      <c r="G14" s="295"/>
    </row>
    <row r="15" spans="1:8" ht="16.5" x14ac:dyDescent="0.3">
      <c r="A15" s="654" t="s">
        <v>233</v>
      </c>
      <c r="B15" s="655"/>
      <c r="C15" s="655"/>
      <c r="D15" s="655"/>
      <c r="E15" s="655"/>
      <c r="F15" s="62">
        <f>F16</f>
        <v>-6240.4</v>
      </c>
      <c r="G15" s="295"/>
    </row>
    <row r="16" spans="1:8" s="301" customFormat="1" ht="16.5" x14ac:dyDescent="0.25">
      <c r="A16" s="642" t="s">
        <v>232</v>
      </c>
      <c r="B16" s="643"/>
      <c r="C16" s="643"/>
      <c r="D16" s="643"/>
      <c r="E16" s="643"/>
      <c r="F16" s="63">
        <f>F17</f>
        <v>-6240.4</v>
      </c>
      <c r="G16" s="300"/>
    </row>
    <row r="17" spans="1:7" ht="27" x14ac:dyDescent="0.3">
      <c r="A17" s="344" t="s">
        <v>135</v>
      </c>
      <c r="B17" s="342" t="s">
        <v>179</v>
      </c>
      <c r="C17" s="343" t="s">
        <v>18</v>
      </c>
      <c r="D17" s="343" t="s">
        <v>19</v>
      </c>
      <c r="E17" s="343">
        <v>1</v>
      </c>
      <c r="F17" s="63">
        <f>SUM(Կապիտալ!H24)</f>
        <v>-6240.4</v>
      </c>
      <c r="G17" s="295"/>
    </row>
    <row r="18" spans="1:7" ht="16.5" x14ac:dyDescent="0.3">
      <c r="A18" s="652" t="s">
        <v>170</v>
      </c>
      <c r="B18" s="653"/>
      <c r="C18" s="653"/>
      <c r="D18" s="653"/>
      <c r="E18" s="653"/>
      <c r="F18" s="62">
        <f>F19+F21</f>
        <v>-4967.3999999999996</v>
      </c>
      <c r="G18" s="295"/>
    </row>
    <row r="19" spans="1:7" s="301" customFormat="1" ht="16.5" x14ac:dyDescent="0.25">
      <c r="A19" s="642" t="s">
        <v>232</v>
      </c>
      <c r="B19" s="643"/>
      <c r="C19" s="643"/>
      <c r="D19" s="643"/>
      <c r="E19" s="643"/>
      <c r="F19" s="63">
        <f>SUM(F20:F20)</f>
        <v>275.59999999999991</v>
      </c>
      <c r="G19" s="300"/>
    </row>
    <row r="20" spans="1:7" ht="27" x14ac:dyDescent="0.3">
      <c r="A20" s="344" t="s">
        <v>135</v>
      </c>
      <c r="B20" s="342" t="s">
        <v>179</v>
      </c>
      <c r="C20" s="345" t="s">
        <v>18</v>
      </c>
      <c r="D20" s="345" t="s">
        <v>19</v>
      </c>
      <c r="E20" s="345">
        <v>1</v>
      </c>
      <c r="F20" s="63">
        <f>SUM(Արագածոտն!D9)</f>
        <v>275.59999999999991</v>
      </c>
      <c r="G20" s="295"/>
    </row>
    <row r="21" spans="1:7" s="289" customFormat="1" ht="17.25" x14ac:dyDescent="0.3">
      <c r="A21" s="642" t="s">
        <v>234</v>
      </c>
      <c r="B21" s="643"/>
      <c r="C21" s="643"/>
      <c r="D21" s="643"/>
      <c r="E21" s="643"/>
      <c r="F21" s="302">
        <f>F22</f>
        <v>-5243</v>
      </c>
      <c r="G21" s="303"/>
    </row>
    <row r="22" spans="1:7" ht="17.25" thickBot="1" x14ac:dyDescent="0.35">
      <c r="A22" s="346" t="s">
        <v>97</v>
      </c>
      <c r="B22" s="347" t="s">
        <v>136</v>
      </c>
      <c r="C22" s="348" t="s">
        <v>18</v>
      </c>
      <c r="D22" s="348" t="s">
        <v>19</v>
      </c>
      <c r="E22" s="348">
        <v>1</v>
      </c>
      <c r="F22" s="64">
        <f>SUM(Արագածոտն!D18)</f>
        <v>-5243</v>
      </c>
      <c r="G22" s="295"/>
    </row>
    <row r="23" spans="1:7" s="603" customFormat="1" ht="17.25" x14ac:dyDescent="0.3">
      <c r="A23" s="662" t="s">
        <v>17</v>
      </c>
      <c r="B23" s="663"/>
      <c r="C23" s="663"/>
      <c r="D23" s="663"/>
      <c r="E23" s="663"/>
      <c r="F23" s="601">
        <f>F25+F30</f>
        <v>0</v>
      </c>
      <c r="G23" s="602"/>
    </row>
    <row r="24" spans="1:7" customFormat="1" ht="16.5" x14ac:dyDescent="0.3">
      <c r="A24" s="658" t="s">
        <v>132</v>
      </c>
      <c r="B24" s="659"/>
      <c r="C24" s="659"/>
      <c r="D24" s="659"/>
      <c r="E24" s="659"/>
      <c r="F24" s="62">
        <f>F25</f>
        <v>-17173</v>
      </c>
      <c r="G24" s="523"/>
    </row>
    <row r="25" spans="1:7" customFormat="1" ht="16.5" x14ac:dyDescent="0.3">
      <c r="A25" s="658" t="s">
        <v>231</v>
      </c>
      <c r="B25" s="659"/>
      <c r="C25" s="659"/>
      <c r="D25" s="659"/>
      <c r="E25" s="659"/>
      <c r="F25" s="62">
        <f>F26+F28</f>
        <v>-17173</v>
      </c>
      <c r="G25" s="523"/>
    </row>
    <row r="26" spans="1:7" s="521" customFormat="1" ht="16.5" x14ac:dyDescent="0.25">
      <c r="A26" s="660" t="s">
        <v>232</v>
      </c>
      <c r="B26" s="661"/>
      <c r="C26" s="661"/>
      <c r="D26" s="661"/>
      <c r="E26" s="661"/>
      <c r="F26" s="63">
        <f>F27</f>
        <v>-13230</v>
      </c>
      <c r="G26" s="520"/>
    </row>
    <row r="27" spans="1:7" customFormat="1" ht="16.5" x14ac:dyDescent="0.3">
      <c r="A27" s="563" t="s">
        <v>96</v>
      </c>
      <c r="B27" s="522" t="s">
        <v>133</v>
      </c>
      <c r="C27" s="606" t="s">
        <v>18</v>
      </c>
      <c r="D27" s="606" t="s">
        <v>19</v>
      </c>
      <c r="E27" s="606">
        <v>1</v>
      </c>
      <c r="F27" s="63">
        <f>SUM(Կապիտալ!H33)</f>
        <v>-13230</v>
      </c>
      <c r="G27" s="523"/>
    </row>
    <row r="28" spans="1:7" s="2" customFormat="1" ht="17.25" x14ac:dyDescent="0.3">
      <c r="A28" s="660" t="s">
        <v>234</v>
      </c>
      <c r="B28" s="661"/>
      <c r="C28" s="661"/>
      <c r="D28" s="661"/>
      <c r="E28" s="661"/>
      <c r="F28" s="302">
        <f>F29</f>
        <v>-3943</v>
      </c>
      <c r="G28" s="607"/>
    </row>
    <row r="29" spans="1:7" customFormat="1" ht="16.5" x14ac:dyDescent="0.3">
      <c r="A29" s="524" t="s">
        <v>97</v>
      </c>
      <c r="B29" s="522" t="s">
        <v>136</v>
      </c>
      <c r="C29" s="606" t="s">
        <v>18</v>
      </c>
      <c r="D29" s="606" t="s">
        <v>19</v>
      </c>
      <c r="E29" s="606">
        <v>1</v>
      </c>
      <c r="F29" s="63">
        <f>SUM(Կապիտալ!I33)</f>
        <v>-3943</v>
      </c>
      <c r="G29" s="523"/>
    </row>
    <row r="30" spans="1:7" customFormat="1" ht="16.5" x14ac:dyDescent="0.3">
      <c r="A30" s="658" t="s">
        <v>134</v>
      </c>
      <c r="B30" s="659"/>
      <c r="C30" s="659"/>
      <c r="D30" s="659"/>
      <c r="E30" s="659"/>
      <c r="F30" s="604">
        <f>SUM(F31,F36)</f>
        <v>17173</v>
      </c>
      <c r="G30" s="523"/>
    </row>
    <row r="31" spans="1:7" customFormat="1" ht="16.5" x14ac:dyDescent="0.3">
      <c r="A31" s="658" t="s">
        <v>233</v>
      </c>
      <c r="B31" s="659"/>
      <c r="C31" s="659"/>
      <c r="D31" s="659"/>
      <c r="E31" s="659"/>
      <c r="F31" s="604">
        <f>F32+F34</f>
        <v>21454.799999999999</v>
      </c>
      <c r="G31" s="523"/>
    </row>
    <row r="32" spans="1:7" s="521" customFormat="1" ht="16.5" x14ac:dyDescent="0.25">
      <c r="A32" s="660" t="s">
        <v>232</v>
      </c>
      <c r="B32" s="661"/>
      <c r="C32" s="661"/>
      <c r="D32" s="661"/>
      <c r="E32" s="661"/>
      <c r="F32" s="605">
        <f>F33</f>
        <v>22491.599999999999</v>
      </c>
      <c r="G32" s="520"/>
    </row>
    <row r="33" spans="1:7" customFormat="1" ht="27" x14ac:dyDescent="0.3">
      <c r="A33" s="524" t="s">
        <v>135</v>
      </c>
      <c r="B33" s="522" t="s">
        <v>179</v>
      </c>
      <c r="C33" s="608" t="s">
        <v>18</v>
      </c>
      <c r="D33" s="608" t="s">
        <v>19</v>
      </c>
      <c r="E33" s="608">
        <v>1</v>
      </c>
      <c r="F33" s="605">
        <f>SUM(Կապիտալ!H56)</f>
        <v>22491.599999999999</v>
      </c>
      <c r="G33" s="523"/>
    </row>
    <row r="34" spans="1:7" s="2" customFormat="1" ht="17.25" x14ac:dyDescent="0.3">
      <c r="A34" s="660" t="s">
        <v>234</v>
      </c>
      <c r="B34" s="661"/>
      <c r="C34" s="661"/>
      <c r="D34" s="661"/>
      <c r="E34" s="661"/>
      <c r="F34" s="302">
        <f>F35</f>
        <v>-1036.8000000000002</v>
      </c>
      <c r="G34" s="607"/>
    </row>
    <row r="35" spans="1:7" customFormat="1" ht="16.5" x14ac:dyDescent="0.3">
      <c r="A35" s="524" t="s">
        <v>97</v>
      </c>
      <c r="B35" s="522" t="s">
        <v>136</v>
      </c>
      <c r="C35" s="608" t="s">
        <v>18</v>
      </c>
      <c r="D35" s="608" t="s">
        <v>19</v>
      </c>
      <c r="E35" s="608">
        <v>1</v>
      </c>
      <c r="F35" s="63">
        <f>SUM(Կապիտալ!I56)</f>
        <v>-1036.8000000000002</v>
      </c>
      <c r="G35" s="523"/>
    </row>
    <row r="36" spans="1:7" customFormat="1" ht="16.5" x14ac:dyDescent="0.3">
      <c r="A36" s="658" t="s">
        <v>235</v>
      </c>
      <c r="B36" s="659"/>
      <c r="C36" s="659"/>
      <c r="D36" s="659"/>
      <c r="E36" s="659"/>
      <c r="F36" s="62">
        <f>F37+F39</f>
        <v>-4281.8</v>
      </c>
      <c r="G36" s="523"/>
    </row>
    <row r="37" spans="1:7" s="521" customFormat="1" ht="16.5" x14ac:dyDescent="0.25">
      <c r="A37" s="660" t="s">
        <v>232</v>
      </c>
      <c r="B37" s="661"/>
      <c r="C37" s="661"/>
      <c r="D37" s="661"/>
      <c r="E37" s="661"/>
      <c r="F37" s="63">
        <f>F38</f>
        <v>-3294</v>
      </c>
      <c r="G37" s="520"/>
    </row>
    <row r="38" spans="1:7" customFormat="1" ht="16.5" x14ac:dyDescent="0.3">
      <c r="A38" s="524" t="s">
        <v>200</v>
      </c>
      <c r="B38" s="522" t="s">
        <v>199</v>
      </c>
      <c r="C38" s="525" t="s">
        <v>18</v>
      </c>
      <c r="D38" s="525" t="s">
        <v>19</v>
      </c>
      <c r="E38" s="525">
        <v>1</v>
      </c>
      <c r="F38" s="63">
        <f>SUM(Կապիտալ!G72)</f>
        <v>-3294</v>
      </c>
      <c r="G38" s="523"/>
    </row>
    <row r="39" spans="1:7" s="2" customFormat="1" ht="17.25" x14ac:dyDescent="0.3">
      <c r="A39" s="660" t="s">
        <v>234</v>
      </c>
      <c r="B39" s="661"/>
      <c r="C39" s="661"/>
      <c r="D39" s="661"/>
      <c r="E39" s="661"/>
      <c r="F39" s="302">
        <f>F40</f>
        <v>-987.8</v>
      </c>
      <c r="G39" s="607"/>
    </row>
    <row r="40" spans="1:7" customFormat="1" ht="17.25" thickBot="1" x14ac:dyDescent="0.35">
      <c r="A40" s="524" t="s">
        <v>97</v>
      </c>
      <c r="B40" s="522" t="s">
        <v>136</v>
      </c>
      <c r="C40" s="525" t="s">
        <v>18</v>
      </c>
      <c r="D40" s="525" t="s">
        <v>19</v>
      </c>
      <c r="E40" s="525">
        <v>1</v>
      </c>
      <c r="F40" s="63">
        <f>SUM(Կապիտալ!I72)</f>
        <v>-987.8</v>
      </c>
      <c r="G40" s="523"/>
    </row>
    <row r="41" spans="1:7" s="305" customFormat="1" ht="17.25" x14ac:dyDescent="0.3">
      <c r="A41" s="638" t="s">
        <v>20</v>
      </c>
      <c r="B41" s="639"/>
      <c r="C41" s="639"/>
      <c r="D41" s="639"/>
      <c r="E41" s="639"/>
      <c r="F41" s="61">
        <f>F42+F51</f>
        <v>5170</v>
      </c>
      <c r="G41" s="304"/>
    </row>
    <row r="42" spans="1:7" ht="16.5" x14ac:dyDescent="0.3">
      <c r="A42" s="640" t="s">
        <v>134</v>
      </c>
      <c r="B42" s="641"/>
      <c r="C42" s="641"/>
      <c r="D42" s="641"/>
      <c r="E42" s="641"/>
      <c r="F42" s="62">
        <f>F43+F48</f>
        <v>0</v>
      </c>
      <c r="G42" s="295"/>
    </row>
    <row r="43" spans="1:7" ht="16.5" x14ac:dyDescent="0.3">
      <c r="A43" s="640" t="s">
        <v>233</v>
      </c>
      <c r="B43" s="641"/>
      <c r="C43" s="641"/>
      <c r="D43" s="641"/>
      <c r="E43" s="641"/>
      <c r="F43" s="62">
        <f>F44+F46</f>
        <v>-85985</v>
      </c>
      <c r="G43" s="295"/>
    </row>
    <row r="44" spans="1:7" s="301" customFormat="1" ht="16.5" x14ac:dyDescent="0.25">
      <c r="A44" s="642" t="s">
        <v>232</v>
      </c>
      <c r="B44" s="643"/>
      <c r="C44" s="643"/>
      <c r="D44" s="643"/>
      <c r="E44" s="643"/>
      <c r="F44" s="63">
        <f>F45</f>
        <v>-82660</v>
      </c>
      <c r="G44" s="300"/>
    </row>
    <row r="45" spans="1:7" ht="27" x14ac:dyDescent="0.3">
      <c r="A45" s="344" t="s">
        <v>135</v>
      </c>
      <c r="B45" s="342" t="s">
        <v>179</v>
      </c>
      <c r="C45" s="349" t="s">
        <v>18</v>
      </c>
      <c r="D45" s="349" t="s">
        <v>19</v>
      </c>
      <c r="E45" s="349">
        <v>1</v>
      </c>
      <c r="F45" s="351">
        <f>SUM(Կապիտալ!H90)</f>
        <v>-82660</v>
      </c>
      <c r="G45" s="295"/>
    </row>
    <row r="46" spans="1:7" s="289" customFormat="1" ht="17.25" x14ac:dyDescent="0.3">
      <c r="A46" s="642" t="s">
        <v>234</v>
      </c>
      <c r="B46" s="643"/>
      <c r="C46" s="643"/>
      <c r="D46" s="643"/>
      <c r="E46" s="643"/>
      <c r="F46" s="302">
        <f>F47</f>
        <v>-3325</v>
      </c>
      <c r="G46" s="303"/>
    </row>
    <row r="47" spans="1:7" ht="16.5" x14ac:dyDescent="0.3">
      <c r="A47" s="344" t="s">
        <v>97</v>
      </c>
      <c r="B47" s="342" t="s">
        <v>136</v>
      </c>
      <c r="C47" s="349" t="s">
        <v>18</v>
      </c>
      <c r="D47" s="349" t="s">
        <v>19</v>
      </c>
      <c r="E47" s="349">
        <v>1</v>
      </c>
      <c r="F47" s="351">
        <f>SUM(Կապիտալ!I90)</f>
        <v>-3325</v>
      </c>
      <c r="G47" s="295"/>
    </row>
    <row r="48" spans="1:7" ht="16.5" x14ac:dyDescent="0.3">
      <c r="A48" s="640" t="s">
        <v>235</v>
      </c>
      <c r="B48" s="641"/>
      <c r="C48" s="641"/>
      <c r="D48" s="641"/>
      <c r="E48" s="641"/>
      <c r="F48" s="62">
        <f>F49</f>
        <v>85985</v>
      </c>
      <c r="G48" s="295"/>
    </row>
    <row r="49" spans="1:7" s="301" customFormat="1" ht="16.5" x14ac:dyDescent="0.25">
      <c r="A49" s="642" t="s">
        <v>232</v>
      </c>
      <c r="B49" s="643"/>
      <c r="C49" s="643"/>
      <c r="D49" s="643"/>
      <c r="E49" s="643"/>
      <c r="F49" s="63">
        <f>F50</f>
        <v>85985</v>
      </c>
      <c r="G49" s="300"/>
    </row>
    <row r="50" spans="1:7" ht="16.5" x14ac:dyDescent="0.3">
      <c r="A50" s="344" t="s">
        <v>200</v>
      </c>
      <c r="B50" s="342" t="s">
        <v>199</v>
      </c>
      <c r="C50" s="349" t="s">
        <v>18</v>
      </c>
      <c r="D50" s="349" t="s">
        <v>19</v>
      </c>
      <c r="E50" s="349">
        <v>1</v>
      </c>
      <c r="F50" s="351">
        <f>SUM(Կապիտալ!G104)</f>
        <v>85985</v>
      </c>
      <c r="G50" s="295"/>
    </row>
    <row r="51" spans="1:7" ht="16.5" x14ac:dyDescent="0.3">
      <c r="A51" s="640" t="s">
        <v>170</v>
      </c>
      <c r="B51" s="641"/>
      <c r="C51" s="641"/>
      <c r="D51" s="641"/>
      <c r="E51" s="641"/>
      <c r="F51" s="62">
        <f>F52</f>
        <v>5170</v>
      </c>
      <c r="G51" s="295"/>
    </row>
    <row r="52" spans="1:7" s="301" customFormat="1" ht="16.5" x14ac:dyDescent="0.25">
      <c r="A52" s="642" t="s">
        <v>232</v>
      </c>
      <c r="B52" s="643"/>
      <c r="C52" s="643"/>
      <c r="D52" s="643"/>
      <c r="E52" s="643"/>
      <c r="F52" s="63">
        <f>SUM(F53:F54)</f>
        <v>5170</v>
      </c>
      <c r="G52" s="300"/>
    </row>
    <row r="53" spans="1:7" ht="16.5" x14ac:dyDescent="0.3">
      <c r="A53" s="344" t="s">
        <v>200</v>
      </c>
      <c r="B53" s="342" t="s">
        <v>199</v>
      </c>
      <c r="C53" s="345" t="s">
        <v>18</v>
      </c>
      <c r="D53" s="345" t="s">
        <v>19</v>
      </c>
      <c r="E53" s="345">
        <v>1</v>
      </c>
      <c r="F53" s="351">
        <f>SUM(Արմավիր!D9)</f>
        <v>2370</v>
      </c>
      <c r="G53" s="295"/>
    </row>
    <row r="54" spans="1:7" ht="27" x14ac:dyDescent="0.3">
      <c r="A54" s="344" t="s">
        <v>135</v>
      </c>
      <c r="B54" s="342" t="s">
        <v>179</v>
      </c>
      <c r="C54" s="345" t="s">
        <v>18</v>
      </c>
      <c r="D54" s="345" t="s">
        <v>19</v>
      </c>
      <c r="E54" s="345">
        <v>1</v>
      </c>
      <c r="F54" s="63">
        <f>Արմավիր!D17</f>
        <v>2800</v>
      </c>
      <c r="G54" s="295"/>
    </row>
    <row r="55" spans="1:7" s="519" customFormat="1" ht="17.25" x14ac:dyDescent="0.25">
      <c r="A55" s="656" t="s">
        <v>225</v>
      </c>
      <c r="B55" s="657"/>
      <c r="C55" s="657"/>
      <c r="D55" s="657"/>
      <c r="E55" s="657"/>
      <c r="F55" s="62">
        <f>F56+F60</f>
        <v>0</v>
      </c>
      <c r="G55" s="518"/>
    </row>
    <row r="56" spans="1:7" customFormat="1" ht="16.5" x14ac:dyDescent="0.3">
      <c r="A56" s="658" t="s">
        <v>134</v>
      </c>
      <c r="B56" s="659"/>
      <c r="C56" s="659"/>
      <c r="D56" s="659"/>
      <c r="E56" s="659"/>
      <c r="F56" s="62">
        <f>F57</f>
        <v>-41400</v>
      </c>
      <c r="G56" s="523"/>
    </row>
    <row r="57" spans="1:7" customFormat="1" ht="16.5" x14ac:dyDescent="0.3">
      <c r="A57" s="658" t="s">
        <v>233</v>
      </c>
      <c r="B57" s="659"/>
      <c r="C57" s="659"/>
      <c r="D57" s="659"/>
      <c r="E57" s="659"/>
      <c r="F57" s="62">
        <f>SUM(F58)</f>
        <v>-41400</v>
      </c>
      <c r="G57" s="523"/>
    </row>
    <row r="58" spans="1:7" s="521" customFormat="1" ht="16.5" x14ac:dyDescent="0.25">
      <c r="A58" s="660" t="s">
        <v>232</v>
      </c>
      <c r="B58" s="661"/>
      <c r="C58" s="661"/>
      <c r="D58" s="661"/>
      <c r="E58" s="661"/>
      <c r="F58" s="63">
        <f>F59</f>
        <v>-41400</v>
      </c>
      <c r="G58" s="520"/>
    </row>
    <row r="59" spans="1:7" customFormat="1" ht="27" x14ac:dyDescent="0.3">
      <c r="A59" s="524" t="s">
        <v>135</v>
      </c>
      <c r="B59" s="522" t="s">
        <v>179</v>
      </c>
      <c r="C59" s="525" t="s">
        <v>18</v>
      </c>
      <c r="D59" s="525" t="s">
        <v>19</v>
      </c>
      <c r="E59" s="525">
        <v>1</v>
      </c>
      <c r="F59" s="526">
        <f>SUM(Կապիտալ!H111)</f>
        <v>-41400</v>
      </c>
      <c r="G59" s="523"/>
    </row>
    <row r="60" spans="1:7" ht="16.5" x14ac:dyDescent="0.3">
      <c r="A60" s="640" t="s">
        <v>170</v>
      </c>
      <c r="B60" s="641"/>
      <c r="C60" s="641"/>
      <c r="D60" s="641"/>
      <c r="E60" s="641"/>
      <c r="F60" s="62">
        <f>F61</f>
        <v>41400</v>
      </c>
      <c r="G60" s="295"/>
    </row>
    <row r="61" spans="1:7" s="301" customFormat="1" ht="16.5" x14ac:dyDescent="0.25">
      <c r="A61" s="642" t="s">
        <v>232</v>
      </c>
      <c r="B61" s="643"/>
      <c r="C61" s="643"/>
      <c r="D61" s="643"/>
      <c r="E61" s="643"/>
      <c r="F61" s="63">
        <f>F62</f>
        <v>41400</v>
      </c>
      <c r="G61" s="300"/>
    </row>
    <row r="62" spans="1:7" ht="17.25" thickBot="1" x14ac:dyDescent="0.35">
      <c r="A62" s="344" t="s">
        <v>200</v>
      </c>
      <c r="B62" s="342" t="s">
        <v>199</v>
      </c>
      <c r="C62" s="345" t="s">
        <v>18</v>
      </c>
      <c r="D62" s="345" t="s">
        <v>19</v>
      </c>
      <c r="E62" s="345">
        <v>1</v>
      </c>
      <c r="F62" s="351">
        <f>SUM(Գեղարքունիք!D9)</f>
        <v>41400</v>
      </c>
      <c r="G62" s="295"/>
    </row>
    <row r="63" spans="1:7" s="305" customFormat="1" ht="17.25" x14ac:dyDescent="0.3">
      <c r="A63" s="638" t="s">
        <v>227</v>
      </c>
      <c r="B63" s="639"/>
      <c r="C63" s="639"/>
      <c r="D63" s="639"/>
      <c r="E63" s="639"/>
      <c r="F63" s="61">
        <f>F64+F68</f>
        <v>-15960</v>
      </c>
      <c r="G63" s="304"/>
    </row>
    <row r="64" spans="1:7" ht="16.5" x14ac:dyDescent="0.3">
      <c r="A64" s="640" t="s">
        <v>132</v>
      </c>
      <c r="B64" s="641"/>
      <c r="C64" s="641"/>
      <c r="D64" s="641"/>
      <c r="E64" s="641"/>
      <c r="F64" s="62">
        <f>F65</f>
        <v>-9460</v>
      </c>
      <c r="G64" s="295"/>
    </row>
    <row r="65" spans="1:7" ht="16.5" x14ac:dyDescent="0.3">
      <c r="A65" s="640" t="s">
        <v>231</v>
      </c>
      <c r="B65" s="641"/>
      <c r="C65" s="641"/>
      <c r="D65" s="641"/>
      <c r="E65" s="641"/>
      <c r="F65" s="62">
        <f>F66</f>
        <v>-9460</v>
      </c>
      <c r="G65" s="295"/>
    </row>
    <row r="66" spans="1:7" s="301" customFormat="1" ht="16.5" x14ac:dyDescent="0.25">
      <c r="A66" s="642" t="s">
        <v>232</v>
      </c>
      <c r="B66" s="643"/>
      <c r="C66" s="643"/>
      <c r="D66" s="643"/>
      <c r="E66" s="643"/>
      <c r="F66" s="63">
        <f>F67</f>
        <v>-9460</v>
      </c>
      <c r="G66" s="300"/>
    </row>
    <row r="67" spans="1:7" ht="16.5" x14ac:dyDescent="0.3">
      <c r="A67" s="341" t="s">
        <v>96</v>
      </c>
      <c r="B67" s="342" t="s">
        <v>133</v>
      </c>
      <c r="C67" s="345" t="s">
        <v>18</v>
      </c>
      <c r="D67" s="345" t="s">
        <v>19</v>
      </c>
      <c r="E67" s="345">
        <v>1</v>
      </c>
      <c r="F67" s="351">
        <f>SUM(Կապիտալ!H118)</f>
        <v>-9460</v>
      </c>
      <c r="G67" s="295"/>
    </row>
    <row r="68" spans="1:7" ht="16.5" x14ac:dyDescent="0.3">
      <c r="A68" s="640" t="s">
        <v>134</v>
      </c>
      <c r="B68" s="641"/>
      <c r="C68" s="641"/>
      <c r="D68" s="641"/>
      <c r="E68" s="641"/>
      <c r="F68" s="62">
        <f>F69+F72</f>
        <v>-6500</v>
      </c>
      <c r="G68" s="295"/>
    </row>
    <row r="69" spans="1:7" ht="16.5" x14ac:dyDescent="0.3">
      <c r="A69" s="640" t="s">
        <v>233</v>
      </c>
      <c r="B69" s="641"/>
      <c r="C69" s="641"/>
      <c r="D69" s="641"/>
      <c r="E69" s="641"/>
      <c r="F69" s="62">
        <f>F70</f>
        <v>-1250</v>
      </c>
      <c r="G69" s="295"/>
    </row>
    <row r="70" spans="1:7" s="301" customFormat="1" ht="16.5" x14ac:dyDescent="0.25">
      <c r="A70" s="642" t="s">
        <v>232</v>
      </c>
      <c r="B70" s="643"/>
      <c r="C70" s="643"/>
      <c r="D70" s="643"/>
      <c r="E70" s="643"/>
      <c r="F70" s="63">
        <f>F71</f>
        <v>-1250</v>
      </c>
      <c r="G70" s="300"/>
    </row>
    <row r="71" spans="1:7" ht="27" x14ac:dyDescent="0.3">
      <c r="A71" s="344" t="s">
        <v>135</v>
      </c>
      <c r="B71" s="342" t="s">
        <v>179</v>
      </c>
      <c r="C71" s="349" t="s">
        <v>18</v>
      </c>
      <c r="D71" s="349" t="s">
        <v>19</v>
      </c>
      <c r="E71" s="349">
        <v>1</v>
      </c>
      <c r="F71" s="351">
        <f>SUM(Կապիտալ!H133)</f>
        <v>-1250</v>
      </c>
      <c r="G71" s="295"/>
    </row>
    <row r="72" spans="1:7" ht="16.5" x14ac:dyDescent="0.3">
      <c r="A72" s="640" t="s">
        <v>235</v>
      </c>
      <c r="B72" s="641"/>
      <c r="C72" s="641"/>
      <c r="D72" s="641"/>
      <c r="E72" s="641"/>
      <c r="F72" s="62">
        <f>F73</f>
        <v>-5250</v>
      </c>
      <c r="G72" s="295"/>
    </row>
    <row r="73" spans="1:7" s="301" customFormat="1" ht="16.5" x14ac:dyDescent="0.25">
      <c r="A73" s="642" t="s">
        <v>232</v>
      </c>
      <c r="B73" s="643"/>
      <c r="C73" s="643"/>
      <c r="D73" s="643"/>
      <c r="E73" s="643"/>
      <c r="F73" s="63">
        <f>F74</f>
        <v>-5250</v>
      </c>
      <c r="G73" s="300"/>
    </row>
    <row r="74" spans="1:7" ht="17.25" thickBot="1" x14ac:dyDescent="0.35">
      <c r="A74" s="344" t="s">
        <v>200</v>
      </c>
      <c r="B74" s="342" t="s">
        <v>199</v>
      </c>
      <c r="C74" s="349" t="s">
        <v>18</v>
      </c>
      <c r="D74" s="349" t="s">
        <v>19</v>
      </c>
      <c r="E74" s="349">
        <v>1</v>
      </c>
      <c r="F74" s="351">
        <f>SUM(Կապիտալ!G149)</f>
        <v>-5250</v>
      </c>
      <c r="G74" s="295"/>
    </row>
    <row r="75" spans="1:7" s="307" customFormat="1" ht="17.25" x14ac:dyDescent="0.25">
      <c r="A75" s="638" t="s">
        <v>21</v>
      </c>
      <c r="B75" s="639"/>
      <c r="C75" s="639"/>
      <c r="D75" s="639"/>
      <c r="E75" s="639"/>
      <c r="F75" s="61">
        <f>F76+F82+F86</f>
        <v>-5167.2</v>
      </c>
      <c r="G75" s="306"/>
    </row>
    <row r="76" spans="1:7" ht="16.5" x14ac:dyDescent="0.3">
      <c r="A76" s="640" t="s">
        <v>132</v>
      </c>
      <c r="B76" s="641"/>
      <c r="C76" s="641"/>
      <c r="D76" s="641"/>
      <c r="E76" s="641"/>
      <c r="F76" s="62">
        <f>F77</f>
        <v>8541.4</v>
      </c>
      <c r="G76" s="295"/>
    </row>
    <row r="77" spans="1:7" ht="16.5" x14ac:dyDescent="0.3">
      <c r="A77" s="640" t="s">
        <v>231</v>
      </c>
      <c r="B77" s="641"/>
      <c r="C77" s="641"/>
      <c r="D77" s="641"/>
      <c r="E77" s="641"/>
      <c r="F77" s="62">
        <f>F78+F80</f>
        <v>8541.4</v>
      </c>
      <c r="G77" s="295"/>
    </row>
    <row r="78" spans="1:7" s="301" customFormat="1" ht="16.5" x14ac:dyDescent="0.25">
      <c r="A78" s="642" t="s">
        <v>232</v>
      </c>
      <c r="B78" s="643"/>
      <c r="C78" s="643"/>
      <c r="D78" s="643"/>
      <c r="E78" s="643"/>
      <c r="F78" s="63">
        <f>F79</f>
        <v>7994.0000000000018</v>
      </c>
      <c r="G78" s="300"/>
    </row>
    <row r="79" spans="1:7" ht="16.5" x14ac:dyDescent="0.3">
      <c r="A79" s="341" t="s">
        <v>96</v>
      </c>
      <c r="B79" s="342" t="s">
        <v>133</v>
      </c>
      <c r="C79" s="345" t="s">
        <v>18</v>
      </c>
      <c r="D79" s="345" t="s">
        <v>19</v>
      </c>
      <c r="E79" s="345">
        <v>1</v>
      </c>
      <c r="F79" s="351">
        <f>SUM(Կապիտալ!H154)</f>
        <v>7994.0000000000018</v>
      </c>
      <c r="G79" s="295"/>
    </row>
    <row r="80" spans="1:7" s="289" customFormat="1" ht="17.25" x14ac:dyDescent="0.3">
      <c r="A80" s="642" t="s">
        <v>234</v>
      </c>
      <c r="B80" s="643"/>
      <c r="C80" s="643"/>
      <c r="D80" s="643"/>
      <c r="E80" s="643"/>
      <c r="F80" s="302">
        <f>F81</f>
        <v>547.39999999999793</v>
      </c>
      <c r="G80" s="303"/>
    </row>
    <row r="81" spans="1:7" ht="16.5" x14ac:dyDescent="0.3">
      <c r="A81" s="344" t="s">
        <v>97</v>
      </c>
      <c r="B81" s="342" t="s">
        <v>136</v>
      </c>
      <c r="C81" s="345" t="s">
        <v>18</v>
      </c>
      <c r="D81" s="345" t="s">
        <v>19</v>
      </c>
      <c r="E81" s="345">
        <v>1</v>
      </c>
      <c r="F81" s="351">
        <f>SUM(Կապիտալ!I154)</f>
        <v>547.39999999999793</v>
      </c>
      <c r="G81" s="295"/>
    </row>
    <row r="82" spans="1:7" ht="16.5" x14ac:dyDescent="0.3">
      <c r="A82" s="640" t="s">
        <v>134</v>
      </c>
      <c r="B82" s="641"/>
      <c r="C82" s="641"/>
      <c r="D82" s="641"/>
      <c r="E82" s="641"/>
      <c r="F82" s="352">
        <f>F83</f>
        <v>-6188.5999999999995</v>
      </c>
      <c r="G82" s="295"/>
    </row>
    <row r="83" spans="1:7" ht="16.5" x14ac:dyDescent="0.3">
      <c r="A83" s="640" t="s">
        <v>233</v>
      </c>
      <c r="B83" s="641"/>
      <c r="C83" s="641"/>
      <c r="D83" s="641"/>
      <c r="E83" s="641"/>
      <c r="F83" s="62">
        <f>F84</f>
        <v>-6188.5999999999995</v>
      </c>
      <c r="G83" s="295"/>
    </row>
    <row r="84" spans="1:7" s="301" customFormat="1" ht="16.5" x14ac:dyDescent="0.25">
      <c r="A84" s="642" t="s">
        <v>232</v>
      </c>
      <c r="B84" s="643"/>
      <c r="C84" s="643"/>
      <c r="D84" s="643"/>
      <c r="E84" s="643"/>
      <c r="F84" s="63">
        <f>F85</f>
        <v>-6188.5999999999995</v>
      </c>
      <c r="G84" s="300"/>
    </row>
    <row r="85" spans="1:7" ht="27" x14ac:dyDescent="0.3">
      <c r="A85" s="344" t="s">
        <v>135</v>
      </c>
      <c r="B85" s="342" t="s">
        <v>179</v>
      </c>
      <c r="C85" s="349" t="s">
        <v>18</v>
      </c>
      <c r="D85" s="349" t="s">
        <v>19</v>
      </c>
      <c r="E85" s="349">
        <v>1</v>
      </c>
      <c r="F85" s="351">
        <f>SUM(Կապիտալ!H169)</f>
        <v>-6188.5999999999995</v>
      </c>
      <c r="G85" s="295"/>
    </row>
    <row r="86" spans="1:7" ht="16.5" x14ac:dyDescent="0.3">
      <c r="A86" s="640" t="s">
        <v>170</v>
      </c>
      <c r="B86" s="641"/>
      <c r="C86" s="641"/>
      <c r="D86" s="641"/>
      <c r="E86" s="641"/>
      <c r="F86" s="62">
        <f>F87+F89</f>
        <v>-7520</v>
      </c>
      <c r="G86" s="295"/>
    </row>
    <row r="87" spans="1:7" s="301" customFormat="1" ht="16.5" x14ac:dyDescent="0.25">
      <c r="A87" s="642" t="s">
        <v>232</v>
      </c>
      <c r="B87" s="643"/>
      <c r="C87" s="643"/>
      <c r="D87" s="643"/>
      <c r="E87" s="643"/>
      <c r="F87" s="63">
        <f>SUM(F88:F88)</f>
        <v>-5900</v>
      </c>
      <c r="G87" s="300"/>
    </row>
    <row r="88" spans="1:7" ht="16.5" x14ac:dyDescent="0.3">
      <c r="A88" s="344" t="s">
        <v>200</v>
      </c>
      <c r="B88" s="342" t="s">
        <v>199</v>
      </c>
      <c r="C88" s="345" t="s">
        <v>18</v>
      </c>
      <c r="D88" s="345" t="s">
        <v>19</v>
      </c>
      <c r="E88" s="345">
        <v>1</v>
      </c>
      <c r="F88" s="351">
        <f>SUM(Կոտայք!D9)</f>
        <v>-5900</v>
      </c>
      <c r="G88" s="295"/>
    </row>
    <row r="89" spans="1:7" s="289" customFormat="1" ht="17.25" x14ac:dyDescent="0.3">
      <c r="A89" s="642" t="s">
        <v>234</v>
      </c>
      <c r="B89" s="643"/>
      <c r="C89" s="643"/>
      <c r="D89" s="643"/>
      <c r="E89" s="643"/>
      <c r="F89" s="302">
        <f>F90</f>
        <v>-1620</v>
      </c>
      <c r="G89" s="303"/>
    </row>
    <row r="90" spans="1:7" ht="17.25" thickBot="1" x14ac:dyDescent="0.35">
      <c r="A90" s="346" t="s">
        <v>97</v>
      </c>
      <c r="B90" s="347" t="s">
        <v>136</v>
      </c>
      <c r="C90" s="348" t="s">
        <v>18</v>
      </c>
      <c r="D90" s="348" t="s">
        <v>19</v>
      </c>
      <c r="E90" s="348">
        <v>1</v>
      </c>
      <c r="F90" s="350">
        <f>SUM(Կոտայք!D15)</f>
        <v>-1620</v>
      </c>
      <c r="G90" s="295"/>
    </row>
    <row r="91" spans="1:7" s="309" customFormat="1" ht="17.25" x14ac:dyDescent="0.25">
      <c r="A91" s="638" t="s">
        <v>228</v>
      </c>
      <c r="B91" s="639"/>
      <c r="C91" s="639"/>
      <c r="D91" s="639"/>
      <c r="E91" s="639"/>
      <c r="F91" s="353">
        <f>F92+F96+F103</f>
        <v>-45419</v>
      </c>
      <c r="G91" s="308"/>
    </row>
    <row r="92" spans="1:7" s="301" customFormat="1" ht="16.5" x14ac:dyDescent="0.25">
      <c r="A92" s="640" t="s">
        <v>132</v>
      </c>
      <c r="B92" s="641"/>
      <c r="C92" s="641"/>
      <c r="D92" s="641"/>
      <c r="E92" s="641"/>
      <c r="F92" s="62">
        <f>F93</f>
        <v>-12218</v>
      </c>
      <c r="G92" s="300"/>
    </row>
    <row r="93" spans="1:7" s="301" customFormat="1" ht="16.5" x14ac:dyDescent="0.25">
      <c r="A93" s="640" t="s">
        <v>231</v>
      </c>
      <c r="B93" s="641"/>
      <c r="C93" s="641"/>
      <c r="D93" s="641"/>
      <c r="E93" s="641"/>
      <c r="F93" s="62">
        <f>F94</f>
        <v>-12218</v>
      </c>
      <c r="G93" s="300"/>
    </row>
    <row r="94" spans="1:7" s="301" customFormat="1" ht="16.5" x14ac:dyDescent="0.25">
      <c r="A94" s="642" t="s">
        <v>232</v>
      </c>
      <c r="B94" s="643"/>
      <c r="C94" s="643"/>
      <c r="D94" s="643"/>
      <c r="E94" s="643"/>
      <c r="F94" s="63">
        <f>F95</f>
        <v>-12218</v>
      </c>
      <c r="G94" s="300"/>
    </row>
    <row r="95" spans="1:7" ht="16.5" x14ac:dyDescent="0.3">
      <c r="A95" s="341" t="s">
        <v>96</v>
      </c>
      <c r="B95" s="342" t="s">
        <v>133</v>
      </c>
      <c r="C95" s="345" t="s">
        <v>18</v>
      </c>
      <c r="D95" s="345" t="s">
        <v>19</v>
      </c>
      <c r="E95" s="345">
        <v>1</v>
      </c>
      <c r="F95" s="351">
        <f>SUM(Կապիտալ!H187)</f>
        <v>-12218</v>
      </c>
      <c r="G95" s="295"/>
    </row>
    <row r="96" spans="1:7" ht="16.5" x14ac:dyDescent="0.3">
      <c r="A96" s="640" t="s">
        <v>134</v>
      </c>
      <c r="B96" s="641"/>
      <c r="C96" s="641"/>
      <c r="D96" s="641"/>
      <c r="E96" s="641"/>
      <c r="F96" s="62">
        <f>SUM(F97,F100)</f>
        <v>-43201</v>
      </c>
      <c r="G96" s="295"/>
    </row>
    <row r="97" spans="1:7" ht="16.5" x14ac:dyDescent="0.3">
      <c r="A97" s="640" t="s">
        <v>233</v>
      </c>
      <c r="B97" s="641"/>
      <c r="C97" s="641"/>
      <c r="D97" s="641"/>
      <c r="E97" s="641"/>
      <c r="F97" s="62">
        <f>F98</f>
        <v>-39951</v>
      </c>
      <c r="G97" s="295"/>
    </row>
    <row r="98" spans="1:7" s="301" customFormat="1" ht="16.5" x14ac:dyDescent="0.25">
      <c r="A98" s="642" t="s">
        <v>232</v>
      </c>
      <c r="B98" s="643"/>
      <c r="C98" s="643"/>
      <c r="D98" s="643"/>
      <c r="E98" s="643"/>
      <c r="F98" s="63">
        <f>F99</f>
        <v>-39951</v>
      </c>
      <c r="G98" s="300"/>
    </row>
    <row r="99" spans="1:7" ht="27" x14ac:dyDescent="0.3">
      <c r="A99" s="344" t="s">
        <v>135</v>
      </c>
      <c r="B99" s="342" t="s">
        <v>179</v>
      </c>
      <c r="C99" s="349" t="s">
        <v>18</v>
      </c>
      <c r="D99" s="349" t="s">
        <v>19</v>
      </c>
      <c r="E99" s="349">
        <v>1</v>
      </c>
      <c r="F99" s="351">
        <f>SUM(Կապիտալ!H202)</f>
        <v>-39951</v>
      </c>
      <c r="G99" s="295"/>
    </row>
    <row r="100" spans="1:7" ht="16.5" x14ac:dyDescent="0.3">
      <c r="A100" s="640" t="s">
        <v>235</v>
      </c>
      <c r="B100" s="641"/>
      <c r="C100" s="641"/>
      <c r="D100" s="641"/>
      <c r="E100" s="641"/>
      <c r="F100" s="62">
        <f>F101</f>
        <v>-3250</v>
      </c>
      <c r="G100" s="295"/>
    </row>
    <row r="101" spans="1:7" s="301" customFormat="1" ht="16.5" x14ac:dyDescent="0.25">
      <c r="A101" s="642" t="s">
        <v>232</v>
      </c>
      <c r="B101" s="643"/>
      <c r="C101" s="643"/>
      <c r="D101" s="643"/>
      <c r="E101" s="643"/>
      <c r="F101" s="63">
        <f>F102</f>
        <v>-3250</v>
      </c>
      <c r="G101" s="300"/>
    </row>
    <row r="102" spans="1:7" ht="16.5" x14ac:dyDescent="0.3">
      <c r="A102" s="344" t="s">
        <v>200</v>
      </c>
      <c r="B102" s="342" t="s">
        <v>199</v>
      </c>
      <c r="C102" s="349" t="s">
        <v>18</v>
      </c>
      <c r="D102" s="349" t="s">
        <v>19</v>
      </c>
      <c r="E102" s="349">
        <v>1</v>
      </c>
      <c r="F102" s="351">
        <f>SUM(Կապիտալ!G222)</f>
        <v>-3250</v>
      </c>
      <c r="G102" s="295"/>
    </row>
    <row r="103" spans="1:7" ht="21" customHeight="1" x14ac:dyDescent="0.3">
      <c r="A103" s="654" t="s">
        <v>170</v>
      </c>
      <c r="B103" s="655"/>
      <c r="C103" s="655"/>
      <c r="D103" s="655"/>
      <c r="E103" s="655"/>
      <c r="F103" s="62">
        <f>F104+F106</f>
        <v>10000</v>
      </c>
      <c r="G103" s="295"/>
    </row>
    <row r="104" spans="1:7" s="301" customFormat="1" ht="20.25" customHeight="1" x14ac:dyDescent="0.25">
      <c r="A104" s="642" t="s">
        <v>232</v>
      </c>
      <c r="B104" s="643"/>
      <c r="C104" s="643"/>
      <c r="D104" s="643"/>
      <c r="E104" s="643"/>
      <c r="F104" s="63">
        <f>SUM(F105:F105)</f>
        <v>9650</v>
      </c>
      <c r="G104" s="300"/>
    </row>
    <row r="105" spans="1:7" ht="27" x14ac:dyDescent="0.3">
      <c r="A105" s="344" t="s">
        <v>135</v>
      </c>
      <c r="B105" s="342" t="s">
        <v>179</v>
      </c>
      <c r="C105" s="345" t="s">
        <v>18</v>
      </c>
      <c r="D105" s="345" t="s">
        <v>19</v>
      </c>
      <c r="E105" s="345">
        <v>1</v>
      </c>
      <c r="F105" s="351">
        <f>SUM(Շիրակ!D25)</f>
        <v>9650</v>
      </c>
      <c r="G105" s="295"/>
    </row>
    <row r="106" spans="1:7" s="289" customFormat="1" ht="23.25" customHeight="1" x14ac:dyDescent="0.3">
      <c r="A106" s="642" t="s">
        <v>234</v>
      </c>
      <c r="B106" s="643"/>
      <c r="C106" s="643"/>
      <c r="D106" s="643"/>
      <c r="E106" s="643"/>
      <c r="F106" s="302">
        <f>F107</f>
        <v>350</v>
      </c>
      <c r="G106" s="303"/>
    </row>
    <row r="107" spans="1:7" ht="22.5" customHeight="1" thickBot="1" x14ac:dyDescent="0.35">
      <c r="A107" s="346" t="s">
        <v>97</v>
      </c>
      <c r="B107" s="347" t="s">
        <v>136</v>
      </c>
      <c r="C107" s="348" t="s">
        <v>18</v>
      </c>
      <c r="D107" s="348" t="s">
        <v>19</v>
      </c>
      <c r="E107" s="348">
        <v>1</v>
      </c>
      <c r="F107" s="350">
        <f>SUM(Շիրակ!D24)</f>
        <v>350</v>
      </c>
      <c r="G107" s="295"/>
    </row>
    <row r="108" spans="1:7" s="305" customFormat="1" ht="17.25" x14ac:dyDescent="0.3">
      <c r="A108" s="638" t="s">
        <v>222</v>
      </c>
      <c r="B108" s="639"/>
      <c r="C108" s="639"/>
      <c r="D108" s="639"/>
      <c r="E108" s="639"/>
      <c r="F108" s="61">
        <f>SUM(F109,F115,F121)</f>
        <v>-10048.700000000004</v>
      </c>
      <c r="G108" s="304"/>
    </row>
    <row r="109" spans="1:7" ht="16.5" x14ac:dyDescent="0.3">
      <c r="A109" s="640" t="s">
        <v>132</v>
      </c>
      <c r="B109" s="641"/>
      <c r="C109" s="641"/>
      <c r="D109" s="641"/>
      <c r="E109" s="641"/>
      <c r="F109" s="62">
        <f>F110+F113</f>
        <v>-19031.200000000004</v>
      </c>
      <c r="G109" s="295"/>
    </row>
    <row r="110" spans="1:7" ht="16.5" x14ac:dyDescent="0.3">
      <c r="A110" s="640" t="s">
        <v>231</v>
      </c>
      <c r="B110" s="641"/>
      <c r="C110" s="641"/>
      <c r="D110" s="641"/>
      <c r="E110" s="641"/>
      <c r="F110" s="62">
        <f>F112</f>
        <v>-20031.200000000004</v>
      </c>
      <c r="G110" s="295"/>
    </row>
    <row r="111" spans="1:7" s="301" customFormat="1" ht="16.5" x14ac:dyDescent="0.25">
      <c r="A111" s="642" t="s">
        <v>232</v>
      </c>
      <c r="B111" s="643"/>
      <c r="C111" s="643"/>
      <c r="D111" s="643"/>
      <c r="E111" s="643"/>
      <c r="F111" s="63">
        <f>F112</f>
        <v>-20031.200000000004</v>
      </c>
      <c r="G111" s="300"/>
    </row>
    <row r="112" spans="1:7" s="10" customFormat="1" ht="16.5" x14ac:dyDescent="0.3">
      <c r="A112" s="341" t="s">
        <v>96</v>
      </c>
      <c r="B112" s="342" t="s">
        <v>133</v>
      </c>
      <c r="C112" s="345" t="s">
        <v>18</v>
      </c>
      <c r="D112" s="345" t="s">
        <v>19</v>
      </c>
      <c r="E112" s="345">
        <v>1</v>
      </c>
      <c r="F112" s="351">
        <f>SUM(Կապիտալ!H232)</f>
        <v>-20031.200000000004</v>
      </c>
      <c r="G112" s="314"/>
    </row>
    <row r="113" spans="1:7" s="289" customFormat="1" ht="17.25" x14ac:dyDescent="0.3">
      <c r="A113" s="642" t="s">
        <v>234</v>
      </c>
      <c r="B113" s="643"/>
      <c r="C113" s="643"/>
      <c r="D113" s="643"/>
      <c r="E113" s="643"/>
      <c r="F113" s="302">
        <f>F114</f>
        <v>1000</v>
      </c>
      <c r="G113" s="303"/>
    </row>
    <row r="114" spans="1:7" ht="16.5" x14ac:dyDescent="0.3">
      <c r="A114" s="344" t="s">
        <v>97</v>
      </c>
      <c r="B114" s="342" t="s">
        <v>136</v>
      </c>
      <c r="C114" s="345" t="s">
        <v>18</v>
      </c>
      <c r="D114" s="345" t="s">
        <v>19</v>
      </c>
      <c r="E114" s="345">
        <v>1</v>
      </c>
      <c r="F114" s="351">
        <f>Կապիտալ!I234</f>
        <v>1000</v>
      </c>
      <c r="G114" s="295"/>
    </row>
    <row r="115" spans="1:7" ht="16.5" x14ac:dyDescent="0.3">
      <c r="A115" s="664" t="s">
        <v>134</v>
      </c>
      <c r="B115" s="665"/>
      <c r="C115" s="665"/>
      <c r="D115" s="665"/>
      <c r="E115" s="666"/>
      <c r="F115" s="62">
        <f>F116</f>
        <v>4032.5</v>
      </c>
      <c r="G115" s="295"/>
    </row>
    <row r="116" spans="1:7" ht="16.5" x14ac:dyDescent="0.3">
      <c r="A116" s="664" t="s">
        <v>233</v>
      </c>
      <c r="B116" s="665"/>
      <c r="C116" s="665"/>
      <c r="D116" s="665"/>
      <c r="E116" s="666"/>
      <c r="F116" s="62">
        <f>F117+F119</f>
        <v>4032.5</v>
      </c>
      <c r="G116" s="295"/>
    </row>
    <row r="117" spans="1:7" s="301" customFormat="1" ht="16.5" x14ac:dyDescent="0.25">
      <c r="A117" s="642" t="s">
        <v>232</v>
      </c>
      <c r="B117" s="643"/>
      <c r="C117" s="643"/>
      <c r="D117" s="643"/>
      <c r="E117" s="643"/>
      <c r="F117" s="63">
        <f>F118</f>
        <v>3532.5</v>
      </c>
      <c r="G117" s="300"/>
    </row>
    <row r="118" spans="1:7" ht="27" x14ac:dyDescent="0.3">
      <c r="A118" s="344" t="s">
        <v>135</v>
      </c>
      <c r="B118" s="342" t="s">
        <v>179</v>
      </c>
      <c r="C118" s="349" t="s">
        <v>18</v>
      </c>
      <c r="D118" s="349" t="s">
        <v>19</v>
      </c>
      <c r="E118" s="349">
        <v>1</v>
      </c>
      <c r="F118" s="351">
        <f>SUM(Կապիտալ!H247)</f>
        <v>3532.5</v>
      </c>
      <c r="G118" s="295"/>
    </row>
    <row r="119" spans="1:7" s="289" customFormat="1" ht="17.25" x14ac:dyDescent="0.3">
      <c r="A119" s="642" t="s">
        <v>234</v>
      </c>
      <c r="B119" s="643"/>
      <c r="C119" s="643"/>
      <c r="D119" s="643"/>
      <c r="E119" s="643"/>
      <c r="F119" s="302">
        <f>F120</f>
        <v>500</v>
      </c>
      <c r="G119" s="303"/>
    </row>
    <row r="120" spans="1:7" ht="16.5" x14ac:dyDescent="0.3">
      <c r="A120" s="344" t="s">
        <v>97</v>
      </c>
      <c r="B120" s="342" t="s">
        <v>136</v>
      </c>
      <c r="C120" s="349" t="s">
        <v>18</v>
      </c>
      <c r="D120" s="349" t="s">
        <v>19</v>
      </c>
      <c r="E120" s="349">
        <v>1</v>
      </c>
      <c r="F120" s="351">
        <f>SUM(Կապիտալ!I247)</f>
        <v>500</v>
      </c>
      <c r="G120" s="295"/>
    </row>
    <row r="121" spans="1:7" ht="21" customHeight="1" x14ac:dyDescent="0.3">
      <c r="A121" s="654" t="s">
        <v>170</v>
      </c>
      <c r="B121" s="655"/>
      <c r="C121" s="655"/>
      <c r="D121" s="655"/>
      <c r="E121" s="655"/>
      <c r="F121" s="62">
        <f>F122</f>
        <v>4950</v>
      </c>
      <c r="G121" s="295"/>
    </row>
    <row r="122" spans="1:7" s="289" customFormat="1" ht="23.25" customHeight="1" x14ac:dyDescent="0.3">
      <c r="A122" s="642" t="s">
        <v>234</v>
      </c>
      <c r="B122" s="643"/>
      <c r="C122" s="643"/>
      <c r="D122" s="643"/>
      <c r="E122" s="643"/>
      <c r="F122" s="302">
        <f>SUM(F123,F124)</f>
        <v>4950</v>
      </c>
      <c r="G122" s="303"/>
    </row>
    <row r="123" spans="1:7" ht="22.5" customHeight="1" thickBot="1" x14ac:dyDescent="0.35">
      <c r="A123" s="552">
        <v>71354300</v>
      </c>
      <c r="B123" s="347" t="s">
        <v>662</v>
      </c>
      <c r="C123" s="348" t="s">
        <v>18</v>
      </c>
      <c r="D123" s="348" t="s">
        <v>19</v>
      </c>
      <c r="E123" s="348">
        <v>1</v>
      </c>
      <c r="F123" s="350">
        <f>SUM('Սյունիք '!D14)</f>
        <v>3400</v>
      </c>
      <c r="G123" s="295"/>
    </row>
    <row r="124" spans="1:7" s="289" customFormat="1" ht="27.75" thickBot="1" x14ac:dyDescent="0.35">
      <c r="A124" s="552" t="s">
        <v>663</v>
      </c>
      <c r="B124" s="550" t="s">
        <v>664</v>
      </c>
      <c r="C124" s="348" t="s">
        <v>18</v>
      </c>
      <c r="D124" s="348" t="s">
        <v>19</v>
      </c>
      <c r="E124" s="348">
        <v>1</v>
      </c>
      <c r="F124" s="551">
        <f>SUM('Սյունիք '!D20)</f>
        <v>1550</v>
      </c>
      <c r="G124" s="303"/>
    </row>
    <row r="125" spans="1:7" s="357" customFormat="1" ht="17.25" x14ac:dyDescent="0.3">
      <c r="A125" s="638" t="s">
        <v>22</v>
      </c>
      <c r="B125" s="639"/>
      <c r="C125" s="639"/>
      <c r="D125" s="639"/>
      <c r="E125" s="639"/>
      <c r="F125" s="354">
        <f>F126+F132+F136</f>
        <v>45548.2</v>
      </c>
      <c r="G125" s="356"/>
    </row>
    <row r="126" spans="1:7" s="10" customFormat="1" ht="16.5" x14ac:dyDescent="0.3">
      <c r="A126" s="640" t="s">
        <v>132</v>
      </c>
      <c r="B126" s="641"/>
      <c r="C126" s="641"/>
      <c r="D126" s="641"/>
      <c r="E126" s="641"/>
      <c r="F126" s="62">
        <f>F128+F131</f>
        <v>-2996.8</v>
      </c>
      <c r="G126" s="314"/>
    </row>
    <row r="127" spans="1:7" s="10" customFormat="1" ht="16.5" x14ac:dyDescent="0.3">
      <c r="A127" s="640" t="s">
        <v>231</v>
      </c>
      <c r="B127" s="641"/>
      <c r="C127" s="641"/>
      <c r="D127" s="641"/>
      <c r="E127" s="641"/>
      <c r="F127" s="62">
        <f>F128+F130</f>
        <v>-2996.8</v>
      </c>
      <c r="G127" s="314"/>
    </row>
    <row r="128" spans="1:7" s="182" customFormat="1" ht="16.5" x14ac:dyDescent="0.25">
      <c r="A128" s="642" t="s">
        <v>232</v>
      </c>
      <c r="B128" s="643"/>
      <c r="C128" s="643"/>
      <c r="D128" s="643"/>
      <c r="E128" s="643"/>
      <c r="F128" s="63">
        <f>F129</f>
        <v>-2882.8</v>
      </c>
      <c r="G128" s="315"/>
    </row>
    <row r="129" spans="1:7" s="10" customFormat="1" ht="16.5" x14ac:dyDescent="0.3">
      <c r="A129" s="341" t="s">
        <v>96</v>
      </c>
      <c r="B129" s="342" t="s">
        <v>133</v>
      </c>
      <c r="C129" s="345" t="s">
        <v>18</v>
      </c>
      <c r="D129" s="345" t="s">
        <v>19</v>
      </c>
      <c r="E129" s="345">
        <v>1</v>
      </c>
      <c r="F129" s="351">
        <f>SUM(Կապիտալ!H259)</f>
        <v>-2882.8</v>
      </c>
      <c r="G129" s="314"/>
    </row>
    <row r="130" spans="1:7" s="10" customFormat="1" ht="17.25" x14ac:dyDescent="0.3">
      <c r="A130" s="642" t="s">
        <v>234</v>
      </c>
      <c r="B130" s="643"/>
      <c r="C130" s="643"/>
      <c r="D130" s="643"/>
      <c r="E130" s="643"/>
      <c r="F130" s="302">
        <f>F131</f>
        <v>-114</v>
      </c>
      <c r="G130" s="314"/>
    </row>
    <row r="131" spans="1:7" s="10" customFormat="1" ht="16.5" x14ac:dyDescent="0.3">
      <c r="A131" s="344" t="s">
        <v>97</v>
      </c>
      <c r="B131" s="342" t="s">
        <v>136</v>
      </c>
      <c r="C131" s="345" t="s">
        <v>18</v>
      </c>
      <c r="D131" s="345" t="s">
        <v>19</v>
      </c>
      <c r="E131" s="345">
        <v>1</v>
      </c>
      <c r="F131" s="351">
        <f>SUM(Կապիտալ!I259)</f>
        <v>-114</v>
      </c>
      <c r="G131" s="314"/>
    </row>
    <row r="132" spans="1:7" s="10" customFormat="1" ht="16.5" x14ac:dyDescent="0.3">
      <c r="A132" s="640" t="s">
        <v>134</v>
      </c>
      <c r="B132" s="641"/>
      <c r="C132" s="641"/>
      <c r="D132" s="641"/>
      <c r="E132" s="641"/>
      <c r="F132" s="62">
        <f>F133</f>
        <v>-1455</v>
      </c>
      <c r="G132" s="314"/>
    </row>
    <row r="133" spans="1:7" s="10" customFormat="1" ht="16.5" x14ac:dyDescent="0.3">
      <c r="A133" s="640" t="s">
        <v>233</v>
      </c>
      <c r="B133" s="641"/>
      <c r="C133" s="641"/>
      <c r="D133" s="641"/>
      <c r="E133" s="641"/>
      <c r="F133" s="62">
        <f>F134</f>
        <v>-1455</v>
      </c>
      <c r="G133" s="314"/>
    </row>
    <row r="134" spans="1:7" s="182" customFormat="1" ht="16.5" x14ac:dyDescent="0.25">
      <c r="A134" s="642" t="s">
        <v>232</v>
      </c>
      <c r="B134" s="643"/>
      <c r="C134" s="643"/>
      <c r="D134" s="643"/>
      <c r="E134" s="643"/>
      <c r="F134" s="63">
        <f>F135</f>
        <v>-1455</v>
      </c>
      <c r="G134" s="315"/>
    </row>
    <row r="135" spans="1:7" s="10" customFormat="1" ht="27" x14ac:dyDescent="0.3">
      <c r="A135" s="344" t="s">
        <v>135</v>
      </c>
      <c r="B135" s="342" t="s">
        <v>179</v>
      </c>
      <c r="C135" s="349" t="s">
        <v>18</v>
      </c>
      <c r="D135" s="349" t="s">
        <v>19</v>
      </c>
      <c r="E135" s="349">
        <v>1</v>
      </c>
      <c r="F135" s="351">
        <f>SUM(Կապիտալ!H266)</f>
        <v>-1455</v>
      </c>
      <c r="G135" s="314"/>
    </row>
    <row r="136" spans="1:7" ht="16.5" x14ac:dyDescent="0.3">
      <c r="A136" s="640" t="s">
        <v>170</v>
      </c>
      <c r="B136" s="641"/>
      <c r="C136" s="641"/>
      <c r="D136" s="641"/>
      <c r="E136" s="641"/>
      <c r="F136" s="62">
        <f>SUM(F137,F139)</f>
        <v>50000</v>
      </c>
      <c r="G136" s="295"/>
    </row>
    <row r="137" spans="1:7" s="301" customFormat="1" ht="16.5" x14ac:dyDescent="0.25">
      <c r="A137" s="642" t="s">
        <v>232</v>
      </c>
      <c r="B137" s="643"/>
      <c r="C137" s="643"/>
      <c r="D137" s="643"/>
      <c r="E137" s="643"/>
      <c r="F137" s="63">
        <f>SUM(F138)</f>
        <v>49190</v>
      </c>
      <c r="G137" s="300"/>
    </row>
    <row r="138" spans="1:7" ht="16.5" x14ac:dyDescent="0.3">
      <c r="A138" s="344" t="s">
        <v>200</v>
      </c>
      <c r="B138" s="342" t="s">
        <v>199</v>
      </c>
      <c r="C138" s="345" t="s">
        <v>18</v>
      </c>
      <c r="D138" s="345" t="s">
        <v>19</v>
      </c>
      <c r="E138" s="345">
        <v>1</v>
      </c>
      <c r="F138" s="351">
        <f>SUM('Վայոց ձ'!D13)</f>
        <v>49190</v>
      </c>
      <c r="G138" s="295"/>
    </row>
    <row r="139" spans="1:7" s="289" customFormat="1" ht="23.25" customHeight="1" x14ac:dyDescent="0.3">
      <c r="A139" s="642" t="s">
        <v>234</v>
      </c>
      <c r="B139" s="643"/>
      <c r="C139" s="643"/>
      <c r="D139" s="643"/>
      <c r="E139" s="643"/>
      <c r="F139" s="302">
        <f>F140</f>
        <v>810</v>
      </c>
      <c r="G139" s="303"/>
    </row>
    <row r="140" spans="1:7" ht="22.5" customHeight="1" thickBot="1" x14ac:dyDescent="0.35">
      <c r="A140" s="346" t="s">
        <v>97</v>
      </c>
      <c r="B140" s="347" t="s">
        <v>136</v>
      </c>
      <c r="C140" s="348" t="s">
        <v>18</v>
      </c>
      <c r="D140" s="348" t="s">
        <v>19</v>
      </c>
      <c r="E140" s="348">
        <v>1</v>
      </c>
      <c r="F140" s="350">
        <f>SUM('Վայոց ձ'!D9)</f>
        <v>810</v>
      </c>
      <c r="G140" s="295"/>
    </row>
    <row r="141" spans="1:7" s="317" customFormat="1" ht="17.25" x14ac:dyDescent="0.25">
      <c r="A141" s="667" t="s">
        <v>23</v>
      </c>
      <c r="B141" s="668"/>
      <c r="C141" s="668"/>
      <c r="D141" s="668"/>
      <c r="E141" s="668"/>
      <c r="F141" s="355">
        <f>F142+F148+F154</f>
        <v>-12499.8</v>
      </c>
      <c r="G141" s="316"/>
    </row>
    <row r="142" spans="1:7" s="311" customFormat="1" ht="24" customHeight="1" x14ac:dyDescent="0.25">
      <c r="A142" s="640" t="s">
        <v>132</v>
      </c>
      <c r="B142" s="641"/>
      <c r="C142" s="641"/>
      <c r="D142" s="641"/>
      <c r="E142" s="641"/>
      <c r="F142" s="62">
        <f>F143</f>
        <v>-21442</v>
      </c>
      <c r="G142" s="310"/>
    </row>
    <row r="143" spans="1:7" s="311" customFormat="1" ht="23.25" customHeight="1" x14ac:dyDescent="0.25">
      <c r="A143" s="640" t="s">
        <v>231</v>
      </c>
      <c r="B143" s="641"/>
      <c r="C143" s="641"/>
      <c r="D143" s="641"/>
      <c r="E143" s="641"/>
      <c r="F143" s="62">
        <f>F144+F146</f>
        <v>-21442</v>
      </c>
      <c r="G143" s="310"/>
    </row>
    <row r="144" spans="1:7" s="301" customFormat="1" ht="23.25" customHeight="1" x14ac:dyDescent="0.25">
      <c r="A144" s="642" t="s">
        <v>232</v>
      </c>
      <c r="B144" s="643"/>
      <c r="C144" s="643"/>
      <c r="D144" s="643"/>
      <c r="E144" s="643"/>
      <c r="F144" s="63">
        <f>F145</f>
        <v>-22762</v>
      </c>
      <c r="G144" s="300"/>
    </row>
    <row r="145" spans="1:7" ht="24" customHeight="1" x14ac:dyDescent="0.3">
      <c r="A145" s="341" t="s">
        <v>96</v>
      </c>
      <c r="B145" s="342" t="s">
        <v>133</v>
      </c>
      <c r="C145" s="345" t="s">
        <v>18</v>
      </c>
      <c r="D145" s="345" t="s">
        <v>19</v>
      </c>
      <c r="E145" s="345">
        <v>1</v>
      </c>
      <c r="F145" s="351">
        <f>SUM(Կապիտալ!H271)</f>
        <v>-22762</v>
      </c>
      <c r="G145" s="295"/>
    </row>
    <row r="146" spans="1:7" s="289" customFormat="1" ht="27" customHeight="1" x14ac:dyDescent="0.3">
      <c r="A146" s="642" t="s">
        <v>234</v>
      </c>
      <c r="B146" s="643"/>
      <c r="C146" s="643"/>
      <c r="D146" s="643"/>
      <c r="E146" s="643"/>
      <c r="F146" s="302">
        <f>F147</f>
        <v>1320</v>
      </c>
      <c r="G146" s="303"/>
    </row>
    <row r="147" spans="1:7" ht="25.5" customHeight="1" x14ac:dyDescent="0.3">
      <c r="A147" s="344" t="s">
        <v>97</v>
      </c>
      <c r="B147" s="342" t="s">
        <v>136</v>
      </c>
      <c r="C147" s="345" t="s">
        <v>18</v>
      </c>
      <c r="D147" s="345" t="s">
        <v>19</v>
      </c>
      <c r="E147" s="345">
        <v>1</v>
      </c>
      <c r="F147" s="351">
        <f>SUM(Կապիտալ!I271)</f>
        <v>1320</v>
      </c>
      <c r="G147" s="295"/>
    </row>
    <row r="148" spans="1:7" s="311" customFormat="1" ht="24" customHeight="1" x14ac:dyDescent="0.25">
      <c r="A148" s="640" t="s">
        <v>134</v>
      </c>
      <c r="B148" s="641"/>
      <c r="C148" s="641"/>
      <c r="D148" s="641"/>
      <c r="E148" s="641"/>
      <c r="F148" s="62">
        <f>F149</f>
        <v>13605.2</v>
      </c>
      <c r="G148" s="310"/>
    </row>
    <row r="149" spans="1:7" s="311" customFormat="1" ht="21" customHeight="1" x14ac:dyDescent="0.25">
      <c r="A149" s="640" t="s">
        <v>106</v>
      </c>
      <c r="B149" s="641"/>
      <c r="C149" s="641"/>
      <c r="D149" s="641"/>
      <c r="E149" s="641"/>
      <c r="F149" s="62">
        <f>F150+F152</f>
        <v>13605.2</v>
      </c>
      <c r="G149" s="310"/>
    </row>
    <row r="150" spans="1:7" s="301" customFormat="1" ht="20.25" customHeight="1" x14ac:dyDescent="0.25">
      <c r="A150" s="642" t="s">
        <v>232</v>
      </c>
      <c r="B150" s="643"/>
      <c r="C150" s="643"/>
      <c r="D150" s="643"/>
      <c r="E150" s="643"/>
      <c r="F150" s="63">
        <f>F151</f>
        <v>12405.2</v>
      </c>
      <c r="G150" s="300"/>
    </row>
    <row r="151" spans="1:7" ht="30.75" customHeight="1" x14ac:dyDescent="0.3">
      <c r="A151" s="344" t="s">
        <v>135</v>
      </c>
      <c r="B151" s="342" t="s">
        <v>179</v>
      </c>
      <c r="C151" s="349" t="s">
        <v>18</v>
      </c>
      <c r="D151" s="349" t="s">
        <v>19</v>
      </c>
      <c r="E151" s="349">
        <v>1</v>
      </c>
      <c r="F151" s="351">
        <f>SUM(Կապիտալ!H293)</f>
        <v>12405.2</v>
      </c>
      <c r="G151" s="295"/>
    </row>
    <row r="152" spans="1:7" s="289" customFormat="1" ht="22.5" customHeight="1" x14ac:dyDescent="0.3">
      <c r="A152" s="642" t="s">
        <v>234</v>
      </c>
      <c r="B152" s="643"/>
      <c r="C152" s="643"/>
      <c r="D152" s="643"/>
      <c r="E152" s="643"/>
      <c r="F152" s="302">
        <f>F153</f>
        <v>1200</v>
      </c>
      <c r="G152" s="303"/>
    </row>
    <row r="153" spans="1:7" ht="21" customHeight="1" x14ac:dyDescent="0.3">
      <c r="A153" s="344" t="s">
        <v>97</v>
      </c>
      <c r="B153" s="342" t="s">
        <v>136</v>
      </c>
      <c r="C153" s="349" t="s">
        <v>18</v>
      </c>
      <c r="D153" s="349" t="s">
        <v>19</v>
      </c>
      <c r="E153" s="349">
        <v>1</v>
      </c>
      <c r="F153" s="351">
        <f>SUM(Կապիտալ!I293)</f>
        <v>1200</v>
      </c>
      <c r="G153" s="295"/>
    </row>
    <row r="154" spans="1:7" ht="21" customHeight="1" x14ac:dyDescent="0.3">
      <c r="A154" s="654" t="s">
        <v>170</v>
      </c>
      <c r="B154" s="655"/>
      <c r="C154" s="655"/>
      <c r="D154" s="655"/>
      <c r="E154" s="655"/>
      <c r="F154" s="62">
        <f>F155</f>
        <v>-4663</v>
      </c>
      <c r="G154" s="295"/>
    </row>
    <row r="155" spans="1:7" s="289" customFormat="1" ht="23.25" customHeight="1" x14ac:dyDescent="0.3">
      <c r="A155" s="642" t="s">
        <v>234</v>
      </c>
      <c r="B155" s="643"/>
      <c r="C155" s="643"/>
      <c r="D155" s="643"/>
      <c r="E155" s="643"/>
      <c r="F155" s="302">
        <f>F156</f>
        <v>-4663</v>
      </c>
      <c r="G155" s="303"/>
    </row>
    <row r="156" spans="1:7" ht="22.5" customHeight="1" thickBot="1" x14ac:dyDescent="0.35">
      <c r="A156" s="346" t="s">
        <v>97</v>
      </c>
      <c r="B156" s="347" t="s">
        <v>136</v>
      </c>
      <c r="C156" s="348" t="s">
        <v>18</v>
      </c>
      <c r="D156" s="348" t="s">
        <v>19</v>
      </c>
      <c r="E156" s="348">
        <v>1</v>
      </c>
      <c r="F156" s="350">
        <f>Տավուշ!D15</f>
        <v>-4663</v>
      </c>
      <c r="G156" s="295"/>
    </row>
  </sheetData>
  <mergeCells count="112">
    <mergeCell ref="A111:E111"/>
    <mergeCell ref="A115:E115"/>
    <mergeCell ref="A116:E116"/>
    <mergeCell ref="A113:E113"/>
    <mergeCell ref="A117:E117"/>
    <mergeCell ref="A141:E141"/>
    <mergeCell ref="A36:E36"/>
    <mergeCell ref="A37:E37"/>
    <mergeCell ref="A39:E39"/>
    <mergeCell ref="A108:E108"/>
    <mergeCell ref="A97:E97"/>
    <mergeCell ref="A98:E98"/>
    <mergeCell ref="A100:E100"/>
    <mergeCell ref="A101:E101"/>
    <mergeCell ref="A103:E103"/>
    <mergeCell ref="A104:E104"/>
    <mergeCell ref="A106:E106"/>
    <mergeCell ref="A86:E86"/>
    <mergeCell ref="A87:E87"/>
    <mergeCell ref="A89:E89"/>
    <mergeCell ref="A91:E91"/>
    <mergeCell ref="A92:E92"/>
    <mergeCell ref="A93:E93"/>
    <mergeCell ref="A94:E94"/>
    <mergeCell ref="A152:E152"/>
    <mergeCell ref="A154:E154"/>
    <mergeCell ref="A155:E155"/>
    <mergeCell ref="A144:E144"/>
    <mergeCell ref="A146:E146"/>
    <mergeCell ref="A148:E148"/>
    <mergeCell ref="A149:E149"/>
    <mergeCell ref="A150:E150"/>
    <mergeCell ref="A96:E96"/>
    <mergeCell ref="A121:E121"/>
    <mergeCell ref="A122:E122"/>
    <mergeCell ref="A142:E142"/>
    <mergeCell ref="A143:E143"/>
    <mergeCell ref="A132:E132"/>
    <mergeCell ref="A133:E133"/>
    <mergeCell ref="A134:E134"/>
    <mergeCell ref="A125:E125"/>
    <mergeCell ref="A126:E126"/>
    <mergeCell ref="A127:E127"/>
    <mergeCell ref="A128:E128"/>
    <mergeCell ref="A130:E130"/>
    <mergeCell ref="A119:E119"/>
    <mergeCell ref="A109:E109"/>
    <mergeCell ref="A110:E110"/>
    <mergeCell ref="A80:E80"/>
    <mergeCell ref="A82:E82"/>
    <mergeCell ref="A83:E83"/>
    <mergeCell ref="A84:E84"/>
    <mergeCell ref="A75:E75"/>
    <mergeCell ref="A76:E76"/>
    <mergeCell ref="A77:E77"/>
    <mergeCell ref="A72:E72"/>
    <mergeCell ref="A73:E73"/>
    <mergeCell ref="A78:E78"/>
    <mergeCell ref="A69:E69"/>
    <mergeCell ref="A70:E70"/>
    <mergeCell ref="A66:E66"/>
    <mergeCell ref="A63:E63"/>
    <mergeCell ref="A64:E64"/>
    <mergeCell ref="A65:E65"/>
    <mergeCell ref="A55:E55"/>
    <mergeCell ref="A56:E56"/>
    <mergeCell ref="A57:E57"/>
    <mergeCell ref="A58:E58"/>
    <mergeCell ref="A60:E60"/>
    <mergeCell ref="A61:E61"/>
    <mergeCell ref="A43:E43"/>
    <mergeCell ref="A44:E44"/>
    <mergeCell ref="A48:E48"/>
    <mergeCell ref="A42:E42"/>
    <mergeCell ref="A46:E46"/>
    <mergeCell ref="A41:E41"/>
    <mergeCell ref="A19:E19"/>
    <mergeCell ref="A21:E21"/>
    <mergeCell ref="A68:E68"/>
    <mergeCell ref="A23:E23"/>
    <mergeCell ref="A24:E24"/>
    <mergeCell ref="A25:E25"/>
    <mergeCell ref="A26:E26"/>
    <mergeCell ref="A28:E28"/>
    <mergeCell ref="A30:E30"/>
    <mergeCell ref="A31:E31"/>
    <mergeCell ref="A32:E32"/>
    <mergeCell ref="A34:E34"/>
    <mergeCell ref="A9:E9"/>
    <mergeCell ref="A10:E10"/>
    <mergeCell ref="A136:E136"/>
    <mergeCell ref="A137:E137"/>
    <mergeCell ref="A139:E139"/>
    <mergeCell ref="A1:F1"/>
    <mergeCell ref="A2:F2"/>
    <mergeCell ref="A3:F3"/>
    <mergeCell ref="A4:F4"/>
    <mergeCell ref="A6:A8"/>
    <mergeCell ref="B6:B8"/>
    <mergeCell ref="C6:C8"/>
    <mergeCell ref="D6:D8"/>
    <mergeCell ref="E6:F6"/>
    <mergeCell ref="E7:E8"/>
    <mergeCell ref="A11:E11"/>
    <mergeCell ref="A12:E12"/>
    <mergeCell ref="A16:E16"/>
    <mergeCell ref="A52:E52"/>
    <mergeCell ref="A14:E14"/>
    <mergeCell ref="A15:E15"/>
    <mergeCell ref="A18:E18"/>
    <mergeCell ref="A49:E49"/>
    <mergeCell ref="A51:E51"/>
  </mergeCells>
  <pageMargins left="0.2" right="0.2" top="0.46" bottom="0.3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9" zoomScale="85" zoomScaleNormal="85" workbookViewId="0">
      <selection activeCell="D18" activeCellId="2" sqref="D11:D12 D16:D17 D18"/>
    </sheetView>
  </sheetViews>
  <sheetFormatPr defaultRowHeight="15" x14ac:dyDescent="0.25"/>
  <cols>
    <col min="1" max="1" width="6.85546875" style="4" customWidth="1"/>
    <col min="2" max="2" width="78.7109375" style="8" customWidth="1"/>
    <col min="3" max="3" width="19.42578125" style="4" customWidth="1"/>
    <col min="4" max="4" width="22.140625" style="4" customWidth="1"/>
    <col min="5" max="11" width="9.140625" style="4"/>
    <col min="12" max="12" width="12.28515625" style="4" customWidth="1"/>
    <col min="13" max="249" width="9.140625" style="4"/>
    <col min="250" max="250" width="6.85546875" style="4" customWidth="1"/>
    <col min="251" max="251" width="70" style="4" customWidth="1"/>
    <col min="252" max="253" width="16.7109375" style="4" customWidth="1"/>
    <col min="254" max="254" width="13.7109375" style="4" bestFit="1" customWidth="1"/>
    <col min="255" max="255" width="16.7109375" style="4" customWidth="1"/>
    <col min="256" max="505" width="9.140625" style="4"/>
    <col min="506" max="506" width="6.85546875" style="4" customWidth="1"/>
    <col min="507" max="507" width="70" style="4" customWidth="1"/>
    <col min="508" max="509" width="16.7109375" style="4" customWidth="1"/>
    <col min="510" max="510" width="13.7109375" style="4" bestFit="1" customWidth="1"/>
    <col min="511" max="511" width="16.7109375" style="4" customWidth="1"/>
    <col min="512" max="761" width="9.140625" style="4"/>
    <col min="762" max="762" width="6.85546875" style="4" customWidth="1"/>
    <col min="763" max="763" width="70" style="4" customWidth="1"/>
    <col min="764" max="765" width="16.7109375" style="4" customWidth="1"/>
    <col min="766" max="766" width="13.7109375" style="4" bestFit="1" customWidth="1"/>
    <col min="767" max="767" width="16.7109375" style="4" customWidth="1"/>
    <col min="768" max="1017" width="9.140625" style="4"/>
    <col min="1018" max="1018" width="6.85546875" style="4" customWidth="1"/>
    <col min="1019" max="1019" width="70" style="4" customWidth="1"/>
    <col min="1020" max="1021" width="16.7109375" style="4" customWidth="1"/>
    <col min="1022" max="1022" width="13.7109375" style="4" bestFit="1" customWidth="1"/>
    <col min="1023" max="1023" width="16.7109375" style="4" customWidth="1"/>
    <col min="1024" max="1273" width="9.140625" style="4"/>
    <col min="1274" max="1274" width="6.85546875" style="4" customWidth="1"/>
    <col min="1275" max="1275" width="70" style="4" customWidth="1"/>
    <col min="1276" max="1277" width="16.7109375" style="4" customWidth="1"/>
    <col min="1278" max="1278" width="13.7109375" style="4" bestFit="1" customWidth="1"/>
    <col min="1279" max="1279" width="16.7109375" style="4" customWidth="1"/>
    <col min="1280" max="1529" width="9.140625" style="4"/>
    <col min="1530" max="1530" width="6.85546875" style="4" customWidth="1"/>
    <col min="1531" max="1531" width="70" style="4" customWidth="1"/>
    <col min="1532" max="1533" width="16.7109375" style="4" customWidth="1"/>
    <col min="1534" max="1534" width="13.7109375" style="4" bestFit="1" customWidth="1"/>
    <col min="1535" max="1535" width="16.7109375" style="4" customWidth="1"/>
    <col min="1536" max="1785" width="9.140625" style="4"/>
    <col min="1786" max="1786" width="6.85546875" style="4" customWidth="1"/>
    <col min="1787" max="1787" width="70" style="4" customWidth="1"/>
    <col min="1788" max="1789" width="16.7109375" style="4" customWidth="1"/>
    <col min="1790" max="1790" width="13.7109375" style="4" bestFit="1" customWidth="1"/>
    <col min="1791" max="1791" width="16.7109375" style="4" customWidth="1"/>
    <col min="1792" max="2041" width="9.140625" style="4"/>
    <col min="2042" max="2042" width="6.85546875" style="4" customWidth="1"/>
    <col min="2043" max="2043" width="70" style="4" customWidth="1"/>
    <col min="2044" max="2045" width="16.7109375" style="4" customWidth="1"/>
    <col min="2046" max="2046" width="13.7109375" style="4" bestFit="1" customWidth="1"/>
    <col min="2047" max="2047" width="16.7109375" style="4" customWidth="1"/>
    <col min="2048" max="2297" width="9.140625" style="4"/>
    <col min="2298" max="2298" width="6.85546875" style="4" customWidth="1"/>
    <col min="2299" max="2299" width="70" style="4" customWidth="1"/>
    <col min="2300" max="2301" width="16.7109375" style="4" customWidth="1"/>
    <col min="2302" max="2302" width="13.7109375" style="4" bestFit="1" customWidth="1"/>
    <col min="2303" max="2303" width="16.7109375" style="4" customWidth="1"/>
    <col min="2304" max="2553" width="9.140625" style="4"/>
    <col min="2554" max="2554" width="6.85546875" style="4" customWidth="1"/>
    <col min="2555" max="2555" width="70" style="4" customWidth="1"/>
    <col min="2556" max="2557" width="16.7109375" style="4" customWidth="1"/>
    <col min="2558" max="2558" width="13.7109375" style="4" bestFit="1" customWidth="1"/>
    <col min="2559" max="2559" width="16.7109375" style="4" customWidth="1"/>
    <col min="2560" max="2809" width="9.140625" style="4"/>
    <col min="2810" max="2810" width="6.85546875" style="4" customWidth="1"/>
    <col min="2811" max="2811" width="70" style="4" customWidth="1"/>
    <col min="2812" max="2813" width="16.7109375" style="4" customWidth="1"/>
    <col min="2814" max="2814" width="13.7109375" style="4" bestFit="1" customWidth="1"/>
    <col min="2815" max="2815" width="16.7109375" style="4" customWidth="1"/>
    <col min="2816" max="3065" width="9.140625" style="4"/>
    <col min="3066" max="3066" width="6.85546875" style="4" customWidth="1"/>
    <col min="3067" max="3067" width="70" style="4" customWidth="1"/>
    <col min="3068" max="3069" width="16.7109375" style="4" customWidth="1"/>
    <col min="3070" max="3070" width="13.7109375" style="4" bestFit="1" customWidth="1"/>
    <col min="3071" max="3071" width="16.7109375" style="4" customWidth="1"/>
    <col min="3072" max="3321" width="9.140625" style="4"/>
    <col min="3322" max="3322" width="6.85546875" style="4" customWidth="1"/>
    <col min="3323" max="3323" width="70" style="4" customWidth="1"/>
    <col min="3324" max="3325" width="16.7109375" style="4" customWidth="1"/>
    <col min="3326" max="3326" width="13.7109375" style="4" bestFit="1" customWidth="1"/>
    <col min="3327" max="3327" width="16.7109375" style="4" customWidth="1"/>
    <col min="3328" max="3577" width="9.140625" style="4"/>
    <col min="3578" max="3578" width="6.85546875" style="4" customWidth="1"/>
    <col min="3579" max="3579" width="70" style="4" customWidth="1"/>
    <col min="3580" max="3581" width="16.7109375" style="4" customWidth="1"/>
    <col min="3582" max="3582" width="13.7109375" style="4" bestFit="1" customWidth="1"/>
    <col min="3583" max="3583" width="16.7109375" style="4" customWidth="1"/>
    <col min="3584" max="3833" width="9.140625" style="4"/>
    <col min="3834" max="3834" width="6.85546875" style="4" customWidth="1"/>
    <col min="3835" max="3835" width="70" style="4" customWidth="1"/>
    <col min="3836" max="3837" width="16.7109375" style="4" customWidth="1"/>
    <col min="3838" max="3838" width="13.7109375" style="4" bestFit="1" customWidth="1"/>
    <col min="3839" max="3839" width="16.7109375" style="4" customWidth="1"/>
    <col min="3840" max="4089" width="9.140625" style="4"/>
    <col min="4090" max="4090" width="6.85546875" style="4" customWidth="1"/>
    <col min="4091" max="4091" width="70" style="4" customWidth="1"/>
    <col min="4092" max="4093" width="16.7109375" style="4" customWidth="1"/>
    <col min="4094" max="4094" width="13.7109375" style="4" bestFit="1" customWidth="1"/>
    <col min="4095" max="4095" width="16.7109375" style="4" customWidth="1"/>
    <col min="4096" max="4345" width="9.140625" style="4"/>
    <col min="4346" max="4346" width="6.85546875" style="4" customWidth="1"/>
    <col min="4347" max="4347" width="70" style="4" customWidth="1"/>
    <col min="4348" max="4349" width="16.7109375" style="4" customWidth="1"/>
    <col min="4350" max="4350" width="13.7109375" style="4" bestFit="1" customWidth="1"/>
    <col min="4351" max="4351" width="16.7109375" style="4" customWidth="1"/>
    <col min="4352" max="4601" width="9.140625" style="4"/>
    <col min="4602" max="4602" width="6.85546875" style="4" customWidth="1"/>
    <col min="4603" max="4603" width="70" style="4" customWidth="1"/>
    <col min="4604" max="4605" width="16.7109375" style="4" customWidth="1"/>
    <col min="4606" max="4606" width="13.7109375" style="4" bestFit="1" customWidth="1"/>
    <col min="4607" max="4607" width="16.7109375" style="4" customWidth="1"/>
    <col min="4608" max="4857" width="9.140625" style="4"/>
    <col min="4858" max="4858" width="6.85546875" style="4" customWidth="1"/>
    <col min="4859" max="4859" width="70" style="4" customWidth="1"/>
    <col min="4860" max="4861" width="16.7109375" style="4" customWidth="1"/>
    <col min="4862" max="4862" width="13.7109375" style="4" bestFit="1" customWidth="1"/>
    <col min="4863" max="4863" width="16.7109375" style="4" customWidth="1"/>
    <col min="4864" max="5113" width="9.140625" style="4"/>
    <col min="5114" max="5114" width="6.85546875" style="4" customWidth="1"/>
    <col min="5115" max="5115" width="70" style="4" customWidth="1"/>
    <col min="5116" max="5117" width="16.7109375" style="4" customWidth="1"/>
    <col min="5118" max="5118" width="13.7109375" style="4" bestFit="1" customWidth="1"/>
    <col min="5119" max="5119" width="16.7109375" style="4" customWidth="1"/>
    <col min="5120" max="5369" width="9.140625" style="4"/>
    <col min="5370" max="5370" width="6.85546875" style="4" customWidth="1"/>
    <col min="5371" max="5371" width="70" style="4" customWidth="1"/>
    <col min="5372" max="5373" width="16.7109375" style="4" customWidth="1"/>
    <col min="5374" max="5374" width="13.7109375" style="4" bestFit="1" customWidth="1"/>
    <col min="5375" max="5375" width="16.7109375" style="4" customWidth="1"/>
    <col min="5376" max="5625" width="9.140625" style="4"/>
    <col min="5626" max="5626" width="6.85546875" style="4" customWidth="1"/>
    <col min="5627" max="5627" width="70" style="4" customWidth="1"/>
    <col min="5628" max="5629" width="16.7109375" style="4" customWidth="1"/>
    <col min="5630" max="5630" width="13.7109375" style="4" bestFit="1" customWidth="1"/>
    <col min="5631" max="5631" width="16.7109375" style="4" customWidth="1"/>
    <col min="5632" max="5881" width="9.140625" style="4"/>
    <col min="5882" max="5882" width="6.85546875" style="4" customWidth="1"/>
    <col min="5883" max="5883" width="70" style="4" customWidth="1"/>
    <col min="5884" max="5885" width="16.7109375" style="4" customWidth="1"/>
    <col min="5886" max="5886" width="13.7109375" style="4" bestFit="1" customWidth="1"/>
    <col min="5887" max="5887" width="16.7109375" style="4" customWidth="1"/>
    <col min="5888" max="6137" width="9.140625" style="4"/>
    <col min="6138" max="6138" width="6.85546875" style="4" customWidth="1"/>
    <col min="6139" max="6139" width="70" style="4" customWidth="1"/>
    <col min="6140" max="6141" width="16.7109375" style="4" customWidth="1"/>
    <col min="6142" max="6142" width="13.7109375" style="4" bestFit="1" customWidth="1"/>
    <col min="6143" max="6143" width="16.7109375" style="4" customWidth="1"/>
    <col min="6144" max="6393" width="9.140625" style="4"/>
    <col min="6394" max="6394" width="6.85546875" style="4" customWidth="1"/>
    <col min="6395" max="6395" width="70" style="4" customWidth="1"/>
    <col min="6396" max="6397" width="16.7109375" style="4" customWidth="1"/>
    <col min="6398" max="6398" width="13.7109375" style="4" bestFit="1" customWidth="1"/>
    <col min="6399" max="6399" width="16.7109375" style="4" customWidth="1"/>
    <col min="6400" max="6649" width="9.140625" style="4"/>
    <col min="6650" max="6650" width="6.85546875" style="4" customWidth="1"/>
    <col min="6651" max="6651" width="70" style="4" customWidth="1"/>
    <col min="6652" max="6653" width="16.7109375" style="4" customWidth="1"/>
    <col min="6654" max="6654" width="13.7109375" style="4" bestFit="1" customWidth="1"/>
    <col min="6655" max="6655" width="16.7109375" style="4" customWidth="1"/>
    <col min="6656" max="6905" width="9.140625" style="4"/>
    <col min="6906" max="6906" width="6.85546875" style="4" customWidth="1"/>
    <col min="6907" max="6907" width="70" style="4" customWidth="1"/>
    <col min="6908" max="6909" width="16.7109375" style="4" customWidth="1"/>
    <col min="6910" max="6910" width="13.7109375" style="4" bestFit="1" customWidth="1"/>
    <col min="6911" max="6911" width="16.7109375" style="4" customWidth="1"/>
    <col min="6912" max="7161" width="9.140625" style="4"/>
    <col min="7162" max="7162" width="6.85546875" style="4" customWidth="1"/>
    <col min="7163" max="7163" width="70" style="4" customWidth="1"/>
    <col min="7164" max="7165" width="16.7109375" style="4" customWidth="1"/>
    <col min="7166" max="7166" width="13.7109375" style="4" bestFit="1" customWidth="1"/>
    <col min="7167" max="7167" width="16.7109375" style="4" customWidth="1"/>
    <col min="7168" max="7417" width="9.140625" style="4"/>
    <col min="7418" max="7418" width="6.85546875" style="4" customWidth="1"/>
    <col min="7419" max="7419" width="70" style="4" customWidth="1"/>
    <col min="7420" max="7421" width="16.7109375" style="4" customWidth="1"/>
    <col min="7422" max="7422" width="13.7109375" style="4" bestFit="1" customWidth="1"/>
    <col min="7423" max="7423" width="16.7109375" style="4" customWidth="1"/>
    <col min="7424" max="7673" width="9.140625" style="4"/>
    <col min="7674" max="7674" width="6.85546875" style="4" customWidth="1"/>
    <col min="7675" max="7675" width="70" style="4" customWidth="1"/>
    <col min="7676" max="7677" width="16.7109375" style="4" customWidth="1"/>
    <col min="7678" max="7678" width="13.7109375" style="4" bestFit="1" customWidth="1"/>
    <col min="7679" max="7679" width="16.7109375" style="4" customWidth="1"/>
    <col min="7680" max="7929" width="9.140625" style="4"/>
    <col min="7930" max="7930" width="6.85546875" style="4" customWidth="1"/>
    <col min="7931" max="7931" width="70" style="4" customWidth="1"/>
    <col min="7932" max="7933" width="16.7109375" style="4" customWidth="1"/>
    <col min="7934" max="7934" width="13.7109375" style="4" bestFit="1" customWidth="1"/>
    <col min="7935" max="7935" width="16.7109375" style="4" customWidth="1"/>
    <col min="7936" max="8185" width="9.140625" style="4"/>
    <col min="8186" max="8186" width="6.85546875" style="4" customWidth="1"/>
    <col min="8187" max="8187" width="70" style="4" customWidth="1"/>
    <col min="8188" max="8189" width="16.7109375" style="4" customWidth="1"/>
    <col min="8190" max="8190" width="13.7109375" style="4" bestFit="1" customWidth="1"/>
    <col min="8191" max="8191" width="16.7109375" style="4" customWidth="1"/>
    <col min="8192" max="8441" width="9.140625" style="4"/>
    <col min="8442" max="8442" width="6.85546875" style="4" customWidth="1"/>
    <col min="8443" max="8443" width="70" style="4" customWidth="1"/>
    <col min="8444" max="8445" width="16.7109375" style="4" customWidth="1"/>
    <col min="8446" max="8446" width="13.7109375" style="4" bestFit="1" customWidth="1"/>
    <col min="8447" max="8447" width="16.7109375" style="4" customWidth="1"/>
    <col min="8448" max="8697" width="9.140625" style="4"/>
    <col min="8698" max="8698" width="6.85546875" style="4" customWidth="1"/>
    <col min="8699" max="8699" width="70" style="4" customWidth="1"/>
    <col min="8700" max="8701" width="16.7109375" style="4" customWidth="1"/>
    <col min="8702" max="8702" width="13.7109375" style="4" bestFit="1" customWidth="1"/>
    <col min="8703" max="8703" width="16.7109375" style="4" customWidth="1"/>
    <col min="8704" max="8953" width="9.140625" style="4"/>
    <col min="8954" max="8954" width="6.85546875" style="4" customWidth="1"/>
    <col min="8955" max="8955" width="70" style="4" customWidth="1"/>
    <col min="8956" max="8957" width="16.7109375" style="4" customWidth="1"/>
    <col min="8958" max="8958" width="13.7109375" style="4" bestFit="1" customWidth="1"/>
    <col min="8959" max="8959" width="16.7109375" style="4" customWidth="1"/>
    <col min="8960" max="9209" width="9.140625" style="4"/>
    <col min="9210" max="9210" width="6.85546875" style="4" customWidth="1"/>
    <col min="9211" max="9211" width="70" style="4" customWidth="1"/>
    <col min="9212" max="9213" width="16.7109375" style="4" customWidth="1"/>
    <col min="9214" max="9214" width="13.7109375" style="4" bestFit="1" customWidth="1"/>
    <col min="9215" max="9215" width="16.7109375" style="4" customWidth="1"/>
    <col min="9216" max="9465" width="9.140625" style="4"/>
    <col min="9466" max="9466" width="6.85546875" style="4" customWidth="1"/>
    <col min="9467" max="9467" width="70" style="4" customWidth="1"/>
    <col min="9468" max="9469" width="16.7109375" style="4" customWidth="1"/>
    <col min="9470" max="9470" width="13.7109375" style="4" bestFit="1" customWidth="1"/>
    <col min="9471" max="9471" width="16.7109375" style="4" customWidth="1"/>
    <col min="9472" max="9721" width="9.140625" style="4"/>
    <col min="9722" max="9722" width="6.85546875" style="4" customWidth="1"/>
    <col min="9723" max="9723" width="70" style="4" customWidth="1"/>
    <col min="9724" max="9725" width="16.7109375" style="4" customWidth="1"/>
    <col min="9726" max="9726" width="13.7109375" style="4" bestFit="1" customWidth="1"/>
    <col min="9727" max="9727" width="16.7109375" style="4" customWidth="1"/>
    <col min="9728" max="9977" width="9.140625" style="4"/>
    <col min="9978" max="9978" width="6.85546875" style="4" customWidth="1"/>
    <col min="9979" max="9979" width="70" style="4" customWidth="1"/>
    <col min="9980" max="9981" width="16.7109375" style="4" customWidth="1"/>
    <col min="9982" max="9982" width="13.7109375" style="4" bestFit="1" customWidth="1"/>
    <col min="9983" max="9983" width="16.7109375" style="4" customWidth="1"/>
    <col min="9984" max="10233" width="9.140625" style="4"/>
    <col min="10234" max="10234" width="6.85546875" style="4" customWidth="1"/>
    <col min="10235" max="10235" width="70" style="4" customWidth="1"/>
    <col min="10236" max="10237" width="16.7109375" style="4" customWidth="1"/>
    <col min="10238" max="10238" width="13.7109375" style="4" bestFit="1" customWidth="1"/>
    <col min="10239" max="10239" width="16.7109375" style="4" customWidth="1"/>
    <col min="10240" max="10489" width="9.140625" style="4"/>
    <col min="10490" max="10490" width="6.85546875" style="4" customWidth="1"/>
    <col min="10491" max="10491" width="70" style="4" customWidth="1"/>
    <col min="10492" max="10493" width="16.7109375" style="4" customWidth="1"/>
    <col min="10494" max="10494" width="13.7109375" style="4" bestFit="1" customWidth="1"/>
    <col min="10495" max="10495" width="16.7109375" style="4" customWidth="1"/>
    <col min="10496" max="10745" width="9.140625" style="4"/>
    <col min="10746" max="10746" width="6.85546875" style="4" customWidth="1"/>
    <col min="10747" max="10747" width="70" style="4" customWidth="1"/>
    <col min="10748" max="10749" width="16.7109375" style="4" customWidth="1"/>
    <col min="10750" max="10750" width="13.7109375" style="4" bestFit="1" customWidth="1"/>
    <col min="10751" max="10751" width="16.7109375" style="4" customWidth="1"/>
    <col min="10752" max="11001" width="9.140625" style="4"/>
    <col min="11002" max="11002" width="6.85546875" style="4" customWidth="1"/>
    <col min="11003" max="11003" width="70" style="4" customWidth="1"/>
    <col min="11004" max="11005" width="16.7109375" style="4" customWidth="1"/>
    <col min="11006" max="11006" width="13.7109375" style="4" bestFit="1" customWidth="1"/>
    <col min="11007" max="11007" width="16.7109375" style="4" customWidth="1"/>
    <col min="11008" max="11257" width="9.140625" style="4"/>
    <col min="11258" max="11258" width="6.85546875" style="4" customWidth="1"/>
    <col min="11259" max="11259" width="70" style="4" customWidth="1"/>
    <col min="11260" max="11261" width="16.7109375" style="4" customWidth="1"/>
    <col min="11262" max="11262" width="13.7109375" style="4" bestFit="1" customWidth="1"/>
    <col min="11263" max="11263" width="16.7109375" style="4" customWidth="1"/>
    <col min="11264" max="11513" width="9.140625" style="4"/>
    <col min="11514" max="11514" width="6.85546875" style="4" customWidth="1"/>
    <col min="11515" max="11515" width="70" style="4" customWidth="1"/>
    <col min="11516" max="11517" width="16.7109375" style="4" customWidth="1"/>
    <col min="11518" max="11518" width="13.7109375" style="4" bestFit="1" customWidth="1"/>
    <col min="11519" max="11519" width="16.7109375" style="4" customWidth="1"/>
    <col min="11520" max="11769" width="9.140625" style="4"/>
    <col min="11770" max="11770" width="6.85546875" style="4" customWidth="1"/>
    <col min="11771" max="11771" width="70" style="4" customWidth="1"/>
    <col min="11772" max="11773" width="16.7109375" style="4" customWidth="1"/>
    <col min="11774" max="11774" width="13.7109375" style="4" bestFit="1" customWidth="1"/>
    <col min="11775" max="11775" width="16.7109375" style="4" customWidth="1"/>
    <col min="11776" max="12025" width="9.140625" style="4"/>
    <col min="12026" max="12026" width="6.85546875" style="4" customWidth="1"/>
    <col min="12027" max="12027" width="70" style="4" customWidth="1"/>
    <col min="12028" max="12029" width="16.7109375" style="4" customWidth="1"/>
    <col min="12030" max="12030" width="13.7109375" style="4" bestFit="1" customWidth="1"/>
    <col min="12031" max="12031" width="16.7109375" style="4" customWidth="1"/>
    <col min="12032" max="12281" width="9.140625" style="4"/>
    <col min="12282" max="12282" width="6.85546875" style="4" customWidth="1"/>
    <col min="12283" max="12283" width="70" style="4" customWidth="1"/>
    <col min="12284" max="12285" width="16.7109375" style="4" customWidth="1"/>
    <col min="12286" max="12286" width="13.7109375" style="4" bestFit="1" customWidth="1"/>
    <col min="12287" max="12287" width="16.7109375" style="4" customWidth="1"/>
    <col min="12288" max="12537" width="9.140625" style="4"/>
    <col min="12538" max="12538" width="6.85546875" style="4" customWidth="1"/>
    <col min="12539" max="12539" width="70" style="4" customWidth="1"/>
    <col min="12540" max="12541" width="16.7109375" style="4" customWidth="1"/>
    <col min="12542" max="12542" width="13.7109375" style="4" bestFit="1" customWidth="1"/>
    <col min="12543" max="12543" width="16.7109375" style="4" customWidth="1"/>
    <col min="12544" max="12793" width="9.140625" style="4"/>
    <col min="12794" max="12794" width="6.85546875" style="4" customWidth="1"/>
    <col min="12795" max="12795" width="70" style="4" customWidth="1"/>
    <col min="12796" max="12797" width="16.7109375" style="4" customWidth="1"/>
    <col min="12798" max="12798" width="13.7109375" style="4" bestFit="1" customWidth="1"/>
    <col min="12799" max="12799" width="16.7109375" style="4" customWidth="1"/>
    <col min="12800" max="13049" width="9.140625" style="4"/>
    <col min="13050" max="13050" width="6.85546875" style="4" customWidth="1"/>
    <col min="13051" max="13051" width="70" style="4" customWidth="1"/>
    <col min="13052" max="13053" width="16.7109375" style="4" customWidth="1"/>
    <col min="13054" max="13054" width="13.7109375" style="4" bestFit="1" customWidth="1"/>
    <col min="13055" max="13055" width="16.7109375" style="4" customWidth="1"/>
    <col min="13056" max="13305" width="9.140625" style="4"/>
    <col min="13306" max="13306" width="6.85546875" style="4" customWidth="1"/>
    <col min="13307" max="13307" width="70" style="4" customWidth="1"/>
    <col min="13308" max="13309" width="16.7109375" style="4" customWidth="1"/>
    <col min="13310" max="13310" width="13.7109375" style="4" bestFit="1" customWidth="1"/>
    <col min="13311" max="13311" width="16.7109375" style="4" customWidth="1"/>
    <col min="13312" max="13561" width="9.140625" style="4"/>
    <col min="13562" max="13562" width="6.85546875" style="4" customWidth="1"/>
    <col min="13563" max="13563" width="70" style="4" customWidth="1"/>
    <col min="13564" max="13565" width="16.7109375" style="4" customWidth="1"/>
    <col min="13566" max="13566" width="13.7109375" style="4" bestFit="1" customWidth="1"/>
    <col min="13567" max="13567" width="16.7109375" style="4" customWidth="1"/>
    <col min="13568" max="13817" width="9.140625" style="4"/>
    <col min="13818" max="13818" width="6.85546875" style="4" customWidth="1"/>
    <col min="13819" max="13819" width="70" style="4" customWidth="1"/>
    <col min="13820" max="13821" width="16.7109375" style="4" customWidth="1"/>
    <col min="13822" max="13822" width="13.7109375" style="4" bestFit="1" customWidth="1"/>
    <col min="13823" max="13823" width="16.7109375" style="4" customWidth="1"/>
    <col min="13824" max="14073" width="9.140625" style="4"/>
    <col min="14074" max="14074" width="6.85546875" style="4" customWidth="1"/>
    <col min="14075" max="14075" width="70" style="4" customWidth="1"/>
    <col min="14076" max="14077" width="16.7109375" style="4" customWidth="1"/>
    <col min="14078" max="14078" width="13.7109375" style="4" bestFit="1" customWidth="1"/>
    <col min="14079" max="14079" width="16.7109375" style="4" customWidth="1"/>
    <col min="14080" max="14329" width="9.140625" style="4"/>
    <col min="14330" max="14330" width="6.85546875" style="4" customWidth="1"/>
    <col min="14331" max="14331" width="70" style="4" customWidth="1"/>
    <col min="14332" max="14333" width="16.7109375" style="4" customWidth="1"/>
    <col min="14334" max="14334" width="13.7109375" style="4" bestFit="1" customWidth="1"/>
    <col min="14335" max="14335" width="16.7109375" style="4" customWidth="1"/>
    <col min="14336" max="14585" width="9.140625" style="4"/>
    <col min="14586" max="14586" width="6.85546875" style="4" customWidth="1"/>
    <col min="14587" max="14587" width="70" style="4" customWidth="1"/>
    <col min="14588" max="14589" width="16.7109375" style="4" customWidth="1"/>
    <col min="14590" max="14590" width="13.7109375" style="4" bestFit="1" customWidth="1"/>
    <col min="14591" max="14591" width="16.7109375" style="4" customWidth="1"/>
    <col min="14592" max="14841" width="9.140625" style="4"/>
    <col min="14842" max="14842" width="6.85546875" style="4" customWidth="1"/>
    <col min="14843" max="14843" width="70" style="4" customWidth="1"/>
    <col min="14844" max="14845" width="16.7109375" style="4" customWidth="1"/>
    <col min="14846" max="14846" width="13.7109375" style="4" bestFit="1" customWidth="1"/>
    <col min="14847" max="14847" width="16.7109375" style="4" customWidth="1"/>
    <col min="14848" max="15097" width="9.140625" style="4"/>
    <col min="15098" max="15098" width="6.85546875" style="4" customWidth="1"/>
    <col min="15099" max="15099" width="70" style="4" customWidth="1"/>
    <col min="15100" max="15101" width="16.7109375" style="4" customWidth="1"/>
    <col min="15102" max="15102" width="13.7109375" style="4" bestFit="1" customWidth="1"/>
    <col min="15103" max="15103" width="16.7109375" style="4" customWidth="1"/>
    <col min="15104" max="15353" width="9.140625" style="4"/>
    <col min="15354" max="15354" width="6.85546875" style="4" customWidth="1"/>
    <col min="15355" max="15355" width="70" style="4" customWidth="1"/>
    <col min="15356" max="15357" width="16.7109375" style="4" customWidth="1"/>
    <col min="15358" max="15358" width="13.7109375" style="4" bestFit="1" customWidth="1"/>
    <col min="15359" max="15359" width="16.7109375" style="4" customWidth="1"/>
    <col min="15360" max="15609" width="9.140625" style="4"/>
    <col min="15610" max="15610" width="6.85546875" style="4" customWidth="1"/>
    <col min="15611" max="15611" width="70" style="4" customWidth="1"/>
    <col min="15612" max="15613" width="16.7109375" style="4" customWidth="1"/>
    <col min="15614" max="15614" width="13.7109375" style="4" bestFit="1" customWidth="1"/>
    <col min="15615" max="15615" width="16.7109375" style="4" customWidth="1"/>
    <col min="15616" max="15865" width="9.140625" style="4"/>
    <col min="15866" max="15866" width="6.85546875" style="4" customWidth="1"/>
    <col min="15867" max="15867" width="70" style="4" customWidth="1"/>
    <col min="15868" max="15869" width="16.7109375" style="4" customWidth="1"/>
    <col min="15870" max="15870" width="13.7109375" style="4" bestFit="1" customWidth="1"/>
    <col min="15871" max="15871" width="16.7109375" style="4" customWidth="1"/>
    <col min="15872" max="16121" width="9.140625" style="4"/>
    <col min="16122" max="16122" width="6.85546875" style="4" customWidth="1"/>
    <col min="16123" max="16123" width="70" style="4" customWidth="1"/>
    <col min="16124" max="16125" width="16.7109375" style="4" customWidth="1"/>
    <col min="16126" max="16126" width="13.7109375" style="4" bestFit="1" customWidth="1"/>
    <col min="16127" max="16127" width="16.7109375" style="4" customWidth="1"/>
    <col min="16128" max="16384" width="9.140625" style="4"/>
  </cols>
  <sheetData>
    <row r="1" spans="1:12" ht="32.25" customHeight="1" x14ac:dyDescent="0.25">
      <c r="A1" s="669" t="s">
        <v>602</v>
      </c>
      <c r="B1" s="669"/>
      <c r="C1" s="669"/>
      <c r="D1" s="669"/>
    </row>
    <row r="2" spans="1:12" ht="50.25" customHeight="1" x14ac:dyDescent="0.25">
      <c r="A2" s="669" t="s">
        <v>88</v>
      </c>
      <c r="B2" s="669"/>
      <c r="C2" s="669"/>
      <c r="D2" s="669"/>
    </row>
    <row r="3" spans="1:12" ht="36" customHeight="1" x14ac:dyDescent="0.25">
      <c r="A3" s="670" t="s">
        <v>597</v>
      </c>
      <c r="B3" s="670"/>
      <c r="C3" s="670"/>
      <c r="D3" s="670"/>
    </row>
    <row r="4" spans="1:12" ht="36.75" customHeight="1" x14ac:dyDescent="0.25">
      <c r="A4" s="671" t="s">
        <v>3</v>
      </c>
      <c r="B4" s="671"/>
      <c r="C4" s="672"/>
      <c r="D4" s="672"/>
    </row>
    <row r="5" spans="1:12" ht="95.25" customHeight="1" x14ac:dyDescent="0.25">
      <c r="A5" s="673" t="s">
        <v>1</v>
      </c>
      <c r="B5" s="675" t="s">
        <v>4</v>
      </c>
      <c r="C5" s="676" t="s">
        <v>109</v>
      </c>
      <c r="D5" s="677"/>
    </row>
    <row r="6" spans="1:12" ht="59.25" customHeight="1" x14ac:dyDescent="0.25">
      <c r="A6" s="674"/>
      <c r="B6" s="675"/>
      <c r="C6" s="477" t="s">
        <v>11</v>
      </c>
      <c r="D6" s="269" t="s">
        <v>5</v>
      </c>
    </row>
    <row r="7" spans="1:12" ht="17.25" x14ac:dyDescent="0.25">
      <c r="A7" s="3"/>
      <c r="B7" s="3" t="s">
        <v>0</v>
      </c>
      <c r="C7" s="3">
        <f>SUM(C9,C14,C18,C19,C24)</f>
        <v>9615.9</v>
      </c>
      <c r="D7" s="3">
        <f>SUM(D9,D14,D18,D19,D24)</f>
        <v>9615.9</v>
      </c>
    </row>
    <row r="8" spans="1:12" ht="33.75" customHeight="1" x14ac:dyDescent="0.25">
      <c r="A8" s="3"/>
      <c r="B8" s="3" t="s">
        <v>6</v>
      </c>
      <c r="C8" s="3"/>
      <c r="D8" s="3"/>
    </row>
    <row r="9" spans="1:12" ht="17.25" x14ac:dyDescent="0.25">
      <c r="A9" s="88" t="s">
        <v>80</v>
      </c>
      <c r="B9" s="87" t="s">
        <v>8</v>
      </c>
      <c r="C9" s="105">
        <f>SUM(C11:C13)</f>
        <v>275.59999999999991</v>
      </c>
      <c r="D9" s="105">
        <f>SUM(D11:D13)</f>
        <v>275.59999999999991</v>
      </c>
    </row>
    <row r="10" spans="1:12" ht="17.25" x14ac:dyDescent="0.25">
      <c r="A10" s="106"/>
      <c r="B10" s="85" t="s">
        <v>7</v>
      </c>
      <c r="C10" s="85"/>
      <c r="D10" s="85"/>
    </row>
    <row r="11" spans="1:12" s="71" customFormat="1" ht="21.75" customHeight="1" x14ac:dyDescent="0.25">
      <c r="A11" s="107">
        <v>1.1000000000000001</v>
      </c>
      <c r="B11" s="56" t="s">
        <v>245</v>
      </c>
      <c r="C11" s="108">
        <v>-1080</v>
      </c>
      <c r="D11" s="108">
        <v>-1080</v>
      </c>
    </row>
    <row r="12" spans="1:12" s="71" customFormat="1" ht="21" customHeight="1" x14ac:dyDescent="0.25">
      <c r="A12" s="107">
        <v>1.2</v>
      </c>
      <c r="B12" s="56" t="s">
        <v>237</v>
      </c>
      <c r="C12" s="108">
        <v>-644.4</v>
      </c>
      <c r="D12" s="108">
        <v>-644.4</v>
      </c>
    </row>
    <row r="13" spans="1:12" s="71" customFormat="1" ht="39" customHeight="1" x14ac:dyDescent="0.25">
      <c r="A13" s="107">
        <v>1.3</v>
      </c>
      <c r="B13" s="272" t="s">
        <v>505</v>
      </c>
      <c r="C13" s="108">
        <v>2000</v>
      </c>
      <c r="D13" s="108">
        <v>2000</v>
      </c>
      <c r="L13" s="382"/>
    </row>
    <row r="14" spans="1:12" s="1" customFormat="1" ht="17.25" x14ac:dyDescent="0.25">
      <c r="A14" s="88" t="s">
        <v>74</v>
      </c>
      <c r="B14" s="96" t="s">
        <v>226</v>
      </c>
      <c r="C14" s="3">
        <f>SUM(C16:C17)</f>
        <v>-3529.1000000000004</v>
      </c>
      <c r="D14" s="3">
        <f>SUM(D16:D17)</f>
        <v>-3529.1000000000004</v>
      </c>
    </row>
    <row r="15" spans="1:12" s="1" customFormat="1" ht="17.25" x14ac:dyDescent="0.3">
      <c r="A15" s="109"/>
      <c r="B15" s="95" t="s">
        <v>7</v>
      </c>
      <c r="C15" s="95"/>
      <c r="D15" s="95"/>
    </row>
    <row r="16" spans="1:12" s="1" customFormat="1" ht="69" x14ac:dyDescent="0.25">
      <c r="A16" s="107">
        <v>2.1</v>
      </c>
      <c r="B16" s="56" t="s">
        <v>215</v>
      </c>
      <c r="C16" s="110">
        <v>-3351.3</v>
      </c>
      <c r="D16" s="110">
        <v>-3351.3</v>
      </c>
    </row>
    <row r="17" spans="1:4" s="72" customFormat="1" ht="69.75" customHeight="1" x14ac:dyDescent="0.25">
      <c r="A17" s="107">
        <v>2.2000000000000002</v>
      </c>
      <c r="B17" s="56" t="s">
        <v>386</v>
      </c>
      <c r="C17" s="110">
        <v>-177.8</v>
      </c>
      <c r="D17" s="110">
        <v>-177.8</v>
      </c>
    </row>
    <row r="18" spans="1:4" ht="17.25" x14ac:dyDescent="0.25">
      <c r="A18" s="98">
        <v>3</v>
      </c>
      <c r="B18" s="99" t="s">
        <v>255</v>
      </c>
      <c r="C18" s="99">
        <v>-5243</v>
      </c>
      <c r="D18" s="99">
        <v>-5243</v>
      </c>
    </row>
    <row r="19" spans="1:4" ht="17.25" x14ac:dyDescent="0.25">
      <c r="A19" s="98">
        <v>4</v>
      </c>
      <c r="B19" s="99" t="s">
        <v>150</v>
      </c>
      <c r="C19" s="99">
        <f>SUM(C21:C23)</f>
        <v>14583.3</v>
      </c>
      <c r="D19" s="99">
        <f>SUM(D21:D23)</f>
        <v>14583.3</v>
      </c>
    </row>
    <row r="20" spans="1:4" s="1" customFormat="1" ht="17.25" x14ac:dyDescent="0.3">
      <c r="A20" s="109"/>
      <c r="B20" s="95" t="s">
        <v>7</v>
      </c>
      <c r="C20" s="95"/>
      <c r="D20" s="95"/>
    </row>
    <row r="21" spans="1:4" ht="80.25" customHeight="1" x14ac:dyDescent="0.25">
      <c r="A21" s="107">
        <v>4.0999999999999996</v>
      </c>
      <c r="B21" s="56" t="s">
        <v>506</v>
      </c>
      <c r="C21" s="110">
        <v>6000</v>
      </c>
      <c r="D21" s="110">
        <v>6000</v>
      </c>
    </row>
    <row r="22" spans="1:4" ht="48.75" customHeight="1" x14ac:dyDescent="0.25">
      <c r="A22" s="107">
        <v>4.2</v>
      </c>
      <c r="B22" s="56" t="s">
        <v>507</v>
      </c>
      <c r="C22" s="110">
        <v>2583.3000000000002</v>
      </c>
      <c r="D22" s="110">
        <v>2583.3000000000002</v>
      </c>
    </row>
    <row r="23" spans="1:4" ht="46.5" customHeight="1" x14ac:dyDescent="0.25">
      <c r="A23" s="107">
        <v>4.3</v>
      </c>
      <c r="B23" s="56" t="s">
        <v>508</v>
      </c>
      <c r="C23" s="110">
        <v>6000</v>
      </c>
      <c r="D23" s="110">
        <v>6000</v>
      </c>
    </row>
    <row r="24" spans="1:4" ht="17.25" x14ac:dyDescent="0.25">
      <c r="A24" s="98">
        <v>5</v>
      </c>
      <c r="B24" s="99" t="s">
        <v>654</v>
      </c>
      <c r="C24" s="99">
        <f>SUM(C26)</f>
        <v>3529.1</v>
      </c>
      <c r="D24" s="99">
        <f>SUM(D26)</f>
        <v>3529.1</v>
      </c>
    </row>
    <row r="25" spans="1:4" s="1" customFormat="1" ht="17.25" x14ac:dyDescent="0.3">
      <c r="A25" s="109"/>
      <c r="B25" s="95" t="s">
        <v>7</v>
      </c>
      <c r="C25" s="95"/>
      <c r="D25" s="95"/>
    </row>
    <row r="26" spans="1:4" s="72" customFormat="1" ht="69.75" customHeight="1" x14ac:dyDescent="0.25">
      <c r="A26" s="107">
        <v>5.0999999999999996</v>
      </c>
      <c r="B26" s="56" t="s">
        <v>504</v>
      </c>
      <c r="C26" s="110">
        <v>3529.1</v>
      </c>
      <c r="D26" s="110">
        <v>3529.1</v>
      </c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ht="68.25" customHeight="1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ht="88.5" customHeight="1" x14ac:dyDescent="0.25">
      <c r="B46" s="4"/>
    </row>
    <row r="47" spans="2:2" ht="86.25" customHeight="1" x14ac:dyDescent="0.25">
      <c r="B47" s="4"/>
    </row>
    <row r="48" spans="2:2" ht="23.25" customHeight="1" x14ac:dyDescent="0.25">
      <c r="B48" s="4"/>
    </row>
    <row r="49" spans="2:2" ht="21.75" customHeight="1" x14ac:dyDescent="0.25">
      <c r="B49" s="4"/>
    </row>
    <row r="50" spans="2:2" x14ac:dyDescent="0.25">
      <c r="B50" s="4"/>
    </row>
    <row r="51" spans="2:2" x14ac:dyDescent="0.25">
      <c r="B51" s="4"/>
    </row>
    <row r="52" spans="2:2" ht="23.25" customHeight="1" x14ac:dyDescent="0.25">
      <c r="B52" s="4"/>
    </row>
  </sheetData>
  <mergeCells count="7">
    <mergeCell ref="A2:D2"/>
    <mergeCell ref="A3:D3"/>
    <mergeCell ref="A4:D4"/>
    <mergeCell ref="A1:D1"/>
    <mergeCell ref="A5:A6"/>
    <mergeCell ref="B5:B6"/>
    <mergeCell ref="C5:D5"/>
  </mergeCells>
  <pageMargins left="0.23622047244094491" right="0.23622047244094491" top="0.23622047244094491" bottom="0.19685039370078741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93"/>
  <sheetViews>
    <sheetView topLeftCell="A34" workbookViewId="0">
      <selection activeCell="J52" sqref="J52"/>
    </sheetView>
  </sheetViews>
  <sheetFormatPr defaultRowHeight="17.25" x14ac:dyDescent="0.3"/>
  <cols>
    <col min="1" max="1" width="23" style="14" customWidth="1"/>
    <col min="2" max="2" width="20" style="14" customWidth="1"/>
    <col min="3" max="3" width="20.28515625" style="14" customWidth="1"/>
    <col min="4" max="5" width="12.7109375" style="14" customWidth="1"/>
    <col min="6" max="6" width="18" style="14" customWidth="1"/>
    <col min="7" max="7" width="18.28515625" style="14" customWidth="1"/>
    <col min="8" max="252" width="9.140625" style="14"/>
    <col min="253" max="253" width="23" style="14" customWidth="1"/>
    <col min="254" max="254" width="20" style="14" customWidth="1"/>
    <col min="255" max="255" width="20.28515625" style="14" customWidth="1"/>
    <col min="256" max="257" width="12.7109375" style="14" customWidth="1"/>
    <col min="258" max="258" width="15.140625" style="14" customWidth="1"/>
    <col min="259" max="259" width="9.140625" style="14"/>
    <col min="260" max="260" width="15.85546875" style="14" customWidth="1"/>
    <col min="261" max="261" width="18.140625" style="14" customWidth="1"/>
    <col min="262" max="262" width="21.42578125" style="14" customWidth="1"/>
    <col min="263" max="263" width="16.28515625" style="14" customWidth="1"/>
    <col min="264" max="508" width="9.140625" style="14"/>
    <col min="509" max="509" width="23" style="14" customWidth="1"/>
    <col min="510" max="510" width="20" style="14" customWidth="1"/>
    <col min="511" max="511" width="20.28515625" style="14" customWidth="1"/>
    <col min="512" max="513" width="12.7109375" style="14" customWidth="1"/>
    <col min="514" max="514" width="15.140625" style="14" customWidth="1"/>
    <col min="515" max="515" width="9.140625" style="14"/>
    <col min="516" max="516" width="15.85546875" style="14" customWidth="1"/>
    <col min="517" max="517" width="18.140625" style="14" customWidth="1"/>
    <col min="518" max="518" width="21.42578125" style="14" customWidth="1"/>
    <col min="519" max="519" width="16.28515625" style="14" customWidth="1"/>
    <col min="520" max="764" width="9.140625" style="14"/>
    <col min="765" max="765" width="23" style="14" customWidth="1"/>
    <col min="766" max="766" width="20" style="14" customWidth="1"/>
    <col min="767" max="767" width="20.28515625" style="14" customWidth="1"/>
    <col min="768" max="769" width="12.7109375" style="14" customWidth="1"/>
    <col min="770" max="770" width="15.140625" style="14" customWidth="1"/>
    <col min="771" max="771" width="9.140625" style="14"/>
    <col min="772" max="772" width="15.85546875" style="14" customWidth="1"/>
    <col min="773" max="773" width="18.140625" style="14" customWidth="1"/>
    <col min="774" max="774" width="21.42578125" style="14" customWidth="1"/>
    <col min="775" max="775" width="16.28515625" style="14" customWidth="1"/>
    <col min="776" max="1020" width="9.140625" style="14"/>
    <col min="1021" max="1021" width="23" style="14" customWidth="1"/>
    <col min="1022" max="1022" width="20" style="14" customWidth="1"/>
    <col min="1023" max="1023" width="20.28515625" style="14" customWidth="1"/>
    <col min="1024" max="1025" width="12.7109375" style="14" customWidth="1"/>
    <col min="1026" max="1026" width="15.140625" style="14" customWidth="1"/>
    <col min="1027" max="1027" width="9.140625" style="14"/>
    <col min="1028" max="1028" width="15.85546875" style="14" customWidth="1"/>
    <col min="1029" max="1029" width="18.140625" style="14" customWidth="1"/>
    <col min="1030" max="1030" width="21.42578125" style="14" customWidth="1"/>
    <col min="1031" max="1031" width="16.28515625" style="14" customWidth="1"/>
    <col min="1032" max="1276" width="9.140625" style="14"/>
    <col min="1277" max="1277" width="23" style="14" customWidth="1"/>
    <col min="1278" max="1278" width="20" style="14" customWidth="1"/>
    <col min="1279" max="1279" width="20.28515625" style="14" customWidth="1"/>
    <col min="1280" max="1281" width="12.7109375" style="14" customWidth="1"/>
    <col min="1282" max="1282" width="15.140625" style="14" customWidth="1"/>
    <col min="1283" max="1283" width="9.140625" style="14"/>
    <col min="1284" max="1284" width="15.85546875" style="14" customWidth="1"/>
    <col min="1285" max="1285" width="18.140625" style="14" customWidth="1"/>
    <col min="1286" max="1286" width="21.42578125" style="14" customWidth="1"/>
    <col min="1287" max="1287" width="16.28515625" style="14" customWidth="1"/>
    <col min="1288" max="1532" width="9.140625" style="14"/>
    <col min="1533" max="1533" width="23" style="14" customWidth="1"/>
    <col min="1534" max="1534" width="20" style="14" customWidth="1"/>
    <col min="1535" max="1535" width="20.28515625" style="14" customWidth="1"/>
    <col min="1536" max="1537" width="12.7109375" style="14" customWidth="1"/>
    <col min="1538" max="1538" width="15.140625" style="14" customWidth="1"/>
    <col min="1539" max="1539" width="9.140625" style="14"/>
    <col min="1540" max="1540" width="15.85546875" style="14" customWidth="1"/>
    <col min="1541" max="1541" width="18.140625" style="14" customWidth="1"/>
    <col min="1542" max="1542" width="21.42578125" style="14" customWidth="1"/>
    <col min="1543" max="1543" width="16.28515625" style="14" customWidth="1"/>
    <col min="1544" max="1788" width="9.140625" style="14"/>
    <col min="1789" max="1789" width="23" style="14" customWidth="1"/>
    <col min="1790" max="1790" width="20" style="14" customWidth="1"/>
    <col min="1791" max="1791" width="20.28515625" style="14" customWidth="1"/>
    <col min="1792" max="1793" width="12.7109375" style="14" customWidth="1"/>
    <col min="1794" max="1794" width="15.140625" style="14" customWidth="1"/>
    <col min="1795" max="1795" width="9.140625" style="14"/>
    <col min="1796" max="1796" width="15.85546875" style="14" customWidth="1"/>
    <col min="1797" max="1797" width="18.140625" style="14" customWidth="1"/>
    <col min="1798" max="1798" width="21.42578125" style="14" customWidth="1"/>
    <col min="1799" max="1799" width="16.28515625" style="14" customWidth="1"/>
    <col min="1800" max="2044" width="9.140625" style="14"/>
    <col min="2045" max="2045" width="23" style="14" customWidth="1"/>
    <col min="2046" max="2046" width="20" style="14" customWidth="1"/>
    <col min="2047" max="2047" width="20.28515625" style="14" customWidth="1"/>
    <col min="2048" max="2049" width="12.7109375" style="14" customWidth="1"/>
    <col min="2050" max="2050" width="15.140625" style="14" customWidth="1"/>
    <col min="2051" max="2051" width="9.140625" style="14"/>
    <col min="2052" max="2052" width="15.85546875" style="14" customWidth="1"/>
    <col min="2053" max="2053" width="18.140625" style="14" customWidth="1"/>
    <col min="2054" max="2054" width="21.42578125" style="14" customWidth="1"/>
    <col min="2055" max="2055" width="16.28515625" style="14" customWidth="1"/>
    <col min="2056" max="2300" width="9.140625" style="14"/>
    <col min="2301" max="2301" width="23" style="14" customWidth="1"/>
    <col min="2302" max="2302" width="20" style="14" customWidth="1"/>
    <col min="2303" max="2303" width="20.28515625" style="14" customWidth="1"/>
    <col min="2304" max="2305" width="12.7109375" style="14" customWidth="1"/>
    <col min="2306" max="2306" width="15.140625" style="14" customWidth="1"/>
    <col min="2307" max="2307" width="9.140625" style="14"/>
    <col min="2308" max="2308" width="15.85546875" style="14" customWidth="1"/>
    <col min="2309" max="2309" width="18.140625" style="14" customWidth="1"/>
    <col min="2310" max="2310" width="21.42578125" style="14" customWidth="1"/>
    <col min="2311" max="2311" width="16.28515625" style="14" customWidth="1"/>
    <col min="2312" max="2556" width="9.140625" style="14"/>
    <col min="2557" max="2557" width="23" style="14" customWidth="1"/>
    <col min="2558" max="2558" width="20" style="14" customWidth="1"/>
    <col min="2559" max="2559" width="20.28515625" style="14" customWidth="1"/>
    <col min="2560" max="2561" width="12.7109375" style="14" customWidth="1"/>
    <col min="2562" max="2562" width="15.140625" style="14" customWidth="1"/>
    <col min="2563" max="2563" width="9.140625" style="14"/>
    <col min="2564" max="2564" width="15.85546875" style="14" customWidth="1"/>
    <col min="2565" max="2565" width="18.140625" style="14" customWidth="1"/>
    <col min="2566" max="2566" width="21.42578125" style="14" customWidth="1"/>
    <col min="2567" max="2567" width="16.28515625" style="14" customWidth="1"/>
    <col min="2568" max="2812" width="9.140625" style="14"/>
    <col min="2813" max="2813" width="23" style="14" customWidth="1"/>
    <col min="2814" max="2814" width="20" style="14" customWidth="1"/>
    <col min="2815" max="2815" width="20.28515625" style="14" customWidth="1"/>
    <col min="2816" max="2817" width="12.7109375" style="14" customWidth="1"/>
    <col min="2818" max="2818" width="15.140625" style="14" customWidth="1"/>
    <col min="2819" max="2819" width="9.140625" style="14"/>
    <col min="2820" max="2820" width="15.85546875" style="14" customWidth="1"/>
    <col min="2821" max="2821" width="18.140625" style="14" customWidth="1"/>
    <col min="2822" max="2822" width="21.42578125" style="14" customWidth="1"/>
    <col min="2823" max="2823" width="16.28515625" style="14" customWidth="1"/>
    <col min="2824" max="3068" width="9.140625" style="14"/>
    <col min="3069" max="3069" width="23" style="14" customWidth="1"/>
    <col min="3070" max="3070" width="20" style="14" customWidth="1"/>
    <col min="3071" max="3071" width="20.28515625" style="14" customWidth="1"/>
    <col min="3072" max="3073" width="12.7109375" style="14" customWidth="1"/>
    <col min="3074" max="3074" width="15.140625" style="14" customWidth="1"/>
    <col min="3075" max="3075" width="9.140625" style="14"/>
    <col min="3076" max="3076" width="15.85546875" style="14" customWidth="1"/>
    <col min="3077" max="3077" width="18.140625" style="14" customWidth="1"/>
    <col min="3078" max="3078" width="21.42578125" style="14" customWidth="1"/>
    <col min="3079" max="3079" width="16.28515625" style="14" customWidth="1"/>
    <col min="3080" max="3324" width="9.140625" style="14"/>
    <col min="3325" max="3325" width="23" style="14" customWidth="1"/>
    <col min="3326" max="3326" width="20" style="14" customWidth="1"/>
    <col min="3327" max="3327" width="20.28515625" style="14" customWidth="1"/>
    <col min="3328" max="3329" width="12.7109375" style="14" customWidth="1"/>
    <col min="3330" max="3330" width="15.140625" style="14" customWidth="1"/>
    <col min="3331" max="3331" width="9.140625" style="14"/>
    <col min="3332" max="3332" width="15.85546875" style="14" customWidth="1"/>
    <col min="3333" max="3333" width="18.140625" style="14" customWidth="1"/>
    <col min="3334" max="3334" width="21.42578125" style="14" customWidth="1"/>
    <col min="3335" max="3335" width="16.28515625" style="14" customWidth="1"/>
    <col min="3336" max="3580" width="9.140625" style="14"/>
    <col min="3581" max="3581" width="23" style="14" customWidth="1"/>
    <col min="3582" max="3582" width="20" style="14" customWidth="1"/>
    <col min="3583" max="3583" width="20.28515625" style="14" customWidth="1"/>
    <col min="3584" max="3585" width="12.7109375" style="14" customWidth="1"/>
    <col min="3586" max="3586" width="15.140625" style="14" customWidth="1"/>
    <col min="3587" max="3587" width="9.140625" style="14"/>
    <col min="3588" max="3588" width="15.85546875" style="14" customWidth="1"/>
    <col min="3589" max="3589" width="18.140625" style="14" customWidth="1"/>
    <col min="3590" max="3590" width="21.42578125" style="14" customWidth="1"/>
    <col min="3591" max="3591" width="16.28515625" style="14" customWidth="1"/>
    <col min="3592" max="3836" width="9.140625" style="14"/>
    <col min="3837" max="3837" width="23" style="14" customWidth="1"/>
    <col min="3838" max="3838" width="20" style="14" customWidth="1"/>
    <col min="3839" max="3839" width="20.28515625" style="14" customWidth="1"/>
    <col min="3840" max="3841" width="12.7109375" style="14" customWidth="1"/>
    <col min="3842" max="3842" width="15.140625" style="14" customWidth="1"/>
    <col min="3843" max="3843" width="9.140625" style="14"/>
    <col min="3844" max="3844" width="15.85546875" style="14" customWidth="1"/>
    <col min="3845" max="3845" width="18.140625" style="14" customWidth="1"/>
    <col min="3846" max="3846" width="21.42578125" style="14" customWidth="1"/>
    <col min="3847" max="3847" width="16.28515625" style="14" customWidth="1"/>
    <col min="3848" max="4092" width="9.140625" style="14"/>
    <col min="4093" max="4093" width="23" style="14" customWidth="1"/>
    <col min="4094" max="4094" width="20" style="14" customWidth="1"/>
    <col min="4095" max="4095" width="20.28515625" style="14" customWidth="1"/>
    <col min="4096" max="4097" width="12.7109375" style="14" customWidth="1"/>
    <col min="4098" max="4098" width="15.140625" style="14" customWidth="1"/>
    <col min="4099" max="4099" width="9.140625" style="14"/>
    <col min="4100" max="4100" width="15.85546875" style="14" customWidth="1"/>
    <col min="4101" max="4101" width="18.140625" style="14" customWidth="1"/>
    <col min="4102" max="4102" width="21.42578125" style="14" customWidth="1"/>
    <col min="4103" max="4103" width="16.28515625" style="14" customWidth="1"/>
    <col min="4104" max="4348" width="9.140625" style="14"/>
    <col min="4349" max="4349" width="23" style="14" customWidth="1"/>
    <col min="4350" max="4350" width="20" style="14" customWidth="1"/>
    <col min="4351" max="4351" width="20.28515625" style="14" customWidth="1"/>
    <col min="4352" max="4353" width="12.7109375" style="14" customWidth="1"/>
    <col min="4354" max="4354" width="15.140625" style="14" customWidth="1"/>
    <col min="4355" max="4355" width="9.140625" style="14"/>
    <col min="4356" max="4356" width="15.85546875" style="14" customWidth="1"/>
    <col min="4357" max="4357" width="18.140625" style="14" customWidth="1"/>
    <col min="4358" max="4358" width="21.42578125" style="14" customWidth="1"/>
    <col min="4359" max="4359" width="16.28515625" style="14" customWidth="1"/>
    <col min="4360" max="4604" width="9.140625" style="14"/>
    <col min="4605" max="4605" width="23" style="14" customWidth="1"/>
    <col min="4606" max="4606" width="20" style="14" customWidth="1"/>
    <col min="4607" max="4607" width="20.28515625" style="14" customWidth="1"/>
    <col min="4608" max="4609" width="12.7109375" style="14" customWidth="1"/>
    <col min="4610" max="4610" width="15.140625" style="14" customWidth="1"/>
    <col min="4611" max="4611" width="9.140625" style="14"/>
    <col min="4612" max="4612" width="15.85546875" style="14" customWidth="1"/>
    <col min="4613" max="4613" width="18.140625" style="14" customWidth="1"/>
    <col min="4614" max="4614" width="21.42578125" style="14" customWidth="1"/>
    <col min="4615" max="4615" width="16.28515625" style="14" customWidth="1"/>
    <col min="4616" max="4860" width="9.140625" style="14"/>
    <col min="4861" max="4861" width="23" style="14" customWidth="1"/>
    <col min="4862" max="4862" width="20" style="14" customWidth="1"/>
    <col min="4863" max="4863" width="20.28515625" style="14" customWidth="1"/>
    <col min="4864" max="4865" width="12.7109375" style="14" customWidth="1"/>
    <col min="4866" max="4866" width="15.140625" style="14" customWidth="1"/>
    <col min="4867" max="4867" width="9.140625" style="14"/>
    <col min="4868" max="4868" width="15.85546875" style="14" customWidth="1"/>
    <col min="4869" max="4869" width="18.140625" style="14" customWidth="1"/>
    <col min="4870" max="4870" width="21.42578125" style="14" customWidth="1"/>
    <col min="4871" max="4871" width="16.28515625" style="14" customWidth="1"/>
    <col min="4872" max="5116" width="9.140625" style="14"/>
    <col min="5117" max="5117" width="23" style="14" customWidth="1"/>
    <col min="5118" max="5118" width="20" style="14" customWidth="1"/>
    <col min="5119" max="5119" width="20.28515625" style="14" customWidth="1"/>
    <col min="5120" max="5121" width="12.7109375" style="14" customWidth="1"/>
    <col min="5122" max="5122" width="15.140625" style="14" customWidth="1"/>
    <col min="5123" max="5123" width="9.140625" style="14"/>
    <col min="5124" max="5124" width="15.85546875" style="14" customWidth="1"/>
    <col min="5125" max="5125" width="18.140625" style="14" customWidth="1"/>
    <col min="5126" max="5126" width="21.42578125" style="14" customWidth="1"/>
    <col min="5127" max="5127" width="16.28515625" style="14" customWidth="1"/>
    <col min="5128" max="5372" width="9.140625" style="14"/>
    <col min="5373" max="5373" width="23" style="14" customWidth="1"/>
    <col min="5374" max="5374" width="20" style="14" customWidth="1"/>
    <col min="5375" max="5375" width="20.28515625" style="14" customWidth="1"/>
    <col min="5376" max="5377" width="12.7109375" style="14" customWidth="1"/>
    <col min="5378" max="5378" width="15.140625" style="14" customWidth="1"/>
    <col min="5379" max="5379" width="9.140625" style="14"/>
    <col min="5380" max="5380" width="15.85546875" style="14" customWidth="1"/>
    <col min="5381" max="5381" width="18.140625" style="14" customWidth="1"/>
    <col min="5382" max="5382" width="21.42578125" style="14" customWidth="1"/>
    <col min="5383" max="5383" width="16.28515625" style="14" customWidth="1"/>
    <col min="5384" max="5628" width="9.140625" style="14"/>
    <col min="5629" max="5629" width="23" style="14" customWidth="1"/>
    <col min="5630" max="5630" width="20" style="14" customWidth="1"/>
    <col min="5631" max="5631" width="20.28515625" style="14" customWidth="1"/>
    <col min="5632" max="5633" width="12.7109375" style="14" customWidth="1"/>
    <col min="5634" max="5634" width="15.140625" style="14" customWidth="1"/>
    <col min="5635" max="5635" width="9.140625" style="14"/>
    <col min="5636" max="5636" width="15.85546875" style="14" customWidth="1"/>
    <col min="5637" max="5637" width="18.140625" style="14" customWidth="1"/>
    <col min="5638" max="5638" width="21.42578125" style="14" customWidth="1"/>
    <col min="5639" max="5639" width="16.28515625" style="14" customWidth="1"/>
    <col min="5640" max="5884" width="9.140625" style="14"/>
    <col min="5885" max="5885" width="23" style="14" customWidth="1"/>
    <col min="5886" max="5886" width="20" style="14" customWidth="1"/>
    <col min="5887" max="5887" width="20.28515625" style="14" customWidth="1"/>
    <col min="5888" max="5889" width="12.7109375" style="14" customWidth="1"/>
    <col min="5890" max="5890" width="15.140625" style="14" customWidth="1"/>
    <col min="5891" max="5891" width="9.140625" style="14"/>
    <col min="5892" max="5892" width="15.85546875" style="14" customWidth="1"/>
    <col min="5893" max="5893" width="18.140625" style="14" customWidth="1"/>
    <col min="5894" max="5894" width="21.42578125" style="14" customWidth="1"/>
    <col min="5895" max="5895" width="16.28515625" style="14" customWidth="1"/>
    <col min="5896" max="6140" width="9.140625" style="14"/>
    <col min="6141" max="6141" width="23" style="14" customWidth="1"/>
    <col min="6142" max="6142" width="20" style="14" customWidth="1"/>
    <col min="6143" max="6143" width="20.28515625" style="14" customWidth="1"/>
    <col min="6144" max="6145" width="12.7109375" style="14" customWidth="1"/>
    <col min="6146" max="6146" width="15.140625" style="14" customWidth="1"/>
    <col min="6147" max="6147" width="9.140625" style="14"/>
    <col min="6148" max="6148" width="15.85546875" style="14" customWidth="1"/>
    <col min="6149" max="6149" width="18.140625" style="14" customWidth="1"/>
    <col min="6150" max="6150" width="21.42578125" style="14" customWidth="1"/>
    <col min="6151" max="6151" width="16.28515625" style="14" customWidth="1"/>
    <col min="6152" max="6396" width="9.140625" style="14"/>
    <col min="6397" max="6397" width="23" style="14" customWidth="1"/>
    <col min="6398" max="6398" width="20" style="14" customWidth="1"/>
    <col min="6399" max="6399" width="20.28515625" style="14" customWidth="1"/>
    <col min="6400" max="6401" width="12.7109375" style="14" customWidth="1"/>
    <col min="6402" max="6402" width="15.140625" style="14" customWidth="1"/>
    <col min="6403" max="6403" width="9.140625" style="14"/>
    <col min="6404" max="6404" width="15.85546875" style="14" customWidth="1"/>
    <col min="6405" max="6405" width="18.140625" style="14" customWidth="1"/>
    <col min="6406" max="6406" width="21.42578125" style="14" customWidth="1"/>
    <col min="6407" max="6407" width="16.28515625" style="14" customWidth="1"/>
    <col min="6408" max="6652" width="9.140625" style="14"/>
    <col min="6653" max="6653" width="23" style="14" customWidth="1"/>
    <col min="6654" max="6654" width="20" style="14" customWidth="1"/>
    <col min="6655" max="6655" width="20.28515625" style="14" customWidth="1"/>
    <col min="6656" max="6657" width="12.7109375" style="14" customWidth="1"/>
    <col min="6658" max="6658" width="15.140625" style="14" customWidth="1"/>
    <col min="6659" max="6659" width="9.140625" style="14"/>
    <col min="6660" max="6660" width="15.85546875" style="14" customWidth="1"/>
    <col min="6661" max="6661" width="18.140625" style="14" customWidth="1"/>
    <col min="6662" max="6662" width="21.42578125" style="14" customWidth="1"/>
    <col min="6663" max="6663" width="16.28515625" style="14" customWidth="1"/>
    <col min="6664" max="6908" width="9.140625" style="14"/>
    <col min="6909" max="6909" width="23" style="14" customWidth="1"/>
    <col min="6910" max="6910" width="20" style="14" customWidth="1"/>
    <col min="6911" max="6911" width="20.28515625" style="14" customWidth="1"/>
    <col min="6912" max="6913" width="12.7109375" style="14" customWidth="1"/>
    <col min="6914" max="6914" width="15.140625" style="14" customWidth="1"/>
    <col min="6915" max="6915" width="9.140625" style="14"/>
    <col min="6916" max="6916" width="15.85546875" style="14" customWidth="1"/>
    <col min="6917" max="6917" width="18.140625" style="14" customWidth="1"/>
    <col min="6918" max="6918" width="21.42578125" style="14" customWidth="1"/>
    <col min="6919" max="6919" width="16.28515625" style="14" customWidth="1"/>
    <col min="6920" max="7164" width="9.140625" style="14"/>
    <col min="7165" max="7165" width="23" style="14" customWidth="1"/>
    <col min="7166" max="7166" width="20" style="14" customWidth="1"/>
    <col min="7167" max="7167" width="20.28515625" style="14" customWidth="1"/>
    <col min="7168" max="7169" width="12.7109375" style="14" customWidth="1"/>
    <col min="7170" max="7170" width="15.140625" style="14" customWidth="1"/>
    <col min="7171" max="7171" width="9.140625" style="14"/>
    <col min="7172" max="7172" width="15.85546875" style="14" customWidth="1"/>
    <col min="7173" max="7173" width="18.140625" style="14" customWidth="1"/>
    <col min="7174" max="7174" width="21.42578125" style="14" customWidth="1"/>
    <col min="7175" max="7175" width="16.28515625" style="14" customWidth="1"/>
    <col min="7176" max="7420" width="9.140625" style="14"/>
    <col min="7421" max="7421" width="23" style="14" customWidth="1"/>
    <col min="7422" max="7422" width="20" style="14" customWidth="1"/>
    <col min="7423" max="7423" width="20.28515625" style="14" customWidth="1"/>
    <col min="7424" max="7425" width="12.7109375" style="14" customWidth="1"/>
    <col min="7426" max="7426" width="15.140625" style="14" customWidth="1"/>
    <col min="7427" max="7427" width="9.140625" style="14"/>
    <col min="7428" max="7428" width="15.85546875" style="14" customWidth="1"/>
    <col min="7429" max="7429" width="18.140625" style="14" customWidth="1"/>
    <col min="7430" max="7430" width="21.42578125" style="14" customWidth="1"/>
    <col min="7431" max="7431" width="16.28515625" style="14" customWidth="1"/>
    <col min="7432" max="7676" width="9.140625" style="14"/>
    <col min="7677" max="7677" width="23" style="14" customWidth="1"/>
    <col min="7678" max="7678" width="20" style="14" customWidth="1"/>
    <col min="7679" max="7679" width="20.28515625" style="14" customWidth="1"/>
    <col min="7680" max="7681" width="12.7109375" style="14" customWidth="1"/>
    <col min="7682" max="7682" width="15.140625" style="14" customWidth="1"/>
    <col min="7683" max="7683" width="9.140625" style="14"/>
    <col min="7684" max="7684" width="15.85546875" style="14" customWidth="1"/>
    <col min="7685" max="7685" width="18.140625" style="14" customWidth="1"/>
    <col min="7686" max="7686" width="21.42578125" style="14" customWidth="1"/>
    <col min="7687" max="7687" width="16.28515625" style="14" customWidth="1"/>
    <col min="7688" max="7932" width="9.140625" style="14"/>
    <col min="7933" max="7933" width="23" style="14" customWidth="1"/>
    <col min="7934" max="7934" width="20" style="14" customWidth="1"/>
    <col min="7935" max="7935" width="20.28515625" style="14" customWidth="1"/>
    <col min="7936" max="7937" width="12.7109375" style="14" customWidth="1"/>
    <col min="7938" max="7938" width="15.140625" style="14" customWidth="1"/>
    <col min="7939" max="7939" width="9.140625" style="14"/>
    <col min="7940" max="7940" width="15.85546875" style="14" customWidth="1"/>
    <col min="7941" max="7941" width="18.140625" style="14" customWidth="1"/>
    <col min="7942" max="7942" width="21.42578125" style="14" customWidth="1"/>
    <col min="7943" max="7943" width="16.28515625" style="14" customWidth="1"/>
    <col min="7944" max="8188" width="9.140625" style="14"/>
    <col min="8189" max="8189" width="23" style="14" customWidth="1"/>
    <col min="8190" max="8190" width="20" style="14" customWidth="1"/>
    <col min="8191" max="8191" width="20.28515625" style="14" customWidth="1"/>
    <col min="8192" max="8193" width="12.7109375" style="14" customWidth="1"/>
    <col min="8194" max="8194" width="15.140625" style="14" customWidth="1"/>
    <col min="8195" max="8195" width="9.140625" style="14"/>
    <col min="8196" max="8196" width="15.85546875" style="14" customWidth="1"/>
    <col min="8197" max="8197" width="18.140625" style="14" customWidth="1"/>
    <col min="8198" max="8198" width="21.42578125" style="14" customWidth="1"/>
    <col min="8199" max="8199" width="16.28515625" style="14" customWidth="1"/>
    <col min="8200" max="8444" width="9.140625" style="14"/>
    <col min="8445" max="8445" width="23" style="14" customWidth="1"/>
    <col min="8446" max="8446" width="20" style="14" customWidth="1"/>
    <col min="8447" max="8447" width="20.28515625" style="14" customWidth="1"/>
    <col min="8448" max="8449" width="12.7109375" style="14" customWidth="1"/>
    <col min="8450" max="8450" width="15.140625" style="14" customWidth="1"/>
    <col min="8451" max="8451" width="9.140625" style="14"/>
    <col min="8452" max="8452" width="15.85546875" style="14" customWidth="1"/>
    <col min="8453" max="8453" width="18.140625" style="14" customWidth="1"/>
    <col min="8454" max="8454" width="21.42578125" style="14" customWidth="1"/>
    <col min="8455" max="8455" width="16.28515625" style="14" customWidth="1"/>
    <col min="8456" max="8700" width="9.140625" style="14"/>
    <col min="8701" max="8701" width="23" style="14" customWidth="1"/>
    <col min="8702" max="8702" width="20" style="14" customWidth="1"/>
    <col min="8703" max="8703" width="20.28515625" style="14" customWidth="1"/>
    <col min="8704" max="8705" width="12.7109375" style="14" customWidth="1"/>
    <col min="8706" max="8706" width="15.140625" style="14" customWidth="1"/>
    <col min="8707" max="8707" width="9.140625" style="14"/>
    <col min="8708" max="8708" width="15.85546875" style="14" customWidth="1"/>
    <col min="8709" max="8709" width="18.140625" style="14" customWidth="1"/>
    <col min="8710" max="8710" width="21.42578125" style="14" customWidth="1"/>
    <col min="8711" max="8711" width="16.28515625" style="14" customWidth="1"/>
    <col min="8712" max="8956" width="9.140625" style="14"/>
    <col min="8957" max="8957" width="23" style="14" customWidth="1"/>
    <col min="8958" max="8958" width="20" style="14" customWidth="1"/>
    <col min="8959" max="8959" width="20.28515625" style="14" customWidth="1"/>
    <col min="8960" max="8961" width="12.7109375" style="14" customWidth="1"/>
    <col min="8962" max="8962" width="15.140625" style="14" customWidth="1"/>
    <col min="8963" max="8963" width="9.140625" style="14"/>
    <col min="8964" max="8964" width="15.85546875" style="14" customWidth="1"/>
    <col min="8965" max="8965" width="18.140625" style="14" customWidth="1"/>
    <col min="8966" max="8966" width="21.42578125" style="14" customWidth="1"/>
    <col min="8967" max="8967" width="16.28515625" style="14" customWidth="1"/>
    <col min="8968" max="9212" width="9.140625" style="14"/>
    <col min="9213" max="9213" width="23" style="14" customWidth="1"/>
    <col min="9214" max="9214" width="20" style="14" customWidth="1"/>
    <col min="9215" max="9215" width="20.28515625" style="14" customWidth="1"/>
    <col min="9216" max="9217" width="12.7109375" style="14" customWidth="1"/>
    <col min="9218" max="9218" width="15.140625" style="14" customWidth="1"/>
    <col min="9219" max="9219" width="9.140625" style="14"/>
    <col min="9220" max="9220" width="15.85546875" style="14" customWidth="1"/>
    <col min="9221" max="9221" width="18.140625" style="14" customWidth="1"/>
    <col min="9222" max="9222" width="21.42578125" style="14" customWidth="1"/>
    <col min="9223" max="9223" width="16.28515625" style="14" customWidth="1"/>
    <col min="9224" max="9468" width="9.140625" style="14"/>
    <col min="9469" max="9469" width="23" style="14" customWidth="1"/>
    <col min="9470" max="9470" width="20" style="14" customWidth="1"/>
    <col min="9471" max="9471" width="20.28515625" style="14" customWidth="1"/>
    <col min="9472" max="9473" width="12.7109375" style="14" customWidth="1"/>
    <col min="9474" max="9474" width="15.140625" style="14" customWidth="1"/>
    <col min="9475" max="9475" width="9.140625" style="14"/>
    <col min="9476" max="9476" width="15.85546875" style="14" customWidth="1"/>
    <col min="9477" max="9477" width="18.140625" style="14" customWidth="1"/>
    <col min="9478" max="9478" width="21.42578125" style="14" customWidth="1"/>
    <col min="9479" max="9479" width="16.28515625" style="14" customWidth="1"/>
    <col min="9480" max="9724" width="9.140625" style="14"/>
    <col min="9725" max="9725" width="23" style="14" customWidth="1"/>
    <col min="9726" max="9726" width="20" style="14" customWidth="1"/>
    <col min="9727" max="9727" width="20.28515625" style="14" customWidth="1"/>
    <col min="9728" max="9729" width="12.7109375" style="14" customWidth="1"/>
    <col min="9730" max="9730" width="15.140625" style="14" customWidth="1"/>
    <col min="9731" max="9731" width="9.140625" style="14"/>
    <col min="9732" max="9732" width="15.85546875" style="14" customWidth="1"/>
    <col min="9733" max="9733" width="18.140625" style="14" customWidth="1"/>
    <col min="9734" max="9734" width="21.42578125" style="14" customWidth="1"/>
    <col min="9735" max="9735" width="16.28515625" style="14" customWidth="1"/>
    <col min="9736" max="9980" width="9.140625" style="14"/>
    <col min="9981" max="9981" width="23" style="14" customWidth="1"/>
    <col min="9982" max="9982" width="20" style="14" customWidth="1"/>
    <col min="9983" max="9983" width="20.28515625" style="14" customWidth="1"/>
    <col min="9984" max="9985" width="12.7109375" style="14" customWidth="1"/>
    <col min="9986" max="9986" width="15.140625" style="14" customWidth="1"/>
    <col min="9987" max="9987" width="9.140625" style="14"/>
    <col min="9988" max="9988" width="15.85546875" style="14" customWidth="1"/>
    <col min="9989" max="9989" width="18.140625" style="14" customWidth="1"/>
    <col min="9990" max="9990" width="21.42578125" style="14" customWidth="1"/>
    <col min="9991" max="9991" width="16.28515625" style="14" customWidth="1"/>
    <col min="9992" max="10236" width="9.140625" style="14"/>
    <col min="10237" max="10237" width="23" style="14" customWidth="1"/>
    <col min="10238" max="10238" width="20" style="14" customWidth="1"/>
    <col min="10239" max="10239" width="20.28515625" style="14" customWidth="1"/>
    <col min="10240" max="10241" width="12.7109375" style="14" customWidth="1"/>
    <col min="10242" max="10242" width="15.140625" style="14" customWidth="1"/>
    <col min="10243" max="10243" width="9.140625" style="14"/>
    <col min="10244" max="10244" width="15.85546875" style="14" customWidth="1"/>
    <col min="10245" max="10245" width="18.140625" style="14" customWidth="1"/>
    <col min="10246" max="10246" width="21.42578125" style="14" customWidth="1"/>
    <col min="10247" max="10247" width="16.28515625" style="14" customWidth="1"/>
    <col min="10248" max="10492" width="9.140625" style="14"/>
    <col min="10493" max="10493" width="23" style="14" customWidth="1"/>
    <col min="10494" max="10494" width="20" style="14" customWidth="1"/>
    <col min="10495" max="10495" width="20.28515625" style="14" customWidth="1"/>
    <col min="10496" max="10497" width="12.7109375" style="14" customWidth="1"/>
    <col min="10498" max="10498" width="15.140625" style="14" customWidth="1"/>
    <col min="10499" max="10499" width="9.140625" style="14"/>
    <col min="10500" max="10500" width="15.85546875" style="14" customWidth="1"/>
    <col min="10501" max="10501" width="18.140625" style="14" customWidth="1"/>
    <col min="10502" max="10502" width="21.42578125" style="14" customWidth="1"/>
    <col min="10503" max="10503" width="16.28515625" style="14" customWidth="1"/>
    <col min="10504" max="10748" width="9.140625" style="14"/>
    <col min="10749" max="10749" width="23" style="14" customWidth="1"/>
    <col min="10750" max="10750" width="20" style="14" customWidth="1"/>
    <col min="10751" max="10751" width="20.28515625" style="14" customWidth="1"/>
    <col min="10752" max="10753" width="12.7109375" style="14" customWidth="1"/>
    <col min="10754" max="10754" width="15.140625" style="14" customWidth="1"/>
    <col min="10755" max="10755" width="9.140625" style="14"/>
    <col min="10756" max="10756" width="15.85546875" style="14" customWidth="1"/>
    <col min="10757" max="10757" width="18.140625" style="14" customWidth="1"/>
    <col min="10758" max="10758" width="21.42578125" style="14" customWidth="1"/>
    <col min="10759" max="10759" width="16.28515625" style="14" customWidth="1"/>
    <col min="10760" max="11004" width="9.140625" style="14"/>
    <col min="11005" max="11005" width="23" style="14" customWidth="1"/>
    <col min="11006" max="11006" width="20" style="14" customWidth="1"/>
    <col min="11007" max="11007" width="20.28515625" style="14" customWidth="1"/>
    <col min="11008" max="11009" width="12.7109375" style="14" customWidth="1"/>
    <col min="11010" max="11010" width="15.140625" style="14" customWidth="1"/>
    <col min="11011" max="11011" width="9.140625" style="14"/>
    <col min="11012" max="11012" width="15.85546875" style="14" customWidth="1"/>
    <col min="11013" max="11013" width="18.140625" style="14" customWidth="1"/>
    <col min="11014" max="11014" width="21.42578125" style="14" customWidth="1"/>
    <col min="11015" max="11015" width="16.28515625" style="14" customWidth="1"/>
    <col min="11016" max="11260" width="9.140625" style="14"/>
    <col min="11261" max="11261" width="23" style="14" customWidth="1"/>
    <col min="11262" max="11262" width="20" style="14" customWidth="1"/>
    <col min="11263" max="11263" width="20.28515625" style="14" customWidth="1"/>
    <col min="11264" max="11265" width="12.7109375" style="14" customWidth="1"/>
    <col min="11266" max="11266" width="15.140625" style="14" customWidth="1"/>
    <col min="11267" max="11267" width="9.140625" style="14"/>
    <col min="11268" max="11268" width="15.85546875" style="14" customWidth="1"/>
    <col min="11269" max="11269" width="18.140625" style="14" customWidth="1"/>
    <col min="11270" max="11270" width="21.42578125" style="14" customWidth="1"/>
    <col min="11271" max="11271" width="16.28515625" style="14" customWidth="1"/>
    <col min="11272" max="11516" width="9.140625" style="14"/>
    <col min="11517" max="11517" width="23" style="14" customWidth="1"/>
    <col min="11518" max="11518" width="20" style="14" customWidth="1"/>
    <col min="11519" max="11519" width="20.28515625" style="14" customWidth="1"/>
    <col min="11520" max="11521" width="12.7109375" style="14" customWidth="1"/>
    <col min="11522" max="11522" width="15.140625" style="14" customWidth="1"/>
    <col min="11523" max="11523" width="9.140625" style="14"/>
    <col min="11524" max="11524" width="15.85546875" style="14" customWidth="1"/>
    <col min="11525" max="11525" width="18.140625" style="14" customWidth="1"/>
    <col min="11526" max="11526" width="21.42578125" style="14" customWidth="1"/>
    <col min="11527" max="11527" width="16.28515625" style="14" customWidth="1"/>
    <col min="11528" max="11772" width="9.140625" style="14"/>
    <col min="11773" max="11773" width="23" style="14" customWidth="1"/>
    <col min="11774" max="11774" width="20" style="14" customWidth="1"/>
    <col min="11775" max="11775" width="20.28515625" style="14" customWidth="1"/>
    <col min="11776" max="11777" width="12.7109375" style="14" customWidth="1"/>
    <col min="11778" max="11778" width="15.140625" style="14" customWidth="1"/>
    <col min="11779" max="11779" width="9.140625" style="14"/>
    <col min="11780" max="11780" width="15.85546875" style="14" customWidth="1"/>
    <col min="11781" max="11781" width="18.140625" style="14" customWidth="1"/>
    <col min="11782" max="11782" width="21.42578125" style="14" customWidth="1"/>
    <col min="11783" max="11783" width="16.28515625" style="14" customWidth="1"/>
    <col min="11784" max="12028" width="9.140625" style="14"/>
    <col min="12029" max="12029" width="23" style="14" customWidth="1"/>
    <col min="12030" max="12030" width="20" style="14" customWidth="1"/>
    <col min="12031" max="12031" width="20.28515625" style="14" customWidth="1"/>
    <col min="12032" max="12033" width="12.7109375" style="14" customWidth="1"/>
    <col min="12034" max="12034" width="15.140625" style="14" customWidth="1"/>
    <col min="12035" max="12035" width="9.140625" style="14"/>
    <col min="12036" max="12036" width="15.85546875" style="14" customWidth="1"/>
    <col min="12037" max="12037" width="18.140625" style="14" customWidth="1"/>
    <col min="12038" max="12038" width="21.42578125" style="14" customWidth="1"/>
    <col min="12039" max="12039" width="16.28515625" style="14" customWidth="1"/>
    <col min="12040" max="12284" width="9.140625" style="14"/>
    <col min="12285" max="12285" width="23" style="14" customWidth="1"/>
    <col min="12286" max="12286" width="20" style="14" customWidth="1"/>
    <col min="12287" max="12287" width="20.28515625" style="14" customWidth="1"/>
    <col min="12288" max="12289" width="12.7109375" style="14" customWidth="1"/>
    <col min="12290" max="12290" width="15.140625" style="14" customWidth="1"/>
    <col min="12291" max="12291" width="9.140625" style="14"/>
    <col min="12292" max="12292" width="15.85546875" style="14" customWidth="1"/>
    <col min="12293" max="12293" width="18.140625" style="14" customWidth="1"/>
    <col min="12294" max="12294" width="21.42578125" style="14" customWidth="1"/>
    <col min="12295" max="12295" width="16.28515625" style="14" customWidth="1"/>
    <col min="12296" max="12540" width="9.140625" style="14"/>
    <col min="12541" max="12541" width="23" style="14" customWidth="1"/>
    <col min="12542" max="12542" width="20" style="14" customWidth="1"/>
    <col min="12543" max="12543" width="20.28515625" style="14" customWidth="1"/>
    <col min="12544" max="12545" width="12.7109375" style="14" customWidth="1"/>
    <col min="12546" max="12546" width="15.140625" style="14" customWidth="1"/>
    <col min="12547" max="12547" width="9.140625" style="14"/>
    <col min="12548" max="12548" width="15.85546875" style="14" customWidth="1"/>
    <col min="12549" max="12549" width="18.140625" style="14" customWidth="1"/>
    <col min="12550" max="12550" width="21.42578125" style="14" customWidth="1"/>
    <col min="12551" max="12551" width="16.28515625" style="14" customWidth="1"/>
    <col min="12552" max="12796" width="9.140625" style="14"/>
    <col min="12797" max="12797" width="23" style="14" customWidth="1"/>
    <col min="12798" max="12798" width="20" style="14" customWidth="1"/>
    <col min="12799" max="12799" width="20.28515625" style="14" customWidth="1"/>
    <col min="12800" max="12801" width="12.7109375" style="14" customWidth="1"/>
    <col min="12802" max="12802" width="15.140625" style="14" customWidth="1"/>
    <col min="12803" max="12803" width="9.140625" style="14"/>
    <col min="12804" max="12804" width="15.85546875" style="14" customWidth="1"/>
    <col min="12805" max="12805" width="18.140625" style="14" customWidth="1"/>
    <col min="12806" max="12806" width="21.42578125" style="14" customWidth="1"/>
    <col min="12807" max="12807" width="16.28515625" style="14" customWidth="1"/>
    <col min="12808" max="13052" width="9.140625" style="14"/>
    <col min="13053" max="13053" width="23" style="14" customWidth="1"/>
    <col min="13054" max="13054" width="20" style="14" customWidth="1"/>
    <col min="13055" max="13055" width="20.28515625" style="14" customWidth="1"/>
    <col min="13056" max="13057" width="12.7109375" style="14" customWidth="1"/>
    <col min="13058" max="13058" width="15.140625" style="14" customWidth="1"/>
    <col min="13059" max="13059" width="9.140625" style="14"/>
    <col min="13060" max="13060" width="15.85546875" style="14" customWidth="1"/>
    <col min="13061" max="13061" width="18.140625" style="14" customWidth="1"/>
    <col min="13062" max="13062" width="21.42578125" style="14" customWidth="1"/>
    <col min="13063" max="13063" width="16.28515625" style="14" customWidth="1"/>
    <col min="13064" max="13308" width="9.140625" style="14"/>
    <col min="13309" max="13309" width="23" style="14" customWidth="1"/>
    <col min="13310" max="13310" width="20" style="14" customWidth="1"/>
    <col min="13311" max="13311" width="20.28515625" style="14" customWidth="1"/>
    <col min="13312" max="13313" width="12.7109375" style="14" customWidth="1"/>
    <col min="13314" max="13314" width="15.140625" style="14" customWidth="1"/>
    <col min="13315" max="13315" width="9.140625" style="14"/>
    <col min="13316" max="13316" width="15.85546875" style="14" customWidth="1"/>
    <col min="13317" max="13317" width="18.140625" style="14" customWidth="1"/>
    <col min="13318" max="13318" width="21.42578125" style="14" customWidth="1"/>
    <col min="13319" max="13319" width="16.28515625" style="14" customWidth="1"/>
    <col min="13320" max="13564" width="9.140625" style="14"/>
    <col min="13565" max="13565" width="23" style="14" customWidth="1"/>
    <col min="13566" max="13566" width="20" style="14" customWidth="1"/>
    <col min="13567" max="13567" width="20.28515625" style="14" customWidth="1"/>
    <col min="13568" max="13569" width="12.7109375" style="14" customWidth="1"/>
    <col min="13570" max="13570" width="15.140625" style="14" customWidth="1"/>
    <col min="13571" max="13571" width="9.140625" style="14"/>
    <col min="13572" max="13572" width="15.85546875" style="14" customWidth="1"/>
    <col min="13573" max="13573" width="18.140625" style="14" customWidth="1"/>
    <col min="13574" max="13574" width="21.42578125" style="14" customWidth="1"/>
    <col min="13575" max="13575" width="16.28515625" style="14" customWidth="1"/>
    <col min="13576" max="13820" width="9.140625" style="14"/>
    <col min="13821" max="13821" width="23" style="14" customWidth="1"/>
    <col min="13822" max="13822" width="20" style="14" customWidth="1"/>
    <col min="13823" max="13823" width="20.28515625" style="14" customWidth="1"/>
    <col min="13824" max="13825" width="12.7109375" style="14" customWidth="1"/>
    <col min="13826" max="13826" width="15.140625" style="14" customWidth="1"/>
    <col min="13827" max="13827" width="9.140625" style="14"/>
    <col min="13828" max="13828" width="15.85546875" style="14" customWidth="1"/>
    <col min="13829" max="13829" width="18.140625" style="14" customWidth="1"/>
    <col min="13830" max="13830" width="21.42578125" style="14" customWidth="1"/>
    <col min="13831" max="13831" width="16.28515625" style="14" customWidth="1"/>
    <col min="13832" max="14076" width="9.140625" style="14"/>
    <col min="14077" max="14077" width="23" style="14" customWidth="1"/>
    <col min="14078" max="14078" width="20" style="14" customWidth="1"/>
    <col min="14079" max="14079" width="20.28515625" style="14" customWidth="1"/>
    <col min="14080" max="14081" width="12.7109375" style="14" customWidth="1"/>
    <col min="14082" max="14082" width="15.140625" style="14" customWidth="1"/>
    <col min="14083" max="14083" width="9.140625" style="14"/>
    <col min="14084" max="14084" width="15.85546875" style="14" customWidth="1"/>
    <col min="14085" max="14085" width="18.140625" style="14" customWidth="1"/>
    <col min="14086" max="14086" width="21.42578125" style="14" customWidth="1"/>
    <col min="14087" max="14087" width="16.28515625" style="14" customWidth="1"/>
    <col min="14088" max="14332" width="9.140625" style="14"/>
    <col min="14333" max="14333" width="23" style="14" customWidth="1"/>
    <col min="14334" max="14334" width="20" style="14" customWidth="1"/>
    <col min="14335" max="14335" width="20.28515625" style="14" customWidth="1"/>
    <col min="14336" max="14337" width="12.7109375" style="14" customWidth="1"/>
    <col min="14338" max="14338" width="15.140625" style="14" customWidth="1"/>
    <col min="14339" max="14339" width="9.140625" style="14"/>
    <col min="14340" max="14340" width="15.85546875" style="14" customWidth="1"/>
    <col min="14341" max="14341" width="18.140625" style="14" customWidth="1"/>
    <col min="14342" max="14342" width="21.42578125" style="14" customWidth="1"/>
    <col min="14343" max="14343" width="16.28515625" style="14" customWidth="1"/>
    <col min="14344" max="14588" width="9.140625" style="14"/>
    <col min="14589" max="14589" width="23" style="14" customWidth="1"/>
    <col min="14590" max="14590" width="20" style="14" customWidth="1"/>
    <col min="14591" max="14591" width="20.28515625" style="14" customWidth="1"/>
    <col min="14592" max="14593" width="12.7109375" style="14" customWidth="1"/>
    <col min="14594" max="14594" width="15.140625" style="14" customWidth="1"/>
    <col min="14595" max="14595" width="9.140625" style="14"/>
    <col min="14596" max="14596" width="15.85546875" style="14" customWidth="1"/>
    <col min="14597" max="14597" width="18.140625" style="14" customWidth="1"/>
    <col min="14598" max="14598" width="21.42578125" style="14" customWidth="1"/>
    <col min="14599" max="14599" width="16.28515625" style="14" customWidth="1"/>
    <col min="14600" max="14844" width="9.140625" style="14"/>
    <col min="14845" max="14845" width="23" style="14" customWidth="1"/>
    <col min="14846" max="14846" width="20" style="14" customWidth="1"/>
    <col min="14847" max="14847" width="20.28515625" style="14" customWidth="1"/>
    <col min="14848" max="14849" width="12.7109375" style="14" customWidth="1"/>
    <col min="14850" max="14850" width="15.140625" style="14" customWidth="1"/>
    <col min="14851" max="14851" width="9.140625" style="14"/>
    <col min="14852" max="14852" width="15.85546875" style="14" customWidth="1"/>
    <col min="14853" max="14853" width="18.140625" style="14" customWidth="1"/>
    <col min="14854" max="14854" width="21.42578125" style="14" customWidth="1"/>
    <col min="14855" max="14855" width="16.28515625" style="14" customWidth="1"/>
    <col min="14856" max="15100" width="9.140625" style="14"/>
    <col min="15101" max="15101" width="23" style="14" customWidth="1"/>
    <col min="15102" max="15102" width="20" style="14" customWidth="1"/>
    <col min="15103" max="15103" width="20.28515625" style="14" customWidth="1"/>
    <col min="15104" max="15105" width="12.7109375" style="14" customWidth="1"/>
    <col min="15106" max="15106" width="15.140625" style="14" customWidth="1"/>
    <col min="15107" max="15107" width="9.140625" style="14"/>
    <col min="15108" max="15108" width="15.85546875" style="14" customWidth="1"/>
    <col min="15109" max="15109" width="18.140625" style="14" customWidth="1"/>
    <col min="15110" max="15110" width="21.42578125" style="14" customWidth="1"/>
    <col min="15111" max="15111" width="16.28515625" style="14" customWidth="1"/>
    <col min="15112" max="15356" width="9.140625" style="14"/>
    <col min="15357" max="15357" width="23" style="14" customWidth="1"/>
    <col min="15358" max="15358" width="20" style="14" customWidth="1"/>
    <col min="15359" max="15359" width="20.28515625" style="14" customWidth="1"/>
    <col min="15360" max="15361" width="12.7109375" style="14" customWidth="1"/>
    <col min="15362" max="15362" width="15.140625" style="14" customWidth="1"/>
    <col min="15363" max="15363" width="9.140625" style="14"/>
    <col min="15364" max="15364" width="15.85546875" style="14" customWidth="1"/>
    <col min="15365" max="15365" width="18.140625" style="14" customWidth="1"/>
    <col min="15366" max="15366" width="21.42578125" style="14" customWidth="1"/>
    <col min="15367" max="15367" width="16.28515625" style="14" customWidth="1"/>
    <col min="15368" max="15612" width="9.140625" style="14"/>
    <col min="15613" max="15613" width="23" style="14" customWidth="1"/>
    <col min="15614" max="15614" width="20" style="14" customWidth="1"/>
    <col min="15615" max="15615" width="20.28515625" style="14" customWidth="1"/>
    <col min="15616" max="15617" width="12.7109375" style="14" customWidth="1"/>
    <col min="15618" max="15618" width="15.140625" style="14" customWidth="1"/>
    <col min="15619" max="15619" width="9.140625" style="14"/>
    <col min="15620" max="15620" width="15.85546875" style="14" customWidth="1"/>
    <col min="15621" max="15621" width="18.140625" style="14" customWidth="1"/>
    <col min="15622" max="15622" width="21.42578125" style="14" customWidth="1"/>
    <col min="15623" max="15623" width="16.28515625" style="14" customWidth="1"/>
    <col min="15624" max="15868" width="9.140625" style="14"/>
    <col min="15869" max="15869" width="23" style="14" customWidth="1"/>
    <col min="15870" max="15870" width="20" style="14" customWidth="1"/>
    <col min="15871" max="15871" width="20.28515625" style="14" customWidth="1"/>
    <col min="15872" max="15873" width="12.7109375" style="14" customWidth="1"/>
    <col min="15874" max="15874" width="15.140625" style="14" customWidth="1"/>
    <col min="15875" max="15875" width="9.140625" style="14"/>
    <col min="15876" max="15876" width="15.85546875" style="14" customWidth="1"/>
    <col min="15877" max="15877" width="18.140625" style="14" customWidth="1"/>
    <col min="15878" max="15878" width="21.42578125" style="14" customWidth="1"/>
    <col min="15879" max="15879" width="16.28515625" style="14" customWidth="1"/>
    <col min="15880" max="16124" width="9.140625" style="14"/>
    <col min="16125" max="16125" width="23" style="14" customWidth="1"/>
    <col min="16126" max="16126" width="20" style="14" customWidth="1"/>
    <col min="16127" max="16127" width="20.28515625" style="14" customWidth="1"/>
    <col min="16128" max="16129" width="12.7109375" style="14" customWidth="1"/>
    <col min="16130" max="16130" width="15.140625" style="14" customWidth="1"/>
    <col min="16131" max="16131" width="9.140625" style="14"/>
    <col min="16132" max="16132" width="15.85546875" style="14" customWidth="1"/>
    <col min="16133" max="16133" width="18.140625" style="14" customWidth="1"/>
    <col min="16134" max="16134" width="21.42578125" style="14" customWidth="1"/>
    <col min="16135" max="16135" width="16.28515625" style="14" customWidth="1"/>
    <col min="16136" max="16384" width="9.140625" style="14"/>
  </cols>
  <sheetData>
    <row r="1" spans="1:252" s="6" customFormat="1" ht="23.25" customHeight="1" x14ac:dyDescent="0.3">
      <c r="A1" s="678" t="s">
        <v>534</v>
      </c>
      <c r="B1" s="678"/>
      <c r="C1" s="678"/>
      <c r="D1" s="678"/>
      <c r="E1" s="678"/>
      <c r="F1" s="678"/>
      <c r="G1" s="678"/>
    </row>
    <row r="2" spans="1:252" s="6" customFormat="1" ht="22.5" customHeight="1" x14ac:dyDescent="0.3">
      <c r="A2" s="679" t="s">
        <v>137</v>
      </c>
      <c r="B2" s="679"/>
      <c r="C2" s="679"/>
      <c r="D2" s="679"/>
      <c r="E2" s="679"/>
      <c r="F2" s="679"/>
      <c r="G2" s="679"/>
    </row>
    <row r="3" spans="1:252" s="6" customFormat="1" ht="28.5" customHeight="1" x14ac:dyDescent="0.3">
      <c r="A3" s="679" t="s">
        <v>2</v>
      </c>
      <c r="B3" s="679"/>
      <c r="C3" s="679"/>
      <c r="D3" s="679"/>
      <c r="E3" s="679"/>
      <c r="F3" s="679"/>
      <c r="G3" s="679"/>
    </row>
    <row r="4" spans="1:252" s="6" customFormat="1" ht="30.75" customHeight="1" x14ac:dyDescent="0.3">
      <c r="A4" s="678" t="s">
        <v>25</v>
      </c>
      <c r="B4" s="678"/>
      <c r="C4" s="678"/>
      <c r="D4" s="678"/>
      <c r="E4" s="678"/>
      <c r="F4" s="678"/>
      <c r="G4" s="678"/>
    </row>
    <row r="5" spans="1:252" x14ac:dyDescent="0.3">
      <c r="A5" s="681"/>
      <c r="B5" s="681"/>
      <c r="C5" s="681"/>
      <c r="D5" s="681"/>
      <c r="E5" s="681"/>
      <c r="F5" s="681"/>
      <c r="G5" s="681"/>
    </row>
    <row r="6" spans="1:252" x14ac:dyDescent="0.3">
      <c r="A6" s="358"/>
      <c r="B6" s="358"/>
      <c r="C6" s="358"/>
      <c r="D6" s="358"/>
      <c r="E6" s="358"/>
      <c r="F6" s="358"/>
      <c r="G6" s="358"/>
    </row>
    <row r="7" spans="1:252" ht="48" customHeight="1" x14ac:dyDescent="0.3">
      <c r="A7" s="682" t="s">
        <v>537</v>
      </c>
      <c r="B7" s="682"/>
      <c r="C7" s="682"/>
      <c r="D7" s="682"/>
      <c r="E7" s="682"/>
      <c r="F7" s="682"/>
      <c r="G7" s="682"/>
    </row>
    <row r="8" spans="1:252" ht="33.75" customHeight="1" x14ac:dyDescent="0.3">
      <c r="A8" s="683" t="s">
        <v>26</v>
      </c>
      <c r="B8" s="683"/>
      <c r="C8" s="683"/>
      <c r="D8" s="683"/>
      <c r="E8" s="683"/>
      <c r="F8" s="683"/>
      <c r="G8" s="683"/>
    </row>
    <row r="9" spans="1:252" x14ac:dyDescent="0.3">
      <c r="A9" s="360"/>
      <c r="B9" s="360"/>
      <c r="C9" s="360"/>
      <c r="D9" s="360"/>
      <c r="E9" s="360"/>
      <c r="F9" s="360"/>
      <c r="G9" s="360"/>
    </row>
    <row r="10" spans="1:252" s="5" customFormat="1" ht="17.25" customHeight="1" x14ac:dyDescent="0.25">
      <c r="A10" s="680" t="s">
        <v>59</v>
      </c>
      <c r="B10" s="680"/>
      <c r="C10" s="680"/>
      <c r="D10" s="680"/>
      <c r="E10" s="680"/>
      <c r="F10" s="680"/>
      <c r="G10" s="680"/>
    </row>
    <row r="11" spans="1:252" s="1" customFormat="1" ht="62.25" customHeight="1" x14ac:dyDescent="0.25">
      <c r="A11" s="701" t="s">
        <v>28</v>
      </c>
      <c r="B11" s="702"/>
      <c r="C11" s="703"/>
      <c r="D11" s="698" t="s">
        <v>109</v>
      </c>
      <c r="E11" s="699"/>
      <c r="F11" s="699"/>
      <c r="G11" s="700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132"/>
      <c r="BB11" s="132"/>
      <c r="BC11" s="132"/>
      <c r="BD11" s="132"/>
      <c r="BE11" s="132"/>
      <c r="BF11" s="132"/>
      <c r="BG11" s="132"/>
      <c r="BH11" s="132"/>
      <c r="BI11" s="132"/>
      <c r="BJ11" s="132"/>
      <c r="BK11" s="132"/>
      <c r="BL11" s="132"/>
      <c r="BM11" s="132"/>
      <c r="BN11" s="132"/>
      <c r="BO11" s="132"/>
      <c r="BP11" s="132"/>
      <c r="BQ11" s="132"/>
      <c r="BR11" s="132"/>
      <c r="BS11" s="132"/>
      <c r="BT11" s="132"/>
      <c r="BU11" s="132"/>
      <c r="BV11" s="132"/>
      <c r="BW11" s="132"/>
      <c r="BX11" s="132"/>
      <c r="BY11" s="132"/>
      <c r="BZ11" s="132"/>
      <c r="CA11" s="132"/>
      <c r="CB11" s="132"/>
      <c r="CC11" s="132"/>
      <c r="CD11" s="132"/>
      <c r="CE11" s="132"/>
      <c r="CF11" s="132"/>
      <c r="CG11" s="132"/>
      <c r="CH11" s="132"/>
      <c r="CI11" s="132"/>
      <c r="CJ11" s="132"/>
      <c r="CK11" s="132"/>
      <c r="CL11" s="132"/>
      <c r="CM11" s="132"/>
      <c r="CN11" s="132"/>
      <c r="CO11" s="132"/>
      <c r="CP11" s="132"/>
      <c r="CQ11" s="132"/>
      <c r="CR11" s="132"/>
      <c r="CS11" s="132"/>
      <c r="CT11" s="132"/>
      <c r="CU11" s="132"/>
      <c r="CV11" s="132"/>
      <c r="CW11" s="132"/>
      <c r="CX11" s="132"/>
      <c r="CY11" s="132"/>
      <c r="CZ11" s="132"/>
      <c r="DA11" s="132"/>
      <c r="DB11" s="132"/>
      <c r="DC11" s="132"/>
      <c r="DD11" s="132"/>
      <c r="DE11" s="132"/>
      <c r="DF11" s="132"/>
      <c r="DG11" s="132"/>
      <c r="DH11" s="132"/>
      <c r="DI11" s="132"/>
      <c r="DJ11" s="132"/>
      <c r="DK11" s="132"/>
      <c r="DL11" s="132"/>
      <c r="DM11" s="132"/>
      <c r="DN11" s="132"/>
      <c r="DO11" s="132"/>
      <c r="DP11" s="132"/>
      <c r="DQ11" s="132"/>
      <c r="DR11" s="132"/>
      <c r="DS11" s="132"/>
      <c r="DT11" s="132"/>
      <c r="DU11" s="132"/>
      <c r="DV11" s="132"/>
      <c r="DW11" s="132"/>
      <c r="DX11" s="132"/>
      <c r="DY11" s="132"/>
      <c r="DZ11" s="132"/>
      <c r="EA11" s="132"/>
      <c r="EB11" s="132"/>
      <c r="EC11" s="132"/>
      <c r="ED11" s="132"/>
      <c r="EE11" s="132"/>
      <c r="EF11" s="132"/>
      <c r="EG11" s="132"/>
      <c r="EH11" s="132"/>
      <c r="EI11" s="132"/>
      <c r="EJ11" s="132"/>
      <c r="EK11" s="132"/>
      <c r="EL11" s="132"/>
      <c r="EM11" s="132"/>
      <c r="EN11" s="132"/>
      <c r="EO11" s="132"/>
      <c r="EP11" s="132"/>
      <c r="EQ11" s="132"/>
      <c r="ER11" s="132"/>
      <c r="ES11" s="132"/>
      <c r="ET11" s="132"/>
      <c r="EU11" s="132"/>
      <c r="EV11" s="132"/>
      <c r="EW11" s="132"/>
      <c r="EX11" s="132"/>
      <c r="EY11" s="132"/>
      <c r="EZ11" s="132"/>
      <c r="FA11" s="132"/>
      <c r="FB11" s="132"/>
      <c r="FC11" s="132"/>
      <c r="FD11" s="132"/>
      <c r="FE11" s="132"/>
      <c r="FF11" s="132"/>
      <c r="FG11" s="132"/>
      <c r="FH11" s="132"/>
      <c r="FI11" s="132"/>
      <c r="FJ11" s="132"/>
      <c r="FK11" s="132"/>
      <c r="FL11" s="132"/>
      <c r="FM11" s="132"/>
      <c r="FN11" s="132"/>
      <c r="FO11" s="132"/>
      <c r="FP11" s="132"/>
      <c r="FQ11" s="132"/>
      <c r="FR11" s="132"/>
      <c r="FS11" s="132"/>
      <c r="FT11" s="132"/>
      <c r="FU11" s="132"/>
      <c r="FV11" s="132"/>
      <c r="FW11" s="132"/>
      <c r="FX11" s="132"/>
      <c r="FY11" s="132"/>
      <c r="FZ11" s="132"/>
      <c r="GA11" s="132"/>
      <c r="GB11" s="132"/>
      <c r="GC11" s="132"/>
      <c r="GD11" s="132"/>
      <c r="GE11" s="132"/>
      <c r="GF11" s="132"/>
      <c r="GG11" s="132"/>
      <c r="GH11" s="132"/>
      <c r="GI11" s="132"/>
      <c r="GJ11" s="132"/>
      <c r="GK11" s="132"/>
      <c r="GL11" s="132"/>
      <c r="GM11" s="132"/>
      <c r="GN11" s="132"/>
      <c r="GO11" s="132"/>
      <c r="GP11" s="132"/>
      <c r="GQ11" s="132"/>
      <c r="GR11" s="132"/>
      <c r="GS11" s="132"/>
      <c r="GT11" s="132"/>
      <c r="GU11" s="132"/>
      <c r="GV11" s="132"/>
      <c r="GW11" s="132"/>
      <c r="GX11" s="132"/>
      <c r="GY11" s="132"/>
      <c r="GZ11" s="132"/>
      <c r="HA11" s="132"/>
      <c r="HB11" s="132"/>
      <c r="HC11" s="132"/>
      <c r="HD11" s="132"/>
      <c r="HE11" s="132"/>
      <c r="HF11" s="132"/>
      <c r="HG11" s="132"/>
      <c r="HH11" s="132"/>
      <c r="HI11" s="132"/>
      <c r="HJ11" s="132"/>
      <c r="HK11" s="132"/>
      <c r="HL11" s="132"/>
      <c r="HM11" s="132"/>
      <c r="HN11" s="132"/>
      <c r="HO11" s="132"/>
      <c r="HP11" s="132"/>
      <c r="HQ11" s="132"/>
      <c r="HR11" s="132"/>
      <c r="HS11" s="132"/>
      <c r="HT11" s="132"/>
      <c r="HU11" s="132"/>
      <c r="HV11" s="132"/>
      <c r="HW11" s="132"/>
      <c r="HX11" s="132"/>
      <c r="HY11" s="132"/>
      <c r="HZ11" s="132"/>
      <c r="IA11" s="132"/>
      <c r="IB11" s="132"/>
      <c r="IC11" s="132"/>
      <c r="ID11" s="132"/>
      <c r="IE11" s="132"/>
      <c r="IF11" s="132"/>
      <c r="IG11" s="132"/>
      <c r="IH11" s="132"/>
      <c r="II11" s="132"/>
      <c r="IJ11" s="132"/>
      <c r="IK11" s="132"/>
      <c r="IL11" s="132"/>
      <c r="IM11" s="132"/>
      <c r="IN11" s="132"/>
      <c r="IO11" s="132"/>
      <c r="IP11" s="132"/>
      <c r="IQ11" s="132"/>
      <c r="IR11" s="132"/>
    </row>
    <row r="12" spans="1:252" s="1" customFormat="1" ht="42.75" customHeight="1" x14ac:dyDescent="0.25">
      <c r="A12" s="704"/>
      <c r="B12" s="705"/>
      <c r="C12" s="706"/>
      <c r="D12" s="696" t="s">
        <v>29</v>
      </c>
      <c r="E12" s="697"/>
      <c r="F12" s="696" t="s">
        <v>30</v>
      </c>
      <c r="G12" s="697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132"/>
      <c r="AX12" s="132"/>
      <c r="AY12" s="132"/>
      <c r="AZ12" s="132"/>
      <c r="BA12" s="132"/>
      <c r="BB12" s="132"/>
      <c r="BC12" s="132"/>
      <c r="BD12" s="132"/>
      <c r="BE12" s="132"/>
      <c r="BF12" s="132"/>
      <c r="BG12" s="132"/>
      <c r="BH12" s="132"/>
      <c r="BI12" s="132"/>
      <c r="BJ12" s="132"/>
      <c r="BK12" s="132"/>
      <c r="BL12" s="132"/>
      <c r="BM12" s="132"/>
      <c r="BN12" s="132"/>
      <c r="BO12" s="132"/>
      <c r="BP12" s="132"/>
      <c r="BQ12" s="132"/>
      <c r="BR12" s="132"/>
      <c r="BS12" s="132"/>
      <c r="BT12" s="132"/>
      <c r="BU12" s="132"/>
      <c r="BV12" s="132"/>
      <c r="BW12" s="132"/>
      <c r="BX12" s="132"/>
      <c r="BY12" s="132"/>
      <c r="BZ12" s="132"/>
      <c r="CA12" s="132"/>
      <c r="CB12" s="132"/>
      <c r="CC12" s="132"/>
      <c r="CD12" s="132"/>
      <c r="CE12" s="132"/>
      <c r="CF12" s="132"/>
      <c r="CG12" s="132"/>
      <c r="CH12" s="132"/>
      <c r="CI12" s="132"/>
      <c r="CJ12" s="132"/>
      <c r="CK12" s="132"/>
      <c r="CL12" s="132"/>
      <c r="CM12" s="132"/>
      <c r="CN12" s="132"/>
      <c r="CO12" s="132"/>
      <c r="CP12" s="132"/>
      <c r="CQ12" s="132"/>
      <c r="CR12" s="132"/>
      <c r="CS12" s="132"/>
      <c r="CT12" s="132"/>
      <c r="CU12" s="132"/>
      <c r="CV12" s="132"/>
      <c r="CW12" s="132"/>
      <c r="CX12" s="132"/>
      <c r="CY12" s="132"/>
      <c r="CZ12" s="132"/>
      <c r="DA12" s="132"/>
      <c r="DB12" s="132"/>
      <c r="DC12" s="132"/>
      <c r="DD12" s="132"/>
      <c r="DE12" s="132"/>
      <c r="DF12" s="132"/>
      <c r="DG12" s="132"/>
      <c r="DH12" s="132"/>
      <c r="DI12" s="132"/>
      <c r="DJ12" s="132"/>
      <c r="DK12" s="132"/>
      <c r="DL12" s="132"/>
      <c r="DM12" s="132"/>
      <c r="DN12" s="132"/>
      <c r="DO12" s="132"/>
      <c r="DP12" s="132"/>
      <c r="DQ12" s="132"/>
      <c r="DR12" s="132"/>
      <c r="DS12" s="132"/>
      <c r="DT12" s="132"/>
      <c r="DU12" s="132"/>
      <c r="DV12" s="132"/>
      <c r="DW12" s="132"/>
      <c r="DX12" s="132"/>
      <c r="DY12" s="132"/>
      <c r="DZ12" s="132"/>
      <c r="EA12" s="132"/>
      <c r="EB12" s="132"/>
      <c r="EC12" s="132"/>
      <c r="ED12" s="132"/>
      <c r="EE12" s="132"/>
      <c r="EF12" s="132"/>
      <c r="EG12" s="132"/>
      <c r="EH12" s="132"/>
      <c r="EI12" s="132"/>
      <c r="EJ12" s="132"/>
      <c r="EK12" s="132"/>
      <c r="EL12" s="132"/>
      <c r="EM12" s="132"/>
      <c r="EN12" s="132"/>
      <c r="EO12" s="132"/>
      <c r="EP12" s="132"/>
      <c r="EQ12" s="132"/>
      <c r="ER12" s="132"/>
      <c r="ES12" s="132"/>
      <c r="ET12" s="132"/>
      <c r="EU12" s="132"/>
      <c r="EV12" s="132"/>
      <c r="EW12" s="132"/>
      <c r="EX12" s="132"/>
      <c r="EY12" s="132"/>
      <c r="EZ12" s="132"/>
      <c r="FA12" s="132"/>
      <c r="FB12" s="132"/>
      <c r="FC12" s="132"/>
      <c r="FD12" s="132"/>
      <c r="FE12" s="132"/>
      <c r="FF12" s="132"/>
      <c r="FG12" s="132"/>
      <c r="FH12" s="132"/>
      <c r="FI12" s="132"/>
      <c r="FJ12" s="132"/>
      <c r="FK12" s="132"/>
      <c r="FL12" s="132"/>
      <c r="FM12" s="132"/>
      <c r="FN12" s="132"/>
      <c r="FO12" s="132"/>
      <c r="FP12" s="132"/>
      <c r="FQ12" s="132"/>
      <c r="FR12" s="132"/>
      <c r="FS12" s="132"/>
      <c r="FT12" s="132"/>
      <c r="FU12" s="132"/>
      <c r="FV12" s="132"/>
      <c r="FW12" s="132"/>
      <c r="FX12" s="132"/>
      <c r="FY12" s="132"/>
      <c r="FZ12" s="132"/>
      <c r="GA12" s="132"/>
      <c r="GB12" s="132"/>
      <c r="GC12" s="132"/>
      <c r="GD12" s="132"/>
      <c r="GE12" s="132"/>
      <c r="GF12" s="132"/>
      <c r="GG12" s="132"/>
      <c r="GH12" s="132"/>
      <c r="GI12" s="132"/>
      <c r="GJ12" s="132"/>
      <c r="GK12" s="132"/>
      <c r="GL12" s="132"/>
      <c r="GM12" s="132"/>
      <c r="GN12" s="132"/>
      <c r="GO12" s="132"/>
      <c r="GP12" s="132"/>
      <c r="GQ12" s="132"/>
      <c r="GR12" s="132"/>
      <c r="GS12" s="132"/>
      <c r="GT12" s="132"/>
      <c r="GU12" s="132"/>
      <c r="GV12" s="132"/>
      <c r="GW12" s="132"/>
      <c r="GX12" s="132"/>
      <c r="GY12" s="132"/>
      <c r="GZ12" s="132"/>
      <c r="HA12" s="132"/>
      <c r="HB12" s="132"/>
      <c r="HC12" s="132"/>
      <c r="HD12" s="132"/>
      <c r="HE12" s="132"/>
      <c r="HF12" s="132"/>
      <c r="HG12" s="132"/>
      <c r="HH12" s="132"/>
      <c r="HI12" s="132"/>
      <c r="HJ12" s="132"/>
      <c r="HK12" s="132"/>
      <c r="HL12" s="132"/>
      <c r="HM12" s="132"/>
      <c r="HN12" s="132"/>
      <c r="HO12" s="132"/>
      <c r="HP12" s="132"/>
      <c r="HQ12" s="132"/>
      <c r="HR12" s="132"/>
      <c r="HS12" s="132"/>
      <c r="HT12" s="132"/>
      <c r="HU12" s="132"/>
      <c r="HV12" s="132"/>
      <c r="HW12" s="132"/>
      <c r="HX12" s="132"/>
      <c r="HY12" s="132"/>
      <c r="HZ12" s="132"/>
      <c r="IA12" s="132"/>
      <c r="IB12" s="132"/>
      <c r="IC12" s="132"/>
      <c r="ID12" s="132"/>
      <c r="IE12" s="132"/>
      <c r="IF12" s="132"/>
      <c r="IG12" s="132"/>
      <c r="IH12" s="132"/>
      <c r="II12" s="132"/>
      <c r="IJ12" s="132"/>
      <c r="IK12" s="132"/>
      <c r="IL12" s="132"/>
      <c r="IM12" s="132"/>
      <c r="IN12" s="132"/>
      <c r="IO12" s="132"/>
      <c r="IP12" s="132"/>
      <c r="IQ12" s="132"/>
      <c r="IR12" s="132"/>
    </row>
    <row r="13" spans="1:252" s="1" customFormat="1" ht="18" thickBot="1" x14ac:dyDescent="0.3">
      <c r="A13" s="707"/>
      <c r="B13" s="708"/>
      <c r="C13" s="709"/>
      <c r="D13" s="384" t="s">
        <v>11</v>
      </c>
      <c r="E13" s="142" t="s">
        <v>5</v>
      </c>
      <c r="F13" s="384" t="s">
        <v>11</v>
      </c>
      <c r="G13" s="144" t="s">
        <v>5</v>
      </c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  <c r="AJ13" s="132"/>
      <c r="AK13" s="132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2"/>
      <c r="AX13" s="132"/>
      <c r="AY13" s="132"/>
      <c r="AZ13" s="132"/>
      <c r="BA13" s="132"/>
      <c r="BB13" s="132"/>
      <c r="BC13" s="132"/>
      <c r="BD13" s="132"/>
      <c r="BE13" s="132"/>
      <c r="BF13" s="132"/>
      <c r="BG13" s="132"/>
      <c r="BH13" s="132"/>
      <c r="BI13" s="132"/>
      <c r="BJ13" s="132"/>
      <c r="BK13" s="132"/>
      <c r="BL13" s="132"/>
      <c r="BM13" s="132"/>
      <c r="BN13" s="132"/>
      <c r="BO13" s="132"/>
      <c r="BP13" s="132"/>
      <c r="BQ13" s="132"/>
      <c r="BR13" s="132"/>
      <c r="BS13" s="132"/>
      <c r="BT13" s="132"/>
      <c r="BU13" s="132"/>
      <c r="BV13" s="132"/>
      <c r="BW13" s="132"/>
      <c r="BX13" s="132"/>
      <c r="BY13" s="132"/>
      <c r="BZ13" s="132"/>
      <c r="CA13" s="132"/>
      <c r="CB13" s="132"/>
      <c r="CC13" s="132"/>
      <c r="CD13" s="132"/>
      <c r="CE13" s="132"/>
      <c r="CF13" s="132"/>
      <c r="CG13" s="132"/>
      <c r="CH13" s="132"/>
      <c r="CI13" s="132"/>
      <c r="CJ13" s="132"/>
      <c r="CK13" s="132"/>
      <c r="CL13" s="132"/>
      <c r="CM13" s="132"/>
      <c r="CN13" s="132"/>
      <c r="CO13" s="132"/>
      <c r="CP13" s="132"/>
      <c r="CQ13" s="132"/>
      <c r="CR13" s="132"/>
      <c r="CS13" s="132"/>
      <c r="CT13" s="132"/>
      <c r="CU13" s="132"/>
      <c r="CV13" s="132"/>
      <c r="CW13" s="132"/>
      <c r="CX13" s="132"/>
      <c r="CY13" s="132"/>
      <c r="CZ13" s="132"/>
      <c r="DA13" s="132"/>
      <c r="DB13" s="132"/>
      <c r="DC13" s="132"/>
      <c r="DD13" s="132"/>
      <c r="DE13" s="132"/>
      <c r="DF13" s="132"/>
      <c r="DG13" s="132"/>
      <c r="DH13" s="132"/>
      <c r="DI13" s="132"/>
      <c r="DJ13" s="132"/>
      <c r="DK13" s="132"/>
      <c r="DL13" s="132"/>
      <c r="DM13" s="132"/>
      <c r="DN13" s="132"/>
      <c r="DO13" s="132"/>
      <c r="DP13" s="132"/>
      <c r="DQ13" s="132"/>
      <c r="DR13" s="132"/>
      <c r="DS13" s="132"/>
      <c r="DT13" s="132"/>
      <c r="DU13" s="132"/>
      <c r="DV13" s="132"/>
      <c r="DW13" s="132"/>
      <c r="DX13" s="132"/>
      <c r="DY13" s="132"/>
      <c r="DZ13" s="132"/>
      <c r="EA13" s="132"/>
      <c r="EB13" s="132"/>
      <c r="EC13" s="132"/>
      <c r="ED13" s="132"/>
      <c r="EE13" s="132"/>
      <c r="EF13" s="132"/>
      <c r="EG13" s="132"/>
      <c r="EH13" s="132"/>
      <c r="EI13" s="132"/>
      <c r="EJ13" s="132"/>
      <c r="EK13" s="132"/>
      <c r="EL13" s="132"/>
      <c r="EM13" s="132"/>
      <c r="EN13" s="132"/>
      <c r="EO13" s="132"/>
      <c r="EP13" s="132"/>
      <c r="EQ13" s="132"/>
      <c r="ER13" s="132"/>
      <c r="ES13" s="132"/>
      <c r="ET13" s="132"/>
      <c r="EU13" s="132"/>
      <c r="EV13" s="132"/>
      <c r="EW13" s="132"/>
      <c r="EX13" s="132"/>
      <c r="EY13" s="132"/>
      <c r="EZ13" s="132"/>
      <c r="FA13" s="132"/>
      <c r="FB13" s="132"/>
      <c r="FC13" s="132"/>
      <c r="FD13" s="132"/>
      <c r="FE13" s="132"/>
      <c r="FF13" s="132"/>
      <c r="FG13" s="132"/>
      <c r="FH13" s="132"/>
      <c r="FI13" s="132"/>
      <c r="FJ13" s="132"/>
      <c r="FK13" s="132"/>
      <c r="FL13" s="132"/>
      <c r="FM13" s="132"/>
      <c r="FN13" s="132"/>
      <c r="FO13" s="132"/>
      <c r="FP13" s="132"/>
      <c r="FQ13" s="132"/>
      <c r="FR13" s="132"/>
      <c r="FS13" s="132"/>
      <c r="FT13" s="132"/>
      <c r="FU13" s="132"/>
      <c r="FV13" s="132"/>
      <c r="FW13" s="132"/>
      <c r="FX13" s="132"/>
      <c r="FY13" s="132"/>
      <c r="FZ13" s="132"/>
      <c r="GA13" s="132"/>
      <c r="GB13" s="132"/>
      <c r="GC13" s="132"/>
      <c r="GD13" s="132"/>
      <c r="GE13" s="132"/>
      <c r="GF13" s="132"/>
      <c r="GG13" s="132"/>
      <c r="GH13" s="132"/>
      <c r="GI13" s="132"/>
      <c r="GJ13" s="132"/>
      <c r="GK13" s="132"/>
      <c r="GL13" s="132"/>
      <c r="GM13" s="132"/>
      <c r="GN13" s="132"/>
      <c r="GO13" s="132"/>
      <c r="GP13" s="132"/>
      <c r="GQ13" s="132"/>
      <c r="GR13" s="132"/>
      <c r="GS13" s="132"/>
      <c r="GT13" s="132"/>
      <c r="GU13" s="132"/>
      <c r="GV13" s="132"/>
      <c r="GW13" s="132"/>
      <c r="GX13" s="132"/>
      <c r="GY13" s="132"/>
      <c r="GZ13" s="132"/>
      <c r="HA13" s="132"/>
      <c r="HB13" s="132"/>
      <c r="HC13" s="132"/>
      <c r="HD13" s="132"/>
      <c r="HE13" s="132"/>
      <c r="HF13" s="132"/>
      <c r="HG13" s="132"/>
      <c r="HH13" s="132"/>
      <c r="HI13" s="132"/>
      <c r="HJ13" s="132"/>
      <c r="HK13" s="132"/>
      <c r="HL13" s="132"/>
      <c r="HM13" s="132"/>
      <c r="HN13" s="132"/>
      <c r="HO13" s="132"/>
      <c r="HP13" s="132"/>
      <c r="HQ13" s="132"/>
      <c r="HR13" s="132"/>
      <c r="HS13" s="132"/>
      <c r="HT13" s="132"/>
      <c r="HU13" s="132"/>
      <c r="HV13" s="132"/>
      <c r="HW13" s="132"/>
      <c r="HX13" s="132"/>
      <c r="HY13" s="132"/>
      <c r="HZ13" s="132"/>
      <c r="IA13" s="132"/>
      <c r="IB13" s="132"/>
      <c r="IC13" s="132"/>
      <c r="ID13" s="132"/>
      <c r="IE13" s="132"/>
      <c r="IF13" s="132"/>
      <c r="IG13" s="132"/>
      <c r="IH13" s="132"/>
      <c r="II13" s="132"/>
      <c r="IJ13" s="132"/>
      <c r="IK13" s="132"/>
      <c r="IL13" s="132"/>
      <c r="IM13" s="132"/>
      <c r="IN13" s="132"/>
      <c r="IO13" s="132"/>
      <c r="IP13" s="132"/>
      <c r="IQ13" s="132"/>
      <c r="IR13" s="132"/>
    </row>
    <row r="14" spans="1:252" s="5" customFormat="1" x14ac:dyDescent="0.25">
      <c r="A14" s="712" t="s">
        <v>31</v>
      </c>
      <c r="B14" s="713"/>
      <c r="C14" s="716" t="s">
        <v>12</v>
      </c>
      <c r="D14" s="717"/>
      <c r="E14" s="717"/>
      <c r="F14" s="717"/>
      <c r="G14" s="718"/>
    </row>
    <row r="15" spans="1:252" s="5" customFormat="1" ht="16.5" customHeight="1" x14ac:dyDescent="0.25">
      <c r="A15" s="714"/>
      <c r="B15" s="715"/>
      <c r="C15" s="719" t="s">
        <v>77</v>
      </c>
      <c r="D15" s="720"/>
      <c r="E15" s="720"/>
      <c r="F15" s="720"/>
      <c r="G15" s="721"/>
    </row>
    <row r="16" spans="1:252" s="5" customFormat="1" x14ac:dyDescent="0.25">
      <c r="A16" s="684">
        <v>1047</v>
      </c>
      <c r="B16" s="686" t="s">
        <v>203</v>
      </c>
      <c r="C16" s="688" t="s">
        <v>33</v>
      </c>
      <c r="D16" s="689"/>
      <c r="E16" s="689"/>
      <c r="F16" s="689"/>
      <c r="G16" s="690"/>
    </row>
    <row r="17" spans="1:7" s="5" customFormat="1" ht="83.25" customHeight="1" thickBot="1" x14ac:dyDescent="0.3">
      <c r="A17" s="685"/>
      <c r="B17" s="687"/>
      <c r="C17" s="691" t="s">
        <v>551</v>
      </c>
      <c r="D17" s="692"/>
      <c r="E17" s="692"/>
      <c r="F17" s="692"/>
      <c r="G17" s="693"/>
    </row>
    <row r="18" spans="1:7" s="5" customFormat="1" ht="52.5" thickBot="1" x14ac:dyDescent="0.3">
      <c r="A18" s="694" t="s">
        <v>60</v>
      </c>
      <c r="B18" s="695"/>
      <c r="C18" s="362" t="s">
        <v>61</v>
      </c>
      <c r="D18" s="385"/>
      <c r="E18" s="385"/>
      <c r="F18" s="386"/>
      <c r="G18" s="147"/>
    </row>
    <row r="19" spans="1:7" s="5" customFormat="1" ht="17.25" customHeight="1" thickBot="1" x14ac:dyDescent="0.3">
      <c r="A19" s="710" t="s">
        <v>62</v>
      </c>
      <c r="B19" s="711"/>
      <c r="C19" s="362"/>
      <c r="D19" s="133" t="s">
        <v>35</v>
      </c>
      <c r="E19" s="133" t="s">
        <v>35</v>
      </c>
      <c r="F19" s="387">
        <f>SUM(Արագածոտն!C16:C17,Արագածոտն!C21,Արագածոտն!C26)</f>
        <v>6000</v>
      </c>
      <c r="G19" s="387">
        <f>SUM(Արագածոտն!D16:D17,Արագածոտն!D21,Արագածոտն!D26)</f>
        <v>6000</v>
      </c>
    </row>
    <row r="20" spans="1:7" s="5" customFormat="1" ht="31.5" customHeight="1" thickBot="1" x14ac:dyDescent="0.3">
      <c r="A20" s="710" t="s">
        <v>63</v>
      </c>
      <c r="B20" s="730"/>
      <c r="C20" s="711"/>
      <c r="D20" s="366"/>
      <c r="E20" s="133"/>
      <c r="F20" s="146"/>
      <c r="G20" s="147"/>
    </row>
    <row r="21" spans="1:7" s="5" customFormat="1" ht="16.5" customHeight="1" x14ac:dyDescent="0.25">
      <c r="A21" s="731" t="s">
        <v>64</v>
      </c>
      <c r="B21" s="732"/>
      <c r="C21" s="732"/>
      <c r="D21" s="732"/>
      <c r="E21" s="732"/>
      <c r="F21" s="732"/>
      <c r="G21" s="733"/>
    </row>
    <row r="22" spans="1:7" s="5" customFormat="1" ht="29.25" customHeight="1" thickBot="1" x14ac:dyDescent="0.3">
      <c r="A22" s="694" t="s">
        <v>75</v>
      </c>
      <c r="B22" s="734"/>
      <c r="C22" s="734"/>
      <c r="D22" s="734"/>
      <c r="E22" s="734"/>
      <c r="F22" s="734"/>
      <c r="G22" s="735"/>
    </row>
    <row r="23" spans="1:7" s="5" customFormat="1" ht="16.5" customHeight="1" x14ac:dyDescent="0.25">
      <c r="A23" s="736" t="s">
        <v>41</v>
      </c>
      <c r="B23" s="737"/>
      <c r="C23" s="737"/>
      <c r="D23" s="737"/>
      <c r="E23" s="737"/>
      <c r="F23" s="737"/>
      <c r="G23" s="738"/>
    </row>
    <row r="24" spans="1:7" s="5" customFormat="1" ht="30.75" customHeight="1" thickBot="1" x14ac:dyDescent="0.35">
      <c r="A24" s="722" t="s">
        <v>86</v>
      </c>
      <c r="B24" s="723"/>
      <c r="C24" s="723"/>
      <c r="D24" s="723"/>
      <c r="E24" s="723"/>
      <c r="F24" s="723"/>
      <c r="G24" s="724"/>
    </row>
    <row r="25" spans="1:7" s="5" customFormat="1" ht="16.5" customHeight="1" x14ac:dyDescent="0.25">
      <c r="A25" s="736" t="s">
        <v>42</v>
      </c>
      <c r="B25" s="737"/>
      <c r="C25" s="737"/>
      <c r="D25" s="737"/>
      <c r="E25" s="737"/>
      <c r="F25" s="737"/>
      <c r="G25" s="738"/>
    </row>
    <row r="26" spans="1:7" s="5" customFormat="1" ht="17.25" customHeight="1" thickBot="1" x14ac:dyDescent="0.35">
      <c r="A26" s="722" t="s">
        <v>87</v>
      </c>
      <c r="B26" s="723"/>
      <c r="C26" s="723"/>
      <c r="D26" s="723"/>
      <c r="E26" s="723"/>
      <c r="F26" s="723"/>
      <c r="G26" s="724"/>
    </row>
    <row r="28" spans="1:7" x14ac:dyDescent="0.3">
      <c r="A28" s="683" t="s">
        <v>27</v>
      </c>
      <c r="B28" s="683"/>
      <c r="C28" s="683"/>
      <c r="D28" s="683"/>
      <c r="E28" s="683"/>
      <c r="F28" s="683"/>
      <c r="G28" s="683"/>
    </row>
    <row r="29" spans="1:7" ht="18" thickBot="1" x14ac:dyDescent="0.35">
      <c r="A29" s="360"/>
      <c r="B29" s="360"/>
      <c r="C29" s="360"/>
      <c r="D29" s="360"/>
      <c r="E29" s="360"/>
      <c r="F29" s="360"/>
      <c r="G29" s="360"/>
    </row>
    <row r="30" spans="1:7" ht="51.75" customHeight="1" x14ac:dyDescent="0.3">
      <c r="A30" s="725" t="s">
        <v>28</v>
      </c>
      <c r="B30" s="726"/>
      <c r="C30" s="727"/>
      <c r="D30" s="698" t="s">
        <v>109</v>
      </c>
      <c r="E30" s="699"/>
      <c r="F30" s="699"/>
      <c r="G30" s="700"/>
    </row>
    <row r="31" spans="1:7" ht="53.25" customHeight="1" x14ac:dyDescent="0.3">
      <c r="A31" s="728"/>
      <c r="B31" s="705"/>
      <c r="C31" s="706"/>
      <c r="D31" s="696" t="s">
        <v>29</v>
      </c>
      <c r="E31" s="697"/>
      <c r="F31" s="696" t="s">
        <v>30</v>
      </c>
      <c r="G31" s="697"/>
    </row>
    <row r="32" spans="1:7" ht="35.25" thickBot="1" x14ac:dyDescent="0.35">
      <c r="A32" s="729"/>
      <c r="B32" s="708"/>
      <c r="C32" s="709"/>
      <c r="D32" s="384" t="s">
        <v>10</v>
      </c>
      <c r="E32" s="142" t="s">
        <v>5</v>
      </c>
      <c r="F32" s="384" t="s">
        <v>10</v>
      </c>
      <c r="G32" s="144" t="s">
        <v>5</v>
      </c>
    </row>
    <row r="33" spans="1:7" s="5" customFormat="1" x14ac:dyDescent="0.25">
      <c r="A33" s="755" t="s">
        <v>31</v>
      </c>
      <c r="B33" s="756"/>
      <c r="C33" s="716" t="s">
        <v>12</v>
      </c>
      <c r="D33" s="717"/>
      <c r="E33" s="717"/>
      <c r="F33" s="717"/>
      <c r="G33" s="718"/>
    </row>
    <row r="34" spans="1:7" s="5" customFormat="1" x14ac:dyDescent="0.25">
      <c r="A34" s="757"/>
      <c r="B34" s="758"/>
      <c r="C34" s="719" t="s">
        <v>43</v>
      </c>
      <c r="D34" s="720"/>
      <c r="E34" s="720"/>
      <c r="F34" s="720"/>
      <c r="G34" s="721"/>
    </row>
    <row r="35" spans="1:7" s="5" customFormat="1" x14ac:dyDescent="0.25">
      <c r="A35" s="759">
        <v>1168</v>
      </c>
      <c r="B35" s="760" t="s">
        <v>238</v>
      </c>
      <c r="C35" s="688" t="s">
        <v>33</v>
      </c>
      <c r="D35" s="689"/>
      <c r="E35" s="689"/>
      <c r="F35" s="689"/>
      <c r="G35" s="690"/>
    </row>
    <row r="36" spans="1:7" s="5" customFormat="1" ht="33.75" customHeight="1" x14ac:dyDescent="0.25">
      <c r="A36" s="759"/>
      <c r="B36" s="760"/>
      <c r="C36" s="761" t="s">
        <v>239</v>
      </c>
      <c r="D36" s="762"/>
      <c r="E36" s="762"/>
      <c r="F36" s="762"/>
      <c r="G36" s="763"/>
    </row>
    <row r="37" spans="1:7" s="5" customFormat="1" ht="22.5" customHeight="1" thickBot="1" x14ac:dyDescent="0.3">
      <c r="A37" s="747" t="s">
        <v>34</v>
      </c>
      <c r="B37" s="686"/>
      <c r="C37" s="150"/>
      <c r="D37" s="364" t="s">
        <v>35</v>
      </c>
      <c r="E37" s="364" t="s">
        <v>35</v>
      </c>
      <c r="F37" s="388">
        <f>SUM(Արագածոտն!C11:C12,Արագածոտն!C22:C23)</f>
        <v>6858.9</v>
      </c>
      <c r="G37" s="388">
        <f>SUM(Արագածոտն!D11:D12,Արագածոտն!D22:D23)</f>
        <v>6858.9</v>
      </c>
    </row>
    <row r="38" spans="1:7" s="5" customFormat="1" x14ac:dyDescent="0.25">
      <c r="A38" s="736" t="s">
        <v>36</v>
      </c>
      <c r="B38" s="737"/>
      <c r="C38" s="737"/>
      <c r="D38" s="737"/>
      <c r="E38" s="737"/>
      <c r="F38" s="737"/>
      <c r="G38" s="738"/>
    </row>
    <row r="39" spans="1:7" s="5" customFormat="1" ht="26.25" customHeight="1" thickBot="1" x14ac:dyDescent="0.3">
      <c r="A39" s="694" t="s">
        <v>483</v>
      </c>
      <c r="B39" s="734"/>
      <c r="C39" s="734"/>
      <c r="D39" s="734"/>
      <c r="E39" s="734"/>
      <c r="F39" s="734"/>
      <c r="G39" s="735"/>
    </row>
    <row r="40" spans="1:7" s="5" customFormat="1" ht="25.5" customHeight="1" thickBot="1" x14ac:dyDescent="0.3">
      <c r="A40" s="748" t="s">
        <v>37</v>
      </c>
      <c r="B40" s="749"/>
      <c r="C40" s="749"/>
      <c r="D40" s="749"/>
      <c r="E40" s="749"/>
      <c r="F40" s="749"/>
      <c r="G40" s="750"/>
    </row>
    <row r="41" spans="1:7" s="5" customFormat="1" ht="63" customHeight="1" thickBot="1" x14ac:dyDescent="0.3">
      <c r="A41" s="751" t="s">
        <v>38</v>
      </c>
      <c r="B41" s="752"/>
      <c r="C41" s="753" t="s">
        <v>44</v>
      </c>
      <c r="D41" s="730"/>
      <c r="E41" s="730"/>
      <c r="F41" s="730"/>
      <c r="G41" s="754"/>
    </row>
    <row r="42" spans="1:7" s="5" customFormat="1" ht="54" customHeight="1" thickBot="1" x14ac:dyDescent="0.3">
      <c r="A42" s="764" t="s">
        <v>40</v>
      </c>
      <c r="B42" s="765"/>
      <c r="C42" s="48"/>
      <c r="D42" s="48"/>
      <c r="E42" s="48"/>
      <c r="F42" s="48"/>
      <c r="G42" s="49"/>
    </row>
    <row r="43" spans="1:7" s="5" customFormat="1" ht="36.75" customHeight="1" x14ac:dyDescent="0.25">
      <c r="A43" s="739" t="s">
        <v>41</v>
      </c>
      <c r="B43" s="740"/>
      <c r="C43" s="740"/>
      <c r="D43" s="740"/>
      <c r="E43" s="740"/>
      <c r="F43" s="741"/>
      <c r="G43" s="742"/>
    </row>
    <row r="44" spans="1:7" s="5" customFormat="1" ht="35.25" customHeight="1" thickBot="1" x14ac:dyDescent="0.3">
      <c r="A44" s="743" t="s">
        <v>151</v>
      </c>
      <c r="B44" s="744"/>
      <c r="C44" s="744"/>
      <c r="D44" s="744"/>
      <c r="E44" s="744"/>
      <c r="F44" s="745"/>
      <c r="G44" s="746"/>
    </row>
    <row r="45" spans="1:7" s="5" customFormat="1" x14ac:dyDescent="0.25">
      <c r="A45" s="739" t="s">
        <v>42</v>
      </c>
      <c r="B45" s="740"/>
      <c r="C45" s="740"/>
      <c r="D45" s="740"/>
      <c r="E45" s="740"/>
      <c r="F45" s="741"/>
      <c r="G45" s="742"/>
    </row>
    <row r="46" spans="1:7" s="5" customFormat="1" ht="18" thickBot="1" x14ac:dyDescent="0.3">
      <c r="A46" s="743" t="s">
        <v>152</v>
      </c>
      <c r="B46" s="744"/>
      <c r="C46" s="744"/>
      <c r="D46" s="744"/>
      <c r="E46" s="744"/>
      <c r="F46" s="745"/>
      <c r="G46" s="746"/>
    </row>
    <row r="47" spans="1:7" x14ac:dyDescent="0.3">
      <c r="A47" s="755" t="s">
        <v>31</v>
      </c>
      <c r="B47" s="756"/>
      <c r="C47" s="716" t="s">
        <v>12</v>
      </c>
      <c r="D47" s="717"/>
      <c r="E47" s="717"/>
      <c r="F47" s="717"/>
      <c r="G47" s="718"/>
    </row>
    <row r="48" spans="1:7" x14ac:dyDescent="0.3">
      <c r="A48" s="757"/>
      <c r="B48" s="758"/>
      <c r="C48" s="769" t="s">
        <v>32</v>
      </c>
      <c r="D48" s="770"/>
      <c r="E48" s="770"/>
      <c r="F48" s="770"/>
      <c r="G48" s="771"/>
    </row>
    <row r="49" spans="1:11" ht="34.5" customHeight="1" x14ac:dyDescent="0.3">
      <c r="A49" s="772">
        <v>1146</v>
      </c>
      <c r="B49" s="760" t="s">
        <v>180</v>
      </c>
      <c r="C49" s="688" t="s">
        <v>33</v>
      </c>
      <c r="D49" s="689"/>
      <c r="E49" s="689"/>
      <c r="F49" s="689"/>
      <c r="G49" s="690"/>
    </row>
    <row r="50" spans="1:11" ht="51.75" customHeight="1" x14ac:dyDescent="0.3">
      <c r="A50" s="772"/>
      <c r="B50" s="760"/>
      <c r="C50" s="761" t="s">
        <v>72</v>
      </c>
      <c r="D50" s="762"/>
      <c r="E50" s="762"/>
      <c r="F50" s="762"/>
      <c r="G50" s="763"/>
    </row>
    <row r="51" spans="1:11" ht="24.75" customHeight="1" thickBot="1" x14ac:dyDescent="0.35">
      <c r="A51" s="747" t="s">
        <v>34</v>
      </c>
      <c r="B51" s="686"/>
      <c r="C51" s="150"/>
      <c r="D51" s="364" t="s">
        <v>35</v>
      </c>
      <c r="E51" s="364" t="s">
        <v>35</v>
      </c>
      <c r="F51" s="80">
        <f>SUM(Եռամսյակային!F22,Արագածոտն!C13)</f>
        <v>-4240.3999999999996</v>
      </c>
      <c r="G51" s="80">
        <f>SUM(F51)</f>
        <v>-4240.3999999999996</v>
      </c>
      <c r="I51" s="47"/>
      <c r="K51" s="47"/>
    </row>
    <row r="52" spans="1:11" ht="26.25" customHeight="1" x14ac:dyDescent="0.3">
      <c r="A52" s="736" t="s">
        <v>36</v>
      </c>
      <c r="B52" s="737"/>
      <c r="C52" s="737"/>
      <c r="D52" s="737"/>
      <c r="E52" s="737"/>
      <c r="F52" s="773"/>
      <c r="G52" s="774"/>
    </row>
    <row r="53" spans="1:11" ht="31.5" customHeight="1" thickBot="1" x14ac:dyDescent="0.35">
      <c r="A53" s="694" t="s">
        <v>536</v>
      </c>
      <c r="B53" s="734"/>
      <c r="C53" s="734"/>
      <c r="D53" s="734"/>
      <c r="E53" s="734"/>
      <c r="F53" s="734"/>
      <c r="G53" s="735"/>
    </row>
    <row r="54" spans="1:11" ht="35.25" customHeight="1" thickBot="1" x14ac:dyDescent="0.35">
      <c r="A54" s="748" t="s">
        <v>37</v>
      </c>
      <c r="B54" s="749"/>
      <c r="C54" s="749"/>
      <c r="D54" s="749"/>
      <c r="E54" s="749"/>
      <c r="F54" s="749"/>
      <c r="G54" s="750"/>
    </row>
    <row r="55" spans="1:11" ht="56.25" customHeight="1" thickBot="1" x14ac:dyDescent="0.35">
      <c r="A55" s="751" t="s">
        <v>38</v>
      </c>
      <c r="B55" s="752"/>
      <c r="C55" s="753" t="s">
        <v>76</v>
      </c>
      <c r="D55" s="730"/>
      <c r="E55" s="730"/>
      <c r="F55" s="730"/>
      <c r="G55" s="754"/>
    </row>
    <row r="56" spans="1:11" ht="53.25" customHeight="1" thickBot="1" x14ac:dyDescent="0.35">
      <c r="A56" s="764" t="s">
        <v>40</v>
      </c>
      <c r="B56" s="765"/>
      <c r="C56" s="48"/>
      <c r="D56" s="48"/>
      <c r="E56" s="48"/>
      <c r="F56" s="48"/>
      <c r="G56" s="49"/>
    </row>
    <row r="57" spans="1:11" ht="30.75" customHeight="1" x14ac:dyDescent="0.3">
      <c r="A57" s="739" t="s">
        <v>41</v>
      </c>
      <c r="B57" s="740"/>
      <c r="C57" s="740"/>
      <c r="D57" s="740"/>
      <c r="E57" s="740"/>
      <c r="F57" s="741"/>
      <c r="G57" s="742"/>
    </row>
    <row r="58" spans="1:11" ht="28.5" customHeight="1" thickBot="1" x14ac:dyDescent="0.35">
      <c r="A58" s="743" t="s">
        <v>84</v>
      </c>
      <c r="B58" s="744"/>
      <c r="C58" s="744"/>
      <c r="D58" s="744"/>
      <c r="E58" s="744"/>
      <c r="F58" s="745"/>
      <c r="G58" s="746"/>
    </row>
    <row r="59" spans="1:11" ht="25.5" customHeight="1" x14ac:dyDescent="0.3">
      <c r="A59" s="739" t="s">
        <v>42</v>
      </c>
      <c r="B59" s="740"/>
      <c r="C59" s="740"/>
      <c r="D59" s="740"/>
      <c r="E59" s="740"/>
      <c r="F59" s="741"/>
      <c r="G59" s="742"/>
    </row>
    <row r="60" spans="1:11" s="50" customFormat="1" ht="45" customHeight="1" thickBot="1" x14ac:dyDescent="0.3">
      <c r="A60" s="743" t="s">
        <v>85</v>
      </c>
      <c r="B60" s="744"/>
      <c r="C60" s="744"/>
      <c r="D60" s="744"/>
      <c r="E60" s="744"/>
      <c r="F60" s="745"/>
      <c r="G60" s="746"/>
    </row>
    <row r="61" spans="1:11" s="50" customFormat="1" x14ac:dyDescent="0.25">
      <c r="A61" s="135"/>
      <c r="B61" s="51"/>
      <c r="C61" s="51"/>
      <c r="D61" s="51"/>
      <c r="E61" s="51"/>
      <c r="F61" s="51"/>
      <c r="G61" s="136"/>
    </row>
    <row r="62" spans="1:11" s="50" customFormat="1" ht="18" thickBot="1" x14ac:dyDescent="0.3">
      <c r="A62" s="135"/>
      <c r="B62" s="51"/>
      <c r="C62" s="51"/>
      <c r="D62" s="51"/>
      <c r="E62" s="51"/>
      <c r="F62" s="51"/>
      <c r="G62" s="136"/>
    </row>
    <row r="63" spans="1:11" s="50" customFormat="1" x14ac:dyDescent="0.3">
      <c r="A63" s="766" t="s">
        <v>148</v>
      </c>
      <c r="B63" s="767"/>
      <c r="C63" s="767"/>
      <c r="D63" s="767"/>
      <c r="E63" s="767"/>
      <c r="F63" s="767"/>
      <c r="G63" s="768"/>
    </row>
    <row r="64" spans="1:11" s="50" customFormat="1" x14ac:dyDescent="0.3">
      <c r="A64" s="781" t="s">
        <v>149</v>
      </c>
      <c r="B64" s="782"/>
      <c r="C64" s="782"/>
      <c r="D64" s="782"/>
      <c r="E64" s="782"/>
      <c r="F64" s="782"/>
      <c r="G64" s="783"/>
    </row>
    <row r="65" spans="1:7" s="50" customFormat="1" ht="61.5" customHeight="1" x14ac:dyDescent="0.25">
      <c r="A65" s="784" t="s">
        <v>28</v>
      </c>
      <c r="B65" s="784"/>
      <c r="C65" s="784"/>
      <c r="D65" s="698" t="s">
        <v>109</v>
      </c>
      <c r="E65" s="699"/>
      <c r="F65" s="699"/>
      <c r="G65" s="700"/>
    </row>
    <row r="66" spans="1:7" s="50" customFormat="1" ht="40.5" customHeight="1" x14ac:dyDescent="0.25">
      <c r="A66" s="784"/>
      <c r="B66" s="784"/>
      <c r="C66" s="784"/>
      <c r="D66" s="696" t="s">
        <v>29</v>
      </c>
      <c r="E66" s="697"/>
      <c r="F66" s="696" t="s">
        <v>30</v>
      </c>
      <c r="G66" s="697"/>
    </row>
    <row r="67" spans="1:7" s="50" customFormat="1" ht="35.25" thickBot="1" x14ac:dyDescent="0.3">
      <c r="A67" s="784"/>
      <c r="B67" s="784"/>
      <c r="C67" s="784"/>
      <c r="D67" s="384" t="s">
        <v>10</v>
      </c>
      <c r="E67" s="142" t="s">
        <v>5</v>
      </c>
      <c r="F67" s="384" t="s">
        <v>10</v>
      </c>
      <c r="G67" s="144" t="s">
        <v>5</v>
      </c>
    </row>
    <row r="68" spans="1:7" x14ac:dyDescent="0.3">
      <c r="A68" s="755" t="s">
        <v>31</v>
      </c>
      <c r="B68" s="756"/>
      <c r="C68" s="688" t="s">
        <v>12</v>
      </c>
      <c r="D68" s="717"/>
      <c r="E68" s="717"/>
      <c r="F68" s="717"/>
      <c r="G68" s="718"/>
    </row>
    <row r="69" spans="1:7" x14ac:dyDescent="0.3">
      <c r="A69" s="757"/>
      <c r="B69" s="758"/>
      <c r="C69" s="719" t="s">
        <v>52</v>
      </c>
      <c r="D69" s="720"/>
      <c r="E69" s="720"/>
      <c r="F69" s="720"/>
      <c r="G69" s="721"/>
    </row>
    <row r="70" spans="1:7" x14ac:dyDescent="0.3">
      <c r="A70" s="775">
        <v>1047</v>
      </c>
      <c r="B70" s="760" t="s">
        <v>401</v>
      </c>
      <c r="C70" s="688" t="s">
        <v>33</v>
      </c>
      <c r="D70" s="689"/>
      <c r="E70" s="689"/>
      <c r="F70" s="689"/>
      <c r="G70" s="690"/>
    </row>
    <row r="71" spans="1:7" ht="18" thickBot="1" x14ac:dyDescent="0.35">
      <c r="A71" s="776"/>
      <c r="B71" s="760"/>
      <c r="C71" s="691" t="s">
        <v>53</v>
      </c>
      <c r="D71" s="692"/>
      <c r="E71" s="692"/>
      <c r="F71" s="692"/>
      <c r="G71" s="693"/>
    </row>
    <row r="72" spans="1:7" ht="69" x14ac:dyDescent="0.3">
      <c r="A72" s="777" t="s">
        <v>47</v>
      </c>
      <c r="B72" s="778"/>
      <c r="C72" s="137" t="s">
        <v>54</v>
      </c>
      <c r="D72" s="138"/>
      <c r="E72" s="138"/>
      <c r="F72" s="139"/>
      <c r="G72" s="140"/>
    </row>
    <row r="73" spans="1:7" ht="121.5" thickBot="1" x14ac:dyDescent="0.35">
      <c r="A73" s="779" t="s">
        <v>48</v>
      </c>
      <c r="B73" s="780"/>
      <c r="C73" s="141" t="s">
        <v>55</v>
      </c>
      <c r="D73" s="141"/>
      <c r="E73" s="142"/>
      <c r="F73" s="143"/>
      <c r="G73" s="144"/>
    </row>
    <row r="74" spans="1:7" ht="68.25" customHeight="1" thickBot="1" x14ac:dyDescent="0.35">
      <c r="A74" s="802" t="s">
        <v>56</v>
      </c>
      <c r="B74" s="803"/>
      <c r="C74" s="803"/>
      <c r="D74" s="365"/>
      <c r="E74" s="133"/>
      <c r="F74" s="9">
        <f>SUM(Արագածոտն!C18)</f>
        <v>-5243</v>
      </c>
      <c r="G74" s="9">
        <f>SUM(Արագածոտն!D18)</f>
        <v>-5243</v>
      </c>
    </row>
    <row r="75" spans="1:7" ht="51" customHeight="1" thickBot="1" x14ac:dyDescent="0.35">
      <c r="A75" s="710" t="s">
        <v>57</v>
      </c>
      <c r="B75" s="711"/>
      <c r="C75" s="9">
        <f>G74</f>
        <v>-5243</v>
      </c>
      <c r="D75" s="145"/>
      <c r="E75" s="133"/>
      <c r="F75" s="146"/>
      <c r="G75" s="147"/>
    </row>
    <row r="76" spans="1:7" ht="78" customHeight="1" thickBot="1" x14ac:dyDescent="0.35">
      <c r="A76" s="710" t="s">
        <v>58</v>
      </c>
      <c r="B76" s="711"/>
      <c r="C76" s="363"/>
      <c r="D76" s="363"/>
      <c r="E76" s="133"/>
      <c r="F76" s="146"/>
      <c r="G76" s="147"/>
    </row>
    <row r="77" spans="1:7" ht="38.25" customHeight="1" x14ac:dyDescent="0.3">
      <c r="A77" s="739" t="s">
        <v>41</v>
      </c>
      <c r="B77" s="740"/>
      <c r="C77" s="740"/>
      <c r="D77" s="740"/>
      <c r="E77" s="740"/>
      <c r="F77" s="741"/>
      <c r="G77" s="742"/>
    </row>
    <row r="78" spans="1:7" ht="36" customHeight="1" thickBot="1" x14ac:dyDescent="0.35">
      <c r="A78" s="722" t="s">
        <v>86</v>
      </c>
      <c r="B78" s="723"/>
      <c r="C78" s="723"/>
      <c r="D78" s="723"/>
      <c r="E78" s="723"/>
      <c r="F78" s="723"/>
      <c r="G78" s="724"/>
    </row>
    <row r="79" spans="1:7" ht="38.25" customHeight="1" x14ac:dyDescent="0.3">
      <c r="A79" s="739" t="s">
        <v>42</v>
      </c>
      <c r="B79" s="740"/>
      <c r="C79" s="740"/>
      <c r="D79" s="740"/>
      <c r="E79" s="740"/>
      <c r="F79" s="741"/>
      <c r="G79" s="742"/>
    </row>
    <row r="80" spans="1:7" ht="44.25" customHeight="1" thickBot="1" x14ac:dyDescent="0.35">
      <c r="A80" s="722" t="s">
        <v>87</v>
      </c>
      <c r="B80" s="723"/>
      <c r="C80" s="723"/>
      <c r="D80" s="723"/>
      <c r="E80" s="723"/>
      <c r="F80" s="723"/>
      <c r="G80" s="724"/>
    </row>
    <row r="81" spans="1:7" ht="24.75" customHeight="1" x14ac:dyDescent="0.3">
      <c r="A81" s="788" t="s">
        <v>31</v>
      </c>
      <c r="B81" s="789"/>
      <c r="C81" s="794" t="s">
        <v>12</v>
      </c>
      <c r="D81" s="795"/>
      <c r="E81" s="795"/>
      <c r="F81" s="795"/>
      <c r="G81" s="796"/>
    </row>
    <row r="82" spans="1:7" ht="40.5" customHeight="1" x14ac:dyDescent="0.3">
      <c r="A82" s="790"/>
      <c r="B82" s="791"/>
      <c r="C82" s="781" t="s">
        <v>432</v>
      </c>
      <c r="D82" s="782"/>
      <c r="E82" s="797"/>
      <c r="F82" s="797"/>
      <c r="G82" s="783"/>
    </row>
    <row r="83" spans="1:7" ht="27" customHeight="1" thickBot="1" x14ac:dyDescent="0.35">
      <c r="A83" s="792"/>
      <c r="B83" s="793"/>
      <c r="C83" s="798" t="s">
        <v>46</v>
      </c>
      <c r="D83" s="799"/>
      <c r="E83" s="800"/>
      <c r="F83" s="800"/>
      <c r="G83" s="801"/>
    </row>
    <row r="84" spans="1:7" ht="42" customHeight="1" thickBot="1" x14ac:dyDescent="0.35">
      <c r="A84" s="151">
        <v>1049</v>
      </c>
      <c r="B84" s="152" t="s">
        <v>404</v>
      </c>
      <c r="C84" s="722" t="s">
        <v>66</v>
      </c>
      <c r="D84" s="723"/>
      <c r="E84" s="723"/>
      <c r="F84" s="723"/>
      <c r="G84" s="724"/>
    </row>
    <row r="85" spans="1:7" ht="96.75" customHeight="1" thickBot="1" x14ac:dyDescent="0.35">
      <c r="A85" s="804" t="s">
        <v>47</v>
      </c>
      <c r="B85" s="805"/>
      <c r="C85" s="361" t="s">
        <v>79</v>
      </c>
      <c r="D85" s="153"/>
      <c r="E85" s="153"/>
      <c r="F85" s="152"/>
      <c r="G85" s="152"/>
    </row>
    <row r="86" spans="1:7" ht="48" customHeight="1" thickBot="1" x14ac:dyDescent="0.35">
      <c r="A86" s="804" t="s">
        <v>48</v>
      </c>
      <c r="B86" s="805"/>
      <c r="C86" s="361"/>
      <c r="D86" s="361"/>
      <c r="E86" s="152"/>
      <c r="F86" s="152"/>
      <c r="G86" s="152"/>
    </row>
    <row r="87" spans="1:7" ht="72" customHeight="1" thickBot="1" x14ac:dyDescent="0.35">
      <c r="A87" s="804" t="s">
        <v>49</v>
      </c>
      <c r="B87" s="806"/>
      <c r="C87" s="805"/>
      <c r="D87" s="361"/>
      <c r="E87" s="152"/>
      <c r="F87" s="154">
        <f>Կապիտալ!H14</f>
        <v>-3422.2999999999997</v>
      </c>
      <c r="G87" s="154">
        <f>SUM(F87)</f>
        <v>-3422.2999999999997</v>
      </c>
    </row>
    <row r="88" spans="1:7" ht="48" customHeight="1" thickBot="1" x14ac:dyDescent="0.35">
      <c r="A88" s="804" t="s">
        <v>50</v>
      </c>
      <c r="B88" s="805"/>
      <c r="C88" s="154">
        <f>G87</f>
        <v>-3422.2999999999997</v>
      </c>
      <c r="D88" s="154"/>
      <c r="E88" s="152"/>
      <c r="F88" s="152"/>
      <c r="G88" s="152"/>
    </row>
    <row r="89" spans="1:7" ht="74.25" customHeight="1" thickBot="1" x14ac:dyDescent="0.35">
      <c r="A89" s="804" t="s">
        <v>51</v>
      </c>
      <c r="B89" s="805"/>
      <c r="C89" s="361"/>
      <c r="D89" s="361"/>
      <c r="E89" s="152"/>
      <c r="F89" s="152"/>
      <c r="G89" s="152"/>
    </row>
    <row r="90" spans="1:7" ht="25.5" customHeight="1" x14ac:dyDescent="0.3">
      <c r="A90" s="785" t="s">
        <v>41</v>
      </c>
      <c r="B90" s="786"/>
      <c r="C90" s="786"/>
      <c r="D90" s="786"/>
      <c r="E90" s="786"/>
      <c r="F90" s="786"/>
      <c r="G90" s="787"/>
    </row>
    <row r="91" spans="1:7" ht="33" customHeight="1" thickBot="1" x14ac:dyDescent="0.35">
      <c r="A91" s="722" t="s">
        <v>165</v>
      </c>
      <c r="B91" s="723"/>
      <c r="C91" s="723"/>
      <c r="D91" s="723"/>
      <c r="E91" s="723"/>
      <c r="F91" s="723"/>
      <c r="G91" s="724"/>
    </row>
    <row r="92" spans="1:7" ht="29.25" customHeight="1" x14ac:dyDescent="0.3">
      <c r="A92" s="785" t="s">
        <v>42</v>
      </c>
      <c r="B92" s="786"/>
      <c r="C92" s="786"/>
      <c r="D92" s="786"/>
      <c r="E92" s="786"/>
      <c r="F92" s="786"/>
      <c r="G92" s="787"/>
    </row>
    <row r="93" spans="1:7" ht="54" customHeight="1" thickBot="1" x14ac:dyDescent="0.35">
      <c r="A93" s="722" t="s">
        <v>166</v>
      </c>
      <c r="B93" s="723"/>
      <c r="C93" s="723"/>
      <c r="D93" s="723"/>
      <c r="E93" s="723"/>
      <c r="F93" s="723"/>
      <c r="G93" s="724"/>
    </row>
  </sheetData>
  <mergeCells count="105">
    <mergeCell ref="A91:G91"/>
    <mergeCell ref="A92:G92"/>
    <mergeCell ref="A93:G93"/>
    <mergeCell ref="C84:G84"/>
    <mergeCell ref="A85:B85"/>
    <mergeCell ref="A86:B86"/>
    <mergeCell ref="A87:C87"/>
    <mergeCell ref="A88:B88"/>
    <mergeCell ref="A89:B89"/>
    <mergeCell ref="A70:A71"/>
    <mergeCell ref="B70:B71"/>
    <mergeCell ref="C70:G70"/>
    <mergeCell ref="C71:G71"/>
    <mergeCell ref="A72:B72"/>
    <mergeCell ref="A73:B73"/>
    <mergeCell ref="A64:G64"/>
    <mergeCell ref="A65:C67"/>
    <mergeCell ref="A90:G90"/>
    <mergeCell ref="D65:G65"/>
    <mergeCell ref="D66:E66"/>
    <mergeCell ref="F66:G66"/>
    <mergeCell ref="A68:B69"/>
    <mergeCell ref="C68:G68"/>
    <mergeCell ref="C69:G69"/>
    <mergeCell ref="A81:B83"/>
    <mergeCell ref="C81:G81"/>
    <mergeCell ref="C82:G82"/>
    <mergeCell ref="C83:G83"/>
    <mergeCell ref="A80:G80"/>
    <mergeCell ref="A74:C74"/>
    <mergeCell ref="A75:B75"/>
    <mergeCell ref="A76:B76"/>
    <mergeCell ref="A77:G77"/>
    <mergeCell ref="A78:G78"/>
    <mergeCell ref="A79:G79"/>
    <mergeCell ref="A42:B42"/>
    <mergeCell ref="A43:G43"/>
    <mergeCell ref="A44:G44"/>
    <mergeCell ref="A45:G45"/>
    <mergeCell ref="A46:G46"/>
    <mergeCell ref="A63:G63"/>
    <mergeCell ref="A53:G53"/>
    <mergeCell ref="A54:G54"/>
    <mergeCell ref="A55:B55"/>
    <mergeCell ref="C55:G55"/>
    <mergeCell ref="A47:B48"/>
    <mergeCell ref="C47:G47"/>
    <mergeCell ref="C48:G48"/>
    <mergeCell ref="A49:A50"/>
    <mergeCell ref="B49:B50"/>
    <mergeCell ref="C49:G49"/>
    <mergeCell ref="C50:G50"/>
    <mergeCell ref="A51:B51"/>
    <mergeCell ref="A52:G52"/>
    <mergeCell ref="A56:B56"/>
    <mergeCell ref="A57:G57"/>
    <mergeCell ref="A58:G58"/>
    <mergeCell ref="A59:G59"/>
    <mergeCell ref="A60:G60"/>
    <mergeCell ref="A37:B37"/>
    <mergeCell ref="A38:G38"/>
    <mergeCell ref="A39:G39"/>
    <mergeCell ref="A40:G40"/>
    <mergeCell ref="A41:B41"/>
    <mergeCell ref="C41:G41"/>
    <mergeCell ref="A33:B34"/>
    <mergeCell ref="C33:G33"/>
    <mergeCell ref="C34:G34"/>
    <mergeCell ref="A35:A36"/>
    <mergeCell ref="B35:B36"/>
    <mergeCell ref="C35:G35"/>
    <mergeCell ref="C36:G36"/>
    <mergeCell ref="A26:G26"/>
    <mergeCell ref="A28:G28"/>
    <mergeCell ref="A30:C32"/>
    <mergeCell ref="D30:G30"/>
    <mergeCell ref="D31:E31"/>
    <mergeCell ref="F31:G31"/>
    <mergeCell ref="A20:C20"/>
    <mergeCell ref="A21:G21"/>
    <mergeCell ref="A22:G22"/>
    <mergeCell ref="A23:G23"/>
    <mergeCell ref="A24:G24"/>
    <mergeCell ref="A25:G25"/>
    <mergeCell ref="A18:B18"/>
    <mergeCell ref="F12:G12"/>
    <mergeCell ref="D12:E12"/>
    <mergeCell ref="D11:G11"/>
    <mergeCell ref="A11:C13"/>
    <mergeCell ref="A19:B19"/>
    <mergeCell ref="A14:B15"/>
    <mergeCell ref="C14:G14"/>
    <mergeCell ref="C15:G15"/>
    <mergeCell ref="A1:G1"/>
    <mergeCell ref="A2:G2"/>
    <mergeCell ref="A3:G3"/>
    <mergeCell ref="A4:G4"/>
    <mergeCell ref="A10:G10"/>
    <mergeCell ref="A5:G5"/>
    <mergeCell ref="A7:G7"/>
    <mergeCell ref="A8:G8"/>
    <mergeCell ref="A16:A17"/>
    <mergeCell ref="B16:B17"/>
    <mergeCell ref="C16:G16"/>
    <mergeCell ref="C17:G1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35"/>
  <sheetViews>
    <sheetView workbookViewId="0">
      <selection activeCell="C9" sqref="C9"/>
    </sheetView>
  </sheetViews>
  <sheetFormatPr defaultRowHeight="15.75" x14ac:dyDescent="0.25"/>
  <cols>
    <col min="1" max="1" width="6.85546875" style="75" customWidth="1"/>
    <col min="2" max="2" width="79.28515625" style="76" customWidth="1"/>
    <col min="3" max="3" width="13.42578125" style="72" bestFit="1" customWidth="1"/>
    <col min="4" max="4" width="13.5703125" style="72" customWidth="1"/>
    <col min="5" max="5" width="6.7109375" style="72" customWidth="1"/>
    <col min="6" max="252" width="9.140625" style="72"/>
    <col min="253" max="253" width="6.85546875" style="72" customWidth="1"/>
    <col min="254" max="254" width="79.28515625" style="72" customWidth="1"/>
    <col min="255" max="255" width="13.7109375" style="72" customWidth="1"/>
    <col min="256" max="256" width="13.5703125" style="72" customWidth="1"/>
    <col min="257" max="257" width="13.42578125" style="72" bestFit="1" customWidth="1"/>
    <col min="258" max="258" width="13.5703125" style="72" customWidth="1"/>
    <col min="259" max="260" width="11.85546875" style="72" bestFit="1" customWidth="1"/>
    <col min="261" max="261" width="12.5703125" style="72" bestFit="1" customWidth="1"/>
    <col min="262" max="508" width="9.140625" style="72"/>
    <col min="509" max="509" width="6.85546875" style="72" customWidth="1"/>
    <col min="510" max="510" width="79.28515625" style="72" customWidth="1"/>
    <col min="511" max="511" width="13.7109375" style="72" customWidth="1"/>
    <col min="512" max="512" width="13.5703125" style="72" customWidth="1"/>
    <col min="513" max="513" width="13.42578125" style="72" bestFit="1" customWidth="1"/>
    <col min="514" max="514" width="13.5703125" style="72" customWidth="1"/>
    <col min="515" max="516" width="11.85546875" style="72" bestFit="1" customWidth="1"/>
    <col min="517" max="517" width="12.5703125" style="72" bestFit="1" customWidth="1"/>
    <col min="518" max="764" width="9.140625" style="72"/>
    <col min="765" max="765" width="6.85546875" style="72" customWidth="1"/>
    <col min="766" max="766" width="79.28515625" style="72" customWidth="1"/>
    <col min="767" max="767" width="13.7109375" style="72" customWidth="1"/>
    <col min="768" max="768" width="13.5703125" style="72" customWidth="1"/>
    <col min="769" max="769" width="13.42578125" style="72" bestFit="1" customWidth="1"/>
    <col min="770" max="770" width="13.5703125" style="72" customWidth="1"/>
    <col min="771" max="772" width="11.85546875" style="72" bestFit="1" customWidth="1"/>
    <col min="773" max="773" width="12.5703125" style="72" bestFit="1" customWidth="1"/>
    <col min="774" max="1020" width="9.140625" style="72"/>
    <col min="1021" max="1021" width="6.85546875" style="72" customWidth="1"/>
    <col min="1022" max="1022" width="79.28515625" style="72" customWidth="1"/>
    <col min="1023" max="1023" width="13.7109375" style="72" customWidth="1"/>
    <col min="1024" max="1024" width="13.5703125" style="72" customWidth="1"/>
    <col min="1025" max="1025" width="13.42578125" style="72" bestFit="1" customWidth="1"/>
    <col min="1026" max="1026" width="13.5703125" style="72" customWidth="1"/>
    <col min="1027" max="1028" width="11.85546875" style="72" bestFit="1" customWidth="1"/>
    <col min="1029" max="1029" width="12.5703125" style="72" bestFit="1" customWidth="1"/>
    <col min="1030" max="1276" width="9.140625" style="72"/>
    <col min="1277" max="1277" width="6.85546875" style="72" customWidth="1"/>
    <col min="1278" max="1278" width="79.28515625" style="72" customWidth="1"/>
    <col min="1279" max="1279" width="13.7109375" style="72" customWidth="1"/>
    <col min="1280" max="1280" width="13.5703125" style="72" customWidth="1"/>
    <col min="1281" max="1281" width="13.42578125" style="72" bestFit="1" customWidth="1"/>
    <col min="1282" max="1282" width="13.5703125" style="72" customWidth="1"/>
    <col min="1283" max="1284" width="11.85546875" style="72" bestFit="1" customWidth="1"/>
    <col min="1285" max="1285" width="12.5703125" style="72" bestFit="1" customWidth="1"/>
    <col min="1286" max="1532" width="9.140625" style="72"/>
    <col min="1533" max="1533" width="6.85546875" style="72" customWidth="1"/>
    <col min="1534" max="1534" width="79.28515625" style="72" customWidth="1"/>
    <col min="1535" max="1535" width="13.7109375" style="72" customWidth="1"/>
    <col min="1536" max="1536" width="13.5703125" style="72" customWidth="1"/>
    <col min="1537" max="1537" width="13.42578125" style="72" bestFit="1" customWidth="1"/>
    <col min="1538" max="1538" width="13.5703125" style="72" customWidth="1"/>
    <col min="1539" max="1540" width="11.85546875" style="72" bestFit="1" customWidth="1"/>
    <col min="1541" max="1541" width="12.5703125" style="72" bestFit="1" customWidth="1"/>
    <col min="1542" max="1788" width="9.140625" style="72"/>
    <col min="1789" max="1789" width="6.85546875" style="72" customWidth="1"/>
    <col min="1790" max="1790" width="79.28515625" style="72" customWidth="1"/>
    <col min="1791" max="1791" width="13.7109375" style="72" customWidth="1"/>
    <col min="1792" max="1792" width="13.5703125" style="72" customWidth="1"/>
    <col min="1793" max="1793" width="13.42578125" style="72" bestFit="1" customWidth="1"/>
    <col min="1794" max="1794" width="13.5703125" style="72" customWidth="1"/>
    <col min="1795" max="1796" width="11.85546875" style="72" bestFit="1" customWidth="1"/>
    <col min="1797" max="1797" width="12.5703125" style="72" bestFit="1" customWidth="1"/>
    <col min="1798" max="2044" width="9.140625" style="72"/>
    <col min="2045" max="2045" width="6.85546875" style="72" customWidth="1"/>
    <col min="2046" max="2046" width="79.28515625" style="72" customWidth="1"/>
    <col min="2047" max="2047" width="13.7109375" style="72" customWidth="1"/>
    <col min="2048" max="2048" width="13.5703125" style="72" customWidth="1"/>
    <col min="2049" max="2049" width="13.42578125" style="72" bestFit="1" customWidth="1"/>
    <col min="2050" max="2050" width="13.5703125" style="72" customWidth="1"/>
    <col min="2051" max="2052" width="11.85546875" style="72" bestFit="1" customWidth="1"/>
    <col min="2053" max="2053" width="12.5703125" style="72" bestFit="1" customWidth="1"/>
    <col min="2054" max="2300" width="9.140625" style="72"/>
    <col min="2301" max="2301" width="6.85546875" style="72" customWidth="1"/>
    <col min="2302" max="2302" width="79.28515625" style="72" customWidth="1"/>
    <col min="2303" max="2303" width="13.7109375" style="72" customWidth="1"/>
    <col min="2304" max="2304" width="13.5703125" style="72" customWidth="1"/>
    <col min="2305" max="2305" width="13.42578125" style="72" bestFit="1" customWidth="1"/>
    <col min="2306" max="2306" width="13.5703125" style="72" customWidth="1"/>
    <col min="2307" max="2308" width="11.85546875" style="72" bestFit="1" customWidth="1"/>
    <col min="2309" max="2309" width="12.5703125" style="72" bestFit="1" customWidth="1"/>
    <col min="2310" max="2556" width="9.140625" style="72"/>
    <col min="2557" max="2557" width="6.85546875" style="72" customWidth="1"/>
    <col min="2558" max="2558" width="79.28515625" style="72" customWidth="1"/>
    <col min="2559" max="2559" width="13.7109375" style="72" customWidth="1"/>
    <col min="2560" max="2560" width="13.5703125" style="72" customWidth="1"/>
    <col min="2561" max="2561" width="13.42578125" style="72" bestFit="1" customWidth="1"/>
    <col min="2562" max="2562" width="13.5703125" style="72" customWidth="1"/>
    <col min="2563" max="2564" width="11.85546875" style="72" bestFit="1" customWidth="1"/>
    <col min="2565" max="2565" width="12.5703125" style="72" bestFit="1" customWidth="1"/>
    <col min="2566" max="2812" width="9.140625" style="72"/>
    <col min="2813" max="2813" width="6.85546875" style="72" customWidth="1"/>
    <col min="2814" max="2814" width="79.28515625" style="72" customWidth="1"/>
    <col min="2815" max="2815" width="13.7109375" style="72" customWidth="1"/>
    <col min="2816" max="2816" width="13.5703125" style="72" customWidth="1"/>
    <col min="2817" max="2817" width="13.42578125" style="72" bestFit="1" customWidth="1"/>
    <col min="2818" max="2818" width="13.5703125" style="72" customWidth="1"/>
    <col min="2819" max="2820" width="11.85546875" style="72" bestFit="1" customWidth="1"/>
    <col min="2821" max="2821" width="12.5703125" style="72" bestFit="1" customWidth="1"/>
    <col min="2822" max="3068" width="9.140625" style="72"/>
    <col min="3069" max="3069" width="6.85546875" style="72" customWidth="1"/>
    <col min="3070" max="3070" width="79.28515625" style="72" customWidth="1"/>
    <col min="3071" max="3071" width="13.7109375" style="72" customWidth="1"/>
    <col min="3072" max="3072" width="13.5703125" style="72" customWidth="1"/>
    <col min="3073" max="3073" width="13.42578125" style="72" bestFit="1" customWidth="1"/>
    <col min="3074" max="3074" width="13.5703125" style="72" customWidth="1"/>
    <col min="3075" max="3076" width="11.85546875" style="72" bestFit="1" customWidth="1"/>
    <col min="3077" max="3077" width="12.5703125" style="72" bestFit="1" customWidth="1"/>
    <col min="3078" max="3324" width="9.140625" style="72"/>
    <col min="3325" max="3325" width="6.85546875" style="72" customWidth="1"/>
    <col min="3326" max="3326" width="79.28515625" style="72" customWidth="1"/>
    <col min="3327" max="3327" width="13.7109375" style="72" customWidth="1"/>
    <col min="3328" max="3328" width="13.5703125" style="72" customWidth="1"/>
    <col min="3329" max="3329" width="13.42578125" style="72" bestFit="1" customWidth="1"/>
    <col min="3330" max="3330" width="13.5703125" style="72" customWidth="1"/>
    <col min="3331" max="3332" width="11.85546875" style="72" bestFit="1" customWidth="1"/>
    <col min="3333" max="3333" width="12.5703125" style="72" bestFit="1" customWidth="1"/>
    <col min="3334" max="3580" width="9.140625" style="72"/>
    <col min="3581" max="3581" width="6.85546875" style="72" customWidth="1"/>
    <col min="3582" max="3582" width="79.28515625" style="72" customWidth="1"/>
    <col min="3583" max="3583" width="13.7109375" style="72" customWidth="1"/>
    <col min="3584" max="3584" width="13.5703125" style="72" customWidth="1"/>
    <col min="3585" max="3585" width="13.42578125" style="72" bestFit="1" customWidth="1"/>
    <col min="3586" max="3586" width="13.5703125" style="72" customWidth="1"/>
    <col min="3587" max="3588" width="11.85546875" style="72" bestFit="1" customWidth="1"/>
    <col min="3589" max="3589" width="12.5703125" style="72" bestFit="1" customWidth="1"/>
    <col min="3590" max="3836" width="9.140625" style="72"/>
    <col min="3837" max="3837" width="6.85546875" style="72" customWidth="1"/>
    <col min="3838" max="3838" width="79.28515625" style="72" customWidth="1"/>
    <col min="3839" max="3839" width="13.7109375" style="72" customWidth="1"/>
    <col min="3840" max="3840" width="13.5703125" style="72" customWidth="1"/>
    <col min="3841" max="3841" width="13.42578125" style="72" bestFit="1" customWidth="1"/>
    <col min="3842" max="3842" width="13.5703125" style="72" customWidth="1"/>
    <col min="3843" max="3844" width="11.85546875" style="72" bestFit="1" customWidth="1"/>
    <col min="3845" max="3845" width="12.5703125" style="72" bestFit="1" customWidth="1"/>
    <col min="3846" max="4092" width="9.140625" style="72"/>
    <col min="4093" max="4093" width="6.85546875" style="72" customWidth="1"/>
    <col min="4094" max="4094" width="79.28515625" style="72" customWidth="1"/>
    <col min="4095" max="4095" width="13.7109375" style="72" customWidth="1"/>
    <col min="4096" max="4096" width="13.5703125" style="72" customWidth="1"/>
    <col min="4097" max="4097" width="13.42578125" style="72" bestFit="1" customWidth="1"/>
    <col min="4098" max="4098" width="13.5703125" style="72" customWidth="1"/>
    <col min="4099" max="4100" width="11.85546875" style="72" bestFit="1" customWidth="1"/>
    <col min="4101" max="4101" width="12.5703125" style="72" bestFit="1" customWidth="1"/>
    <col min="4102" max="4348" width="9.140625" style="72"/>
    <col min="4349" max="4349" width="6.85546875" style="72" customWidth="1"/>
    <col min="4350" max="4350" width="79.28515625" style="72" customWidth="1"/>
    <col min="4351" max="4351" width="13.7109375" style="72" customWidth="1"/>
    <col min="4352" max="4352" width="13.5703125" style="72" customWidth="1"/>
    <col min="4353" max="4353" width="13.42578125" style="72" bestFit="1" customWidth="1"/>
    <col min="4354" max="4354" width="13.5703125" style="72" customWidth="1"/>
    <col min="4355" max="4356" width="11.85546875" style="72" bestFit="1" customWidth="1"/>
    <col min="4357" max="4357" width="12.5703125" style="72" bestFit="1" customWidth="1"/>
    <col min="4358" max="4604" width="9.140625" style="72"/>
    <col min="4605" max="4605" width="6.85546875" style="72" customWidth="1"/>
    <col min="4606" max="4606" width="79.28515625" style="72" customWidth="1"/>
    <col min="4607" max="4607" width="13.7109375" style="72" customWidth="1"/>
    <col min="4608" max="4608" width="13.5703125" style="72" customWidth="1"/>
    <col min="4609" max="4609" width="13.42578125" style="72" bestFit="1" customWidth="1"/>
    <col min="4610" max="4610" width="13.5703125" style="72" customWidth="1"/>
    <col min="4611" max="4612" width="11.85546875" style="72" bestFit="1" customWidth="1"/>
    <col min="4613" max="4613" width="12.5703125" style="72" bestFit="1" customWidth="1"/>
    <col min="4614" max="4860" width="9.140625" style="72"/>
    <col min="4861" max="4861" width="6.85546875" style="72" customWidth="1"/>
    <col min="4862" max="4862" width="79.28515625" style="72" customWidth="1"/>
    <col min="4863" max="4863" width="13.7109375" style="72" customWidth="1"/>
    <col min="4864" max="4864" width="13.5703125" style="72" customWidth="1"/>
    <col min="4865" max="4865" width="13.42578125" style="72" bestFit="1" customWidth="1"/>
    <col min="4866" max="4866" width="13.5703125" style="72" customWidth="1"/>
    <col min="4867" max="4868" width="11.85546875" style="72" bestFit="1" customWidth="1"/>
    <col min="4869" max="4869" width="12.5703125" style="72" bestFit="1" customWidth="1"/>
    <col min="4870" max="5116" width="9.140625" style="72"/>
    <col min="5117" max="5117" width="6.85546875" style="72" customWidth="1"/>
    <col min="5118" max="5118" width="79.28515625" style="72" customWidth="1"/>
    <col min="5119" max="5119" width="13.7109375" style="72" customWidth="1"/>
    <col min="5120" max="5120" width="13.5703125" style="72" customWidth="1"/>
    <col min="5121" max="5121" width="13.42578125" style="72" bestFit="1" customWidth="1"/>
    <col min="5122" max="5122" width="13.5703125" style="72" customWidth="1"/>
    <col min="5123" max="5124" width="11.85546875" style="72" bestFit="1" customWidth="1"/>
    <col min="5125" max="5125" width="12.5703125" style="72" bestFit="1" customWidth="1"/>
    <col min="5126" max="5372" width="9.140625" style="72"/>
    <col min="5373" max="5373" width="6.85546875" style="72" customWidth="1"/>
    <col min="5374" max="5374" width="79.28515625" style="72" customWidth="1"/>
    <col min="5375" max="5375" width="13.7109375" style="72" customWidth="1"/>
    <col min="5376" max="5376" width="13.5703125" style="72" customWidth="1"/>
    <col min="5377" max="5377" width="13.42578125" style="72" bestFit="1" customWidth="1"/>
    <col min="5378" max="5378" width="13.5703125" style="72" customWidth="1"/>
    <col min="5379" max="5380" width="11.85546875" style="72" bestFit="1" customWidth="1"/>
    <col min="5381" max="5381" width="12.5703125" style="72" bestFit="1" customWidth="1"/>
    <col min="5382" max="5628" width="9.140625" style="72"/>
    <col min="5629" max="5629" width="6.85546875" style="72" customWidth="1"/>
    <col min="5630" max="5630" width="79.28515625" style="72" customWidth="1"/>
    <col min="5631" max="5631" width="13.7109375" style="72" customWidth="1"/>
    <col min="5632" max="5632" width="13.5703125" style="72" customWidth="1"/>
    <col min="5633" max="5633" width="13.42578125" style="72" bestFit="1" customWidth="1"/>
    <col min="5634" max="5634" width="13.5703125" style="72" customWidth="1"/>
    <col min="5635" max="5636" width="11.85546875" style="72" bestFit="1" customWidth="1"/>
    <col min="5637" max="5637" width="12.5703125" style="72" bestFit="1" customWidth="1"/>
    <col min="5638" max="5884" width="9.140625" style="72"/>
    <col min="5885" max="5885" width="6.85546875" style="72" customWidth="1"/>
    <col min="5886" max="5886" width="79.28515625" style="72" customWidth="1"/>
    <col min="5887" max="5887" width="13.7109375" style="72" customWidth="1"/>
    <col min="5888" max="5888" width="13.5703125" style="72" customWidth="1"/>
    <col min="5889" max="5889" width="13.42578125" style="72" bestFit="1" customWidth="1"/>
    <col min="5890" max="5890" width="13.5703125" style="72" customWidth="1"/>
    <col min="5891" max="5892" width="11.85546875" style="72" bestFit="1" customWidth="1"/>
    <col min="5893" max="5893" width="12.5703125" style="72" bestFit="1" customWidth="1"/>
    <col min="5894" max="6140" width="9.140625" style="72"/>
    <col min="6141" max="6141" width="6.85546875" style="72" customWidth="1"/>
    <col min="6142" max="6142" width="79.28515625" style="72" customWidth="1"/>
    <col min="6143" max="6143" width="13.7109375" style="72" customWidth="1"/>
    <col min="6144" max="6144" width="13.5703125" style="72" customWidth="1"/>
    <col min="6145" max="6145" width="13.42578125" style="72" bestFit="1" customWidth="1"/>
    <col min="6146" max="6146" width="13.5703125" style="72" customWidth="1"/>
    <col min="6147" max="6148" width="11.85546875" style="72" bestFit="1" customWidth="1"/>
    <col min="6149" max="6149" width="12.5703125" style="72" bestFit="1" customWidth="1"/>
    <col min="6150" max="6396" width="9.140625" style="72"/>
    <col min="6397" max="6397" width="6.85546875" style="72" customWidth="1"/>
    <col min="6398" max="6398" width="79.28515625" style="72" customWidth="1"/>
    <col min="6399" max="6399" width="13.7109375" style="72" customWidth="1"/>
    <col min="6400" max="6400" width="13.5703125" style="72" customWidth="1"/>
    <col min="6401" max="6401" width="13.42578125" style="72" bestFit="1" customWidth="1"/>
    <col min="6402" max="6402" width="13.5703125" style="72" customWidth="1"/>
    <col min="6403" max="6404" width="11.85546875" style="72" bestFit="1" customWidth="1"/>
    <col min="6405" max="6405" width="12.5703125" style="72" bestFit="1" customWidth="1"/>
    <col min="6406" max="6652" width="9.140625" style="72"/>
    <col min="6653" max="6653" width="6.85546875" style="72" customWidth="1"/>
    <col min="6654" max="6654" width="79.28515625" style="72" customWidth="1"/>
    <col min="6655" max="6655" width="13.7109375" style="72" customWidth="1"/>
    <col min="6656" max="6656" width="13.5703125" style="72" customWidth="1"/>
    <col min="6657" max="6657" width="13.42578125" style="72" bestFit="1" customWidth="1"/>
    <col min="6658" max="6658" width="13.5703125" style="72" customWidth="1"/>
    <col min="6659" max="6660" width="11.85546875" style="72" bestFit="1" customWidth="1"/>
    <col min="6661" max="6661" width="12.5703125" style="72" bestFit="1" customWidth="1"/>
    <col min="6662" max="6908" width="9.140625" style="72"/>
    <col min="6909" max="6909" width="6.85546875" style="72" customWidth="1"/>
    <col min="6910" max="6910" width="79.28515625" style="72" customWidth="1"/>
    <col min="6911" max="6911" width="13.7109375" style="72" customWidth="1"/>
    <col min="6912" max="6912" width="13.5703125" style="72" customWidth="1"/>
    <col min="6913" max="6913" width="13.42578125" style="72" bestFit="1" customWidth="1"/>
    <col min="6914" max="6914" width="13.5703125" style="72" customWidth="1"/>
    <col min="6915" max="6916" width="11.85546875" style="72" bestFit="1" customWidth="1"/>
    <col min="6917" max="6917" width="12.5703125" style="72" bestFit="1" customWidth="1"/>
    <col min="6918" max="7164" width="9.140625" style="72"/>
    <col min="7165" max="7165" width="6.85546875" style="72" customWidth="1"/>
    <col min="7166" max="7166" width="79.28515625" style="72" customWidth="1"/>
    <col min="7167" max="7167" width="13.7109375" style="72" customWidth="1"/>
    <col min="7168" max="7168" width="13.5703125" style="72" customWidth="1"/>
    <col min="7169" max="7169" width="13.42578125" style="72" bestFit="1" customWidth="1"/>
    <col min="7170" max="7170" width="13.5703125" style="72" customWidth="1"/>
    <col min="7171" max="7172" width="11.85546875" style="72" bestFit="1" customWidth="1"/>
    <col min="7173" max="7173" width="12.5703125" style="72" bestFit="1" customWidth="1"/>
    <col min="7174" max="7420" width="9.140625" style="72"/>
    <col min="7421" max="7421" width="6.85546875" style="72" customWidth="1"/>
    <col min="7422" max="7422" width="79.28515625" style="72" customWidth="1"/>
    <col min="7423" max="7423" width="13.7109375" style="72" customWidth="1"/>
    <col min="7424" max="7424" width="13.5703125" style="72" customWidth="1"/>
    <col min="7425" max="7425" width="13.42578125" style="72" bestFit="1" customWidth="1"/>
    <col min="7426" max="7426" width="13.5703125" style="72" customWidth="1"/>
    <col min="7427" max="7428" width="11.85546875" style="72" bestFit="1" customWidth="1"/>
    <col min="7429" max="7429" width="12.5703125" style="72" bestFit="1" customWidth="1"/>
    <col min="7430" max="7676" width="9.140625" style="72"/>
    <col min="7677" max="7677" width="6.85546875" style="72" customWidth="1"/>
    <col min="7678" max="7678" width="79.28515625" style="72" customWidth="1"/>
    <col min="7679" max="7679" width="13.7109375" style="72" customWidth="1"/>
    <col min="7680" max="7680" width="13.5703125" style="72" customWidth="1"/>
    <col min="7681" max="7681" width="13.42578125" style="72" bestFit="1" customWidth="1"/>
    <col min="7682" max="7682" width="13.5703125" style="72" customWidth="1"/>
    <col min="7683" max="7684" width="11.85546875" style="72" bestFit="1" customWidth="1"/>
    <col min="7685" max="7685" width="12.5703125" style="72" bestFit="1" customWidth="1"/>
    <col min="7686" max="7932" width="9.140625" style="72"/>
    <col min="7933" max="7933" width="6.85546875" style="72" customWidth="1"/>
    <col min="7934" max="7934" width="79.28515625" style="72" customWidth="1"/>
    <col min="7935" max="7935" width="13.7109375" style="72" customWidth="1"/>
    <col min="7936" max="7936" width="13.5703125" style="72" customWidth="1"/>
    <col min="7937" max="7937" width="13.42578125" style="72" bestFit="1" customWidth="1"/>
    <col min="7938" max="7938" width="13.5703125" style="72" customWidth="1"/>
    <col min="7939" max="7940" width="11.85546875" style="72" bestFit="1" customWidth="1"/>
    <col min="7941" max="7941" width="12.5703125" style="72" bestFit="1" customWidth="1"/>
    <col min="7942" max="8188" width="9.140625" style="72"/>
    <col min="8189" max="8189" width="6.85546875" style="72" customWidth="1"/>
    <col min="8190" max="8190" width="79.28515625" style="72" customWidth="1"/>
    <col min="8191" max="8191" width="13.7109375" style="72" customWidth="1"/>
    <col min="8192" max="8192" width="13.5703125" style="72" customWidth="1"/>
    <col min="8193" max="8193" width="13.42578125" style="72" bestFit="1" customWidth="1"/>
    <col min="8194" max="8194" width="13.5703125" style="72" customWidth="1"/>
    <col min="8195" max="8196" width="11.85546875" style="72" bestFit="1" customWidth="1"/>
    <col min="8197" max="8197" width="12.5703125" style="72" bestFit="1" customWidth="1"/>
    <col min="8198" max="8444" width="9.140625" style="72"/>
    <col min="8445" max="8445" width="6.85546875" style="72" customWidth="1"/>
    <col min="8446" max="8446" width="79.28515625" style="72" customWidth="1"/>
    <col min="8447" max="8447" width="13.7109375" style="72" customWidth="1"/>
    <col min="8448" max="8448" width="13.5703125" style="72" customWidth="1"/>
    <col min="8449" max="8449" width="13.42578125" style="72" bestFit="1" customWidth="1"/>
    <col min="8450" max="8450" width="13.5703125" style="72" customWidth="1"/>
    <col min="8451" max="8452" width="11.85546875" style="72" bestFit="1" customWidth="1"/>
    <col min="8453" max="8453" width="12.5703125" style="72" bestFit="1" customWidth="1"/>
    <col min="8454" max="8700" width="9.140625" style="72"/>
    <col min="8701" max="8701" width="6.85546875" style="72" customWidth="1"/>
    <col min="8702" max="8702" width="79.28515625" style="72" customWidth="1"/>
    <col min="8703" max="8703" width="13.7109375" style="72" customWidth="1"/>
    <col min="8704" max="8704" width="13.5703125" style="72" customWidth="1"/>
    <col min="8705" max="8705" width="13.42578125" style="72" bestFit="1" customWidth="1"/>
    <col min="8706" max="8706" width="13.5703125" style="72" customWidth="1"/>
    <col min="8707" max="8708" width="11.85546875" style="72" bestFit="1" customWidth="1"/>
    <col min="8709" max="8709" width="12.5703125" style="72" bestFit="1" customWidth="1"/>
    <col min="8710" max="8956" width="9.140625" style="72"/>
    <col min="8957" max="8957" width="6.85546875" style="72" customWidth="1"/>
    <col min="8958" max="8958" width="79.28515625" style="72" customWidth="1"/>
    <col min="8959" max="8959" width="13.7109375" style="72" customWidth="1"/>
    <col min="8960" max="8960" width="13.5703125" style="72" customWidth="1"/>
    <col min="8961" max="8961" width="13.42578125" style="72" bestFit="1" customWidth="1"/>
    <col min="8962" max="8962" width="13.5703125" style="72" customWidth="1"/>
    <col min="8963" max="8964" width="11.85546875" style="72" bestFit="1" customWidth="1"/>
    <col min="8965" max="8965" width="12.5703125" style="72" bestFit="1" customWidth="1"/>
    <col min="8966" max="9212" width="9.140625" style="72"/>
    <col min="9213" max="9213" width="6.85546875" style="72" customWidth="1"/>
    <col min="9214" max="9214" width="79.28515625" style="72" customWidth="1"/>
    <col min="9215" max="9215" width="13.7109375" style="72" customWidth="1"/>
    <col min="9216" max="9216" width="13.5703125" style="72" customWidth="1"/>
    <col min="9217" max="9217" width="13.42578125" style="72" bestFit="1" customWidth="1"/>
    <col min="9218" max="9218" width="13.5703125" style="72" customWidth="1"/>
    <col min="9219" max="9220" width="11.85546875" style="72" bestFit="1" customWidth="1"/>
    <col min="9221" max="9221" width="12.5703125" style="72" bestFit="1" customWidth="1"/>
    <col min="9222" max="9468" width="9.140625" style="72"/>
    <col min="9469" max="9469" width="6.85546875" style="72" customWidth="1"/>
    <col min="9470" max="9470" width="79.28515625" style="72" customWidth="1"/>
    <col min="9471" max="9471" width="13.7109375" style="72" customWidth="1"/>
    <col min="9472" max="9472" width="13.5703125" style="72" customWidth="1"/>
    <col min="9473" max="9473" width="13.42578125" style="72" bestFit="1" customWidth="1"/>
    <col min="9474" max="9474" width="13.5703125" style="72" customWidth="1"/>
    <col min="9475" max="9476" width="11.85546875" style="72" bestFit="1" customWidth="1"/>
    <col min="9477" max="9477" width="12.5703125" style="72" bestFit="1" customWidth="1"/>
    <col min="9478" max="9724" width="9.140625" style="72"/>
    <col min="9725" max="9725" width="6.85546875" style="72" customWidth="1"/>
    <col min="9726" max="9726" width="79.28515625" style="72" customWidth="1"/>
    <col min="9727" max="9727" width="13.7109375" style="72" customWidth="1"/>
    <col min="9728" max="9728" width="13.5703125" style="72" customWidth="1"/>
    <col min="9729" max="9729" width="13.42578125" style="72" bestFit="1" customWidth="1"/>
    <col min="9730" max="9730" width="13.5703125" style="72" customWidth="1"/>
    <col min="9731" max="9732" width="11.85546875" style="72" bestFit="1" customWidth="1"/>
    <col min="9733" max="9733" width="12.5703125" style="72" bestFit="1" customWidth="1"/>
    <col min="9734" max="9980" width="9.140625" style="72"/>
    <col min="9981" max="9981" width="6.85546875" style="72" customWidth="1"/>
    <col min="9982" max="9982" width="79.28515625" style="72" customWidth="1"/>
    <col min="9983" max="9983" width="13.7109375" style="72" customWidth="1"/>
    <col min="9984" max="9984" width="13.5703125" style="72" customWidth="1"/>
    <col min="9985" max="9985" width="13.42578125" style="72" bestFit="1" customWidth="1"/>
    <col min="9986" max="9986" width="13.5703125" style="72" customWidth="1"/>
    <col min="9987" max="9988" width="11.85546875" style="72" bestFit="1" customWidth="1"/>
    <col min="9989" max="9989" width="12.5703125" style="72" bestFit="1" customWidth="1"/>
    <col min="9990" max="10236" width="9.140625" style="72"/>
    <col min="10237" max="10237" width="6.85546875" style="72" customWidth="1"/>
    <col min="10238" max="10238" width="79.28515625" style="72" customWidth="1"/>
    <col min="10239" max="10239" width="13.7109375" style="72" customWidth="1"/>
    <col min="10240" max="10240" width="13.5703125" style="72" customWidth="1"/>
    <col min="10241" max="10241" width="13.42578125" style="72" bestFit="1" customWidth="1"/>
    <col min="10242" max="10242" width="13.5703125" style="72" customWidth="1"/>
    <col min="10243" max="10244" width="11.85546875" style="72" bestFit="1" customWidth="1"/>
    <col min="10245" max="10245" width="12.5703125" style="72" bestFit="1" customWidth="1"/>
    <col min="10246" max="10492" width="9.140625" style="72"/>
    <col min="10493" max="10493" width="6.85546875" style="72" customWidth="1"/>
    <col min="10494" max="10494" width="79.28515625" style="72" customWidth="1"/>
    <col min="10495" max="10495" width="13.7109375" style="72" customWidth="1"/>
    <col min="10496" max="10496" width="13.5703125" style="72" customWidth="1"/>
    <col min="10497" max="10497" width="13.42578125" style="72" bestFit="1" customWidth="1"/>
    <col min="10498" max="10498" width="13.5703125" style="72" customWidth="1"/>
    <col min="10499" max="10500" width="11.85546875" style="72" bestFit="1" customWidth="1"/>
    <col min="10501" max="10501" width="12.5703125" style="72" bestFit="1" customWidth="1"/>
    <col min="10502" max="10748" width="9.140625" style="72"/>
    <col min="10749" max="10749" width="6.85546875" style="72" customWidth="1"/>
    <col min="10750" max="10750" width="79.28515625" style="72" customWidth="1"/>
    <col min="10751" max="10751" width="13.7109375" style="72" customWidth="1"/>
    <col min="10752" max="10752" width="13.5703125" style="72" customWidth="1"/>
    <col min="10753" max="10753" width="13.42578125" style="72" bestFit="1" customWidth="1"/>
    <col min="10754" max="10754" width="13.5703125" style="72" customWidth="1"/>
    <col min="10755" max="10756" width="11.85546875" style="72" bestFit="1" customWidth="1"/>
    <col min="10757" max="10757" width="12.5703125" style="72" bestFit="1" customWidth="1"/>
    <col min="10758" max="11004" width="9.140625" style="72"/>
    <col min="11005" max="11005" width="6.85546875" style="72" customWidth="1"/>
    <col min="11006" max="11006" width="79.28515625" style="72" customWidth="1"/>
    <col min="11007" max="11007" width="13.7109375" style="72" customWidth="1"/>
    <col min="11008" max="11008" width="13.5703125" style="72" customWidth="1"/>
    <col min="11009" max="11009" width="13.42578125" style="72" bestFit="1" customWidth="1"/>
    <col min="11010" max="11010" width="13.5703125" style="72" customWidth="1"/>
    <col min="11011" max="11012" width="11.85546875" style="72" bestFit="1" customWidth="1"/>
    <col min="11013" max="11013" width="12.5703125" style="72" bestFit="1" customWidth="1"/>
    <col min="11014" max="11260" width="9.140625" style="72"/>
    <col min="11261" max="11261" width="6.85546875" style="72" customWidth="1"/>
    <col min="11262" max="11262" width="79.28515625" style="72" customWidth="1"/>
    <col min="11263" max="11263" width="13.7109375" style="72" customWidth="1"/>
    <col min="11264" max="11264" width="13.5703125" style="72" customWidth="1"/>
    <col min="11265" max="11265" width="13.42578125" style="72" bestFit="1" customWidth="1"/>
    <col min="11266" max="11266" width="13.5703125" style="72" customWidth="1"/>
    <col min="11267" max="11268" width="11.85546875" style="72" bestFit="1" customWidth="1"/>
    <col min="11269" max="11269" width="12.5703125" style="72" bestFit="1" customWidth="1"/>
    <col min="11270" max="11516" width="9.140625" style="72"/>
    <col min="11517" max="11517" width="6.85546875" style="72" customWidth="1"/>
    <col min="11518" max="11518" width="79.28515625" style="72" customWidth="1"/>
    <col min="11519" max="11519" width="13.7109375" style="72" customWidth="1"/>
    <col min="11520" max="11520" width="13.5703125" style="72" customWidth="1"/>
    <col min="11521" max="11521" width="13.42578125" style="72" bestFit="1" customWidth="1"/>
    <col min="11522" max="11522" width="13.5703125" style="72" customWidth="1"/>
    <col min="11523" max="11524" width="11.85546875" style="72" bestFit="1" customWidth="1"/>
    <col min="11525" max="11525" width="12.5703125" style="72" bestFit="1" customWidth="1"/>
    <col min="11526" max="11772" width="9.140625" style="72"/>
    <col min="11773" max="11773" width="6.85546875" style="72" customWidth="1"/>
    <col min="11774" max="11774" width="79.28515625" style="72" customWidth="1"/>
    <col min="11775" max="11775" width="13.7109375" style="72" customWidth="1"/>
    <col min="11776" max="11776" width="13.5703125" style="72" customWidth="1"/>
    <col min="11777" max="11777" width="13.42578125" style="72" bestFit="1" customWidth="1"/>
    <col min="11778" max="11778" width="13.5703125" style="72" customWidth="1"/>
    <col min="11779" max="11780" width="11.85546875" style="72" bestFit="1" customWidth="1"/>
    <col min="11781" max="11781" width="12.5703125" style="72" bestFit="1" customWidth="1"/>
    <col min="11782" max="12028" width="9.140625" style="72"/>
    <col min="12029" max="12029" width="6.85546875" style="72" customWidth="1"/>
    <col min="12030" max="12030" width="79.28515625" style="72" customWidth="1"/>
    <col min="12031" max="12031" width="13.7109375" style="72" customWidth="1"/>
    <col min="12032" max="12032" width="13.5703125" style="72" customWidth="1"/>
    <col min="12033" max="12033" width="13.42578125" style="72" bestFit="1" customWidth="1"/>
    <col min="12034" max="12034" width="13.5703125" style="72" customWidth="1"/>
    <col min="12035" max="12036" width="11.85546875" style="72" bestFit="1" customWidth="1"/>
    <col min="12037" max="12037" width="12.5703125" style="72" bestFit="1" customWidth="1"/>
    <col min="12038" max="12284" width="9.140625" style="72"/>
    <col min="12285" max="12285" width="6.85546875" style="72" customWidth="1"/>
    <col min="12286" max="12286" width="79.28515625" style="72" customWidth="1"/>
    <col min="12287" max="12287" width="13.7109375" style="72" customWidth="1"/>
    <col min="12288" max="12288" width="13.5703125" style="72" customWidth="1"/>
    <col min="12289" max="12289" width="13.42578125" style="72" bestFit="1" customWidth="1"/>
    <col min="12290" max="12290" width="13.5703125" style="72" customWidth="1"/>
    <col min="12291" max="12292" width="11.85546875" style="72" bestFit="1" customWidth="1"/>
    <col min="12293" max="12293" width="12.5703125" style="72" bestFit="1" customWidth="1"/>
    <col min="12294" max="12540" width="9.140625" style="72"/>
    <col min="12541" max="12541" width="6.85546875" style="72" customWidth="1"/>
    <col min="12542" max="12542" width="79.28515625" style="72" customWidth="1"/>
    <col min="12543" max="12543" width="13.7109375" style="72" customWidth="1"/>
    <col min="12544" max="12544" width="13.5703125" style="72" customWidth="1"/>
    <col min="12545" max="12545" width="13.42578125" style="72" bestFit="1" customWidth="1"/>
    <col min="12546" max="12546" width="13.5703125" style="72" customWidth="1"/>
    <col min="12547" max="12548" width="11.85546875" style="72" bestFit="1" customWidth="1"/>
    <col min="12549" max="12549" width="12.5703125" style="72" bestFit="1" customWidth="1"/>
    <col min="12550" max="12796" width="9.140625" style="72"/>
    <col min="12797" max="12797" width="6.85546875" style="72" customWidth="1"/>
    <col min="12798" max="12798" width="79.28515625" style="72" customWidth="1"/>
    <col min="12799" max="12799" width="13.7109375" style="72" customWidth="1"/>
    <col min="12800" max="12800" width="13.5703125" style="72" customWidth="1"/>
    <col min="12801" max="12801" width="13.42578125" style="72" bestFit="1" customWidth="1"/>
    <col min="12802" max="12802" width="13.5703125" style="72" customWidth="1"/>
    <col min="12803" max="12804" width="11.85546875" style="72" bestFit="1" customWidth="1"/>
    <col min="12805" max="12805" width="12.5703125" style="72" bestFit="1" customWidth="1"/>
    <col min="12806" max="13052" width="9.140625" style="72"/>
    <col min="13053" max="13053" width="6.85546875" style="72" customWidth="1"/>
    <col min="13054" max="13054" width="79.28515625" style="72" customWidth="1"/>
    <col min="13055" max="13055" width="13.7109375" style="72" customWidth="1"/>
    <col min="13056" max="13056" width="13.5703125" style="72" customWidth="1"/>
    <col min="13057" max="13057" width="13.42578125" style="72" bestFit="1" customWidth="1"/>
    <col min="13058" max="13058" width="13.5703125" style="72" customWidth="1"/>
    <col min="13059" max="13060" width="11.85546875" style="72" bestFit="1" customWidth="1"/>
    <col min="13061" max="13061" width="12.5703125" style="72" bestFit="1" customWidth="1"/>
    <col min="13062" max="13308" width="9.140625" style="72"/>
    <col min="13309" max="13309" width="6.85546875" style="72" customWidth="1"/>
    <col min="13310" max="13310" width="79.28515625" style="72" customWidth="1"/>
    <col min="13311" max="13311" width="13.7109375" style="72" customWidth="1"/>
    <col min="13312" max="13312" width="13.5703125" style="72" customWidth="1"/>
    <col min="13313" max="13313" width="13.42578125" style="72" bestFit="1" customWidth="1"/>
    <col min="13314" max="13314" width="13.5703125" style="72" customWidth="1"/>
    <col min="13315" max="13316" width="11.85546875" style="72" bestFit="1" customWidth="1"/>
    <col min="13317" max="13317" width="12.5703125" style="72" bestFit="1" customWidth="1"/>
    <col min="13318" max="13564" width="9.140625" style="72"/>
    <col min="13565" max="13565" width="6.85546875" style="72" customWidth="1"/>
    <col min="13566" max="13566" width="79.28515625" style="72" customWidth="1"/>
    <col min="13567" max="13567" width="13.7109375" style="72" customWidth="1"/>
    <col min="13568" max="13568" width="13.5703125" style="72" customWidth="1"/>
    <col min="13569" max="13569" width="13.42578125" style="72" bestFit="1" customWidth="1"/>
    <col min="13570" max="13570" width="13.5703125" style="72" customWidth="1"/>
    <col min="13571" max="13572" width="11.85546875" style="72" bestFit="1" customWidth="1"/>
    <col min="13573" max="13573" width="12.5703125" style="72" bestFit="1" customWidth="1"/>
    <col min="13574" max="13820" width="9.140625" style="72"/>
    <col min="13821" max="13821" width="6.85546875" style="72" customWidth="1"/>
    <col min="13822" max="13822" width="79.28515625" style="72" customWidth="1"/>
    <col min="13823" max="13823" width="13.7109375" style="72" customWidth="1"/>
    <col min="13824" max="13824" width="13.5703125" style="72" customWidth="1"/>
    <col min="13825" max="13825" width="13.42578125" style="72" bestFit="1" customWidth="1"/>
    <col min="13826" max="13826" width="13.5703125" style="72" customWidth="1"/>
    <col min="13827" max="13828" width="11.85546875" style="72" bestFit="1" customWidth="1"/>
    <col min="13829" max="13829" width="12.5703125" style="72" bestFit="1" customWidth="1"/>
    <col min="13830" max="14076" width="9.140625" style="72"/>
    <col min="14077" max="14077" width="6.85546875" style="72" customWidth="1"/>
    <col min="14078" max="14078" width="79.28515625" style="72" customWidth="1"/>
    <col min="14079" max="14079" width="13.7109375" style="72" customWidth="1"/>
    <col min="14080" max="14080" width="13.5703125" style="72" customWidth="1"/>
    <col min="14081" max="14081" width="13.42578125" style="72" bestFit="1" customWidth="1"/>
    <col min="14082" max="14082" width="13.5703125" style="72" customWidth="1"/>
    <col min="14083" max="14084" width="11.85546875" style="72" bestFit="1" customWidth="1"/>
    <col min="14085" max="14085" width="12.5703125" style="72" bestFit="1" customWidth="1"/>
    <col min="14086" max="14332" width="9.140625" style="72"/>
    <col min="14333" max="14333" width="6.85546875" style="72" customWidth="1"/>
    <col min="14334" max="14334" width="79.28515625" style="72" customWidth="1"/>
    <col min="14335" max="14335" width="13.7109375" style="72" customWidth="1"/>
    <col min="14336" max="14336" width="13.5703125" style="72" customWidth="1"/>
    <col min="14337" max="14337" width="13.42578125" style="72" bestFit="1" customWidth="1"/>
    <col min="14338" max="14338" width="13.5703125" style="72" customWidth="1"/>
    <col min="14339" max="14340" width="11.85546875" style="72" bestFit="1" customWidth="1"/>
    <col min="14341" max="14341" width="12.5703125" style="72" bestFit="1" customWidth="1"/>
    <col min="14342" max="14588" width="9.140625" style="72"/>
    <col min="14589" max="14589" width="6.85546875" style="72" customWidth="1"/>
    <col min="14590" max="14590" width="79.28515625" style="72" customWidth="1"/>
    <col min="14591" max="14591" width="13.7109375" style="72" customWidth="1"/>
    <col min="14592" max="14592" width="13.5703125" style="72" customWidth="1"/>
    <col min="14593" max="14593" width="13.42578125" style="72" bestFit="1" customWidth="1"/>
    <col min="14594" max="14594" width="13.5703125" style="72" customWidth="1"/>
    <col min="14595" max="14596" width="11.85546875" style="72" bestFit="1" customWidth="1"/>
    <col min="14597" max="14597" width="12.5703125" style="72" bestFit="1" customWidth="1"/>
    <col min="14598" max="14844" width="9.140625" style="72"/>
    <col min="14845" max="14845" width="6.85546875" style="72" customWidth="1"/>
    <col min="14846" max="14846" width="79.28515625" style="72" customWidth="1"/>
    <col min="14847" max="14847" width="13.7109375" style="72" customWidth="1"/>
    <col min="14848" max="14848" width="13.5703125" style="72" customWidth="1"/>
    <col min="14849" max="14849" width="13.42578125" style="72" bestFit="1" customWidth="1"/>
    <col min="14850" max="14850" width="13.5703125" style="72" customWidth="1"/>
    <col min="14851" max="14852" width="11.85546875" style="72" bestFit="1" customWidth="1"/>
    <col min="14853" max="14853" width="12.5703125" style="72" bestFit="1" customWidth="1"/>
    <col min="14854" max="15100" width="9.140625" style="72"/>
    <col min="15101" max="15101" width="6.85546875" style="72" customWidth="1"/>
    <col min="15102" max="15102" width="79.28515625" style="72" customWidth="1"/>
    <col min="15103" max="15103" width="13.7109375" style="72" customWidth="1"/>
    <col min="15104" max="15104" width="13.5703125" style="72" customWidth="1"/>
    <col min="15105" max="15105" width="13.42578125" style="72" bestFit="1" customWidth="1"/>
    <col min="15106" max="15106" width="13.5703125" style="72" customWidth="1"/>
    <col min="15107" max="15108" width="11.85546875" style="72" bestFit="1" customWidth="1"/>
    <col min="15109" max="15109" width="12.5703125" style="72" bestFit="1" customWidth="1"/>
    <col min="15110" max="15356" width="9.140625" style="72"/>
    <col min="15357" max="15357" width="6.85546875" style="72" customWidth="1"/>
    <col min="15358" max="15358" width="79.28515625" style="72" customWidth="1"/>
    <col min="15359" max="15359" width="13.7109375" style="72" customWidth="1"/>
    <col min="15360" max="15360" width="13.5703125" style="72" customWidth="1"/>
    <col min="15361" max="15361" width="13.42578125" style="72" bestFit="1" customWidth="1"/>
    <col min="15362" max="15362" width="13.5703125" style="72" customWidth="1"/>
    <col min="15363" max="15364" width="11.85546875" style="72" bestFit="1" customWidth="1"/>
    <col min="15365" max="15365" width="12.5703125" style="72" bestFit="1" customWidth="1"/>
    <col min="15366" max="15612" width="9.140625" style="72"/>
    <col min="15613" max="15613" width="6.85546875" style="72" customWidth="1"/>
    <col min="15614" max="15614" width="79.28515625" style="72" customWidth="1"/>
    <col min="15615" max="15615" width="13.7109375" style="72" customWidth="1"/>
    <col min="15616" max="15616" width="13.5703125" style="72" customWidth="1"/>
    <col min="15617" max="15617" width="13.42578125" style="72" bestFit="1" customWidth="1"/>
    <col min="15618" max="15618" width="13.5703125" style="72" customWidth="1"/>
    <col min="15619" max="15620" width="11.85546875" style="72" bestFit="1" customWidth="1"/>
    <col min="15621" max="15621" width="12.5703125" style="72" bestFit="1" customWidth="1"/>
    <col min="15622" max="15868" width="9.140625" style="72"/>
    <col min="15869" max="15869" width="6.85546875" style="72" customWidth="1"/>
    <col min="15870" max="15870" width="79.28515625" style="72" customWidth="1"/>
    <col min="15871" max="15871" width="13.7109375" style="72" customWidth="1"/>
    <col min="15872" max="15872" width="13.5703125" style="72" customWidth="1"/>
    <col min="15873" max="15873" width="13.42578125" style="72" bestFit="1" customWidth="1"/>
    <col min="15874" max="15874" width="13.5703125" style="72" customWidth="1"/>
    <col min="15875" max="15876" width="11.85546875" style="72" bestFit="1" customWidth="1"/>
    <col min="15877" max="15877" width="12.5703125" style="72" bestFit="1" customWidth="1"/>
    <col min="15878" max="16124" width="9.140625" style="72"/>
    <col min="16125" max="16125" width="6.85546875" style="72" customWidth="1"/>
    <col min="16126" max="16126" width="79.28515625" style="72" customWidth="1"/>
    <col min="16127" max="16127" width="13.7109375" style="72" customWidth="1"/>
    <col min="16128" max="16128" width="13.5703125" style="72" customWidth="1"/>
    <col min="16129" max="16129" width="13.42578125" style="72" bestFit="1" customWidth="1"/>
    <col min="16130" max="16130" width="13.5703125" style="72" customWidth="1"/>
    <col min="16131" max="16132" width="11.85546875" style="72" bestFit="1" customWidth="1"/>
    <col min="16133" max="16133" width="12.5703125" style="72" bestFit="1" customWidth="1"/>
    <col min="16134" max="16384" width="9.140625" style="72"/>
  </cols>
  <sheetData>
    <row r="1" spans="1:5" ht="22.5" customHeight="1" x14ac:dyDescent="0.25">
      <c r="A1" s="669" t="s">
        <v>167</v>
      </c>
      <c r="B1" s="669"/>
      <c r="C1" s="669"/>
      <c r="D1" s="669"/>
    </row>
    <row r="2" spans="1:5" ht="51" customHeight="1" x14ac:dyDescent="0.25">
      <c r="A2" s="669" t="s">
        <v>88</v>
      </c>
      <c r="B2" s="669"/>
      <c r="C2" s="669"/>
      <c r="D2" s="669"/>
    </row>
    <row r="3" spans="1:5" ht="33" customHeight="1" x14ac:dyDescent="0.25">
      <c r="A3" s="670" t="s">
        <v>257</v>
      </c>
      <c r="B3" s="670"/>
      <c r="C3" s="670"/>
      <c r="D3" s="670"/>
    </row>
    <row r="4" spans="1:5" ht="18" customHeight="1" x14ac:dyDescent="0.25">
      <c r="A4" s="671" t="s">
        <v>3</v>
      </c>
      <c r="B4" s="671"/>
      <c r="C4" s="671"/>
      <c r="D4" s="671"/>
    </row>
    <row r="5" spans="1:5" ht="43.5" customHeight="1" x14ac:dyDescent="0.25">
      <c r="A5" s="3" t="s">
        <v>1</v>
      </c>
      <c r="B5" s="91" t="s">
        <v>4</v>
      </c>
      <c r="C5" s="90" t="s">
        <v>11</v>
      </c>
      <c r="D5" s="3" t="s">
        <v>5</v>
      </c>
    </row>
    <row r="6" spans="1:5" ht="21" customHeight="1" x14ac:dyDescent="0.25">
      <c r="A6" s="3"/>
      <c r="B6" s="3" t="s">
        <v>0</v>
      </c>
      <c r="C6" s="11">
        <f t="shared" ref="C6:D6" si="0">C8+C12</f>
        <v>248000</v>
      </c>
      <c r="D6" s="11">
        <f t="shared" si="0"/>
        <v>248000</v>
      </c>
      <c r="E6" s="73"/>
    </row>
    <row r="7" spans="1:5" ht="17.25" x14ac:dyDescent="0.25">
      <c r="A7" s="3"/>
      <c r="B7" s="3" t="s">
        <v>6</v>
      </c>
      <c r="C7" s="3"/>
      <c r="D7" s="3"/>
    </row>
    <row r="8" spans="1:5" ht="17.25" x14ac:dyDescent="0.25">
      <c r="A8" s="94" t="s">
        <v>80</v>
      </c>
      <c r="B8" s="96" t="s">
        <v>226</v>
      </c>
      <c r="C8" s="11">
        <f>SUM(C10:C11)</f>
        <v>218000</v>
      </c>
      <c r="D8" s="11">
        <f>SUM(D10:D11)</f>
        <v>218000</v>
      </c>
    </row>
    <row r="9" spans="1:5" ht="17.25" x14ac:dyDescent="0.25">
      <c r="A9" s="94"/>
      <c r="B9" s="95" t="s">
        <v>7</v>
      </c>
      <c r="C9" s="95"/>
      <c r="D9" s="95"/>
    </row>
    <row r="10" spans="1:5" ht="49.5" x14ac:dyDescent="0.25">
      <c r="A10" s="97" t="s">
        <v>391</v>
      </c>
      <c r="B10" s="79" t="s">
        <v>213</v>
      </c>
      <c r="C10" s="35">
        <v>150000</v>
      </c>
      <c r="D10" s="35">
        <v>150000</v>
      </c>
    </row>
    <row r="11" spans="1:5" s="111" customFormat="1" ht="57.75" customHeight="1" x14ac:dyDescent="0.35">
      <c r="A11" s="97" t="s">
        <v>392</v>
      </c>
      <c r="B11" s="79" t="s">
        <v>214</v>
      </c>
      <c r="C11" s="35">
        <v>68000</v>
      </c>
      <c r="D11" s="35">
        <v>68000</v>
      </c>
    </row>
    <row r="12" spans="1:5" ht="21.75" customHeight="1" x14ac:dyDescent="0.25">
      <c r="A12" s="98">
        <v>2</v>
      </c>
      <c r="B12" s="99" t="s">
        <v>255</v>
      </c>
      <c r="C12" s="100">
        <v>30000</v>
      </c>
      <c r="D12" s="100">
        <v>30000</v>
      </c>
    </row>
    <row r="13" spans="1:5" x14ac:dyDescent="0.25">
      <c r="A13" s="72"/>
      <c r="B13" s="72"/>
    </row>
    <row r="14" spans="1:5" x14ac:dyDescent="0.25">
      <c r="A14" s="72"/>
      <c r="B14" s="72"/>
    </row>
    <row r="15" spans="1:5" x14ac:dyDescent="0.25">
      <c r="A15" s="72"/>
      <c r="B15" s="72"/>
    </row>
    <row r="16" spans="1:5" x14ac:dyDescent="0.25">
      <c r="A16" s="72"/>
      <c r="B16" s="72"/>
    </row>
    <row r="17" spans="1:2" x14ac:dyDescent="0.25">
      <c r="A17" s="72"/>
      <c r="B17" s="72"/>
    </row>
    <row r="18" spans="1:2" x14ac:dyDescent="0.25">
      <c r="A18" s="72"/>
      <c r="B18" s="72"/>
    </row>
    <row r="19" spans="1:2" x14ac:dyDescent="0.25">
      <c r="A19" s="72"/>
      <c r="B19" s="72"/>
    </row>
    <row r="20" spans="1:2" x14ac:dyDescent="0.25">
      <c r="A20" s="72"/>
      <c r="B20" s="72"/>
    </row>
    <row r="21" spans="1:2" x14ac:dyDescent="0.25">
      <c r="A21" s="72"/>
      <c r="B21" s="72"/>
    </row>
    <row r="22" spans="1:2" x14ac:dyDescent="0.25">
      <c r="A22" s="72"/>
      <c r="B22" s="72"/>
    </row>
    <row r="23" spans="1:2" x14ac:dyDescent="0.25">
      <c r="A23" s="72"/>
      <c r="B23" s="72"/>
    </row>
    <row r="24" spans="1:2" x14ac:dyDescent="0.25">
      <c r="A24" s="72"/>
      <c r="B24" s="72"/>
    </row>
    <row r="25" spans="1:2" x14ac:dyDescent="0.25">
      <c r="A25" s="72"/>
      <c r="B25" s="72"/>
    </row>
    <row r="26" spans="1:2" x14ac:dyDescent="0.25">
      <c r="A26" s="72"/>
      <c r="B26" s="72"/>
    </row>
    <row r="27" spans="1:2" x14ac:dyDescent="0.25">
      <c r="A27" s="72"/>
      <c r="B27" s="72"/>
    </row>
    <row r="28" spans="1:2" x14ac:dyDescent="0.25">
      <c r="A28" s="72"/>
      <c r="B28" s="72"/>
    </row>
    <row r="29" spans="1:2" x14ac:dyDescent="0.25">
      <c r="A29" s="72"/>
      <c r="B29" s="72"/>
    </row>
    <row r="30" spans="1:2" x14ac:dyDescent="0.25">
      <c r="A30" s="72"/>
      <c r="B30" s="72"/>
    </row>
    <row r="31" spans="1:2" x14ac:dyDescent="0.25">
      <c r="A31" s="72"/>
      <c r="B31" s="72"/>
    </row>
    <row r="32" spans="1:2" x14ac:dyDescent="0.25">
      <c r="A32" s="72"/>
      <c r="B32" s="72"/>
    </row>
    <row r="33" spans="1:2" x14ac:dyDescent="0.25">
      <c r="A33" s="72"/>
      <c r="B33" s="72"/>
    </row>
    <row r="34" spans="1:2" x14ac:dyDescent="0.25">
      <c r="A34" s="72"/>
      <c r="B34" s="72"/>
    </row>
    <row r="35" spans="1:2" x14ac:dyDescent="0.25">
      <c r="A35" s="72"/>
      <c r="B35" s="72"/>
    </row>
  </sheetData>
  <mergeCells count="4">
    <mergeCell ref="A2:D2"/>
    <mergeCell ref="A3:D3"/>
    <mergeCell ref="A4:D4"/>
    <mergeCell ref="A1:D1"/>
  </mergeCells>
  <pageMargins left="0.25" right="0.25" top="0.17" bottom="0.17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H20" sqref="H20"/>
    </sheetView>
  </sheetViews>
  <sheetFormatPr defaultRowHeight="16.5" x14ac:dyDescent="0.25"/>
  <cols>
    <col min="1" max="1" width="13.140625" style="52" customWidth="1"/>
    <col min="2" max="2" width="16.140625" style="52" customWidth="1"/>
    <col min="3" max="3" width="32.28515625" style="52" customWidth="1"/>
    <col min="4" max="5" width="17.42578125" style="52" customWidth="1"/>
    <col min="6" max="6" width="16.7109375" style="52" customWidth="1"/>
    <col min="7" max="7" width="15" style="52" customWidth="1"/>
    <col min="8" max="8" width="9.140625" style="52"/>
    <col min="9" max="9" width="9.42578125" style="52" bestFit="1" customWidth="1"/>
    <col min="10" max="252" width="9.140625" style="52"/>
    <col min="253" max="253" width="13.140625" style="52" customWidth="1"/>
    <col min="254" max="254" width="16.140625" style="52" customWidth="1"/>
    <col min="255" max="255" width="26.85546875" style="52" customWidth="1"/>
    <col min="256" max="257" width="17.42578125" style="52" customWidth="1"/>
    <col min="258" max="258" width="10.42578125" style="52" bestFit="1" customWidth="1"/>
    <col min="259" max="259" width="10.42578125" style="52" customWidth="1"/>
    <col min="260" max="260" width="13.42578125" style="52" customWidth="1"/>
    <col min="261" max="261" width="13.7109375" style="52" customWidth="1"/>
    <col min="262" max="262" width="13" style="52" customWidth="1"/>
    <col min="263" max="263" width="13.28515625" style="52" customWidth="1"/>
    <col min="264" max="264" width="9.140625" style="52"/>
    <col min="265" max="265" width="9.42578125" style="52" bestFit="1" customWidth="1"/>
    <col min="266" max="508" width="9.140625" style="52"/>
    <col min="509" max="509" width="13.140625" style="52" customWidth="1"/>
    <col min="510" max="510" width="16.140625" style="52" customWidth="1"/>
    <col min="511" max="511" width="26.85546875" style="52" customWidth="1"/>
    <col min="512" max="513" width="17.42578125" style="52" customWidth="1"/>
    <col min="514" max="514" width="10.42578125" style="52" bestFit="1" customWidth="1"/>
    <col min="515" max="515" width="10.42578125" style="52" customWidth="1"/>
    <col min="516" max="516" width="13.42578125" style="52" customWidth="1"/>
    <col min="517" max="517" width="13.7109375" style="52" customWidth="1"/>
    <col min="518" max="518" width="13" style="52" customWidth="1"/>
    <col min="519" max="519" width="13.28515625" style="52" customWidth="1"/>
    <col min="520" max="520" width="9.140625" style="52"/>
    <col min="521" max="521" width="9.42578125" style="52" bestFit="1" customWidth="1"/>
    <col min="522" max="764" width="9.140625" style="52"/>
    <col min="765" max="765" width="13.140625" style="52" customWidth="1"/>
    <col min="766" max="766" width="16.140625" style="52" customWidth="1"/>
    <col min="767" max="767" width="26.85546875" style="52" customWidth="1"/>
    <col min="768" max="769" width="17.42578125" style="52" customWidth="1"/>
    <col min="770" max="770" width="10.42578125" style="52" bestFit="1" customWidth="1"/>
    <col min="771" max="771" width="10.42578125" style="52" customWidth="1"/>
    <col min="772" max="772" width="13.42578125" style="52" customWidth="1"/>
    <col min="773" max="773" width="13.7109375" style="52" customWidth="1"/>
    <col min="774" max="774" width="13" style="52" customWidth="1"/>
    <col min="775" max="775" width="13.28515625" style="52" customWidth="1"/>
    <col min="776" max="776" width="9.140625" style="52"/>
    <col min="777" max="777" width="9.42578125" style="52" bestFit="1" customWidth="1"/>
    <col min="778" max="1020" width="9.140625" style="52"/>
    <col min="1021" max="1021" width="13.140625" style="52" customWidth="1"/>
    <col min="1022" max="1022" width="16.140625" style="52" customWidth="1"/>
    <col min="1023" max="1023" width="26.85546875" style="52" customWidth="1"/>
    <col min="1024" max="1025" width="17.42578125" style="52" customWidth="1"/>
    <col min="1026" max="1026" width="10.42578125" style="52" bestFit="1" customWidth="1"/>
    <col min="1027" max="1027" width="10.42578125" style="52" customWidth="1"/>
    <col min="1028" max="1028" width="13.42578125" style="52" customWidth="1"/>
    <col min="1029" max="1029" width="13.7109375" style="52" customWidth="1"/>
    <col min="1030" max="1030" width="13" style="52" customWidth="1"/>
    <col min="1031" max="1031" width="13.28515625" style="52" customWidth="1"/>
    <col min="1032" max="1032" width="9.140625" style="52"/>
    <col min="1033" max="1033" width="9.42578125" style="52" bestFit="1" customWidth="1"/>
    <col min="1034" max="1276" width="9.140625" style="52"/>
    <col min="1277" max="1277" width="13.140625" style="52" customWidth="1"/>
    <col min="1278" max="1278" width="16.140625" style="52" customWidth="1"/>
    <col min="1279" max="1279" width="26.85546875" style="52" customWidth="1"/>
    <col min="1280" max="1281" width="17.42578125" style="52" customWidth="1"/>
    <col min="1282" max="1282" width="10.42578125" style="52" bestFit="1" customWidth="1"/>
    <col min="1283" max="1283" width="10.42578125" style="52" customWidth="1"/>
    <col min="1284" max="1284" width="13.42578125" style="52" customWidth="1"/>
    <col min="1285" max="1285" width="13.7109375" style="52" customWidth="1"/>
    <col min="1286" max="1286" width="13" style="52" customWidth="1"/>
    <col min="1287" max="1287" width="13.28515625" style="52" customWidth="1"/>
    <col min="1288" max="1288" width="9.140625" style="52"/>
    <col min="1289" max="1289" width="9.42578125" style="52" bestFit="1" customWidth="1"/>
    <col min="1290" max="1532" width="9.140625" style="52"/>
    <col min="1533" max="1533" width="13.140625" style="52" customWidth="1"/>
    <col min="1534" max="1534" width="16.140625" style="52" customWidth="1"/>
    <col min="1535" max="1535" width="26.85546875" style="52" customWidth="1"/>
    <col min="1536" max="1537" width="17.42578125" style="52" customWidth="1"/>
    <col min="1538" max="1538" width="10.42578125" style="52" bestFit="1" customWidth="1"/>
    <col min="1539" max="1539" width="10.42578125" style="52" customWidth="1"/>
    <col min="1540" max="1540" width="13.42578125" style="52" customWidth="1"/>
    <col min="1541" max="1541" width="13.7109375" style="52" customWidth="1"/>
    <col min="1542" max="1542" width="13" style="52" customWidth="1"/>
    <col min="1543" max="1543" width="13.28515625" style="52" customWidth="1"/>
    <col min="1544" max="1544" width="9.140625" style="52"/>
    <col min="1545" max="1545" width="9.42578125" style="52" bestFit="1" customWidth="1"/>
    <col min="1546" max="1788" width="9.140625" style="52"/>
    <col min="1789" max="1789" width="13.140625" style="52" customWidth="1"/>
    <col min="1790" max="1790" width="16.140625" style="52" customWidth="1"/>
    <col min="1791" max="1791" width="26.85546875" style="52" customWidth="1"/>
    <col min="1792" max="1793" width="17.42578125" style="52" customWidth="1"/>
    <col min="1794" max="1794" width="10.42578125" style="52" bestFit="1" customWidth="1"/>
    <col min="1795" max="1795" width="10.42578125" style="52" customWidth="1"/>
    <col min="1796" max="1796" width="13.42578125" style="52" customWidth="1"/>
    <col min="1797" max="1797" width="13.7109375" style="52" customWidth="1"/>
    <col min="1798" max="1798" width="13" style="52" customWidth="1"/>
    <col min="1799" max="1799" width="13.28515625" style="52" customWidth="1"/>
    <col min="1800" max="1800" width="9.140625" style="52"/>
    <col min="1801" max="1801" width="9.42578125" style="52" bestFit="1" customWidth="1"/>
    <col min="1802" max="2044" width="9.140625" style="52"/>
    <col min="2045" max="2045" width="13.140625" style="52" customWidth="1"/>
    <col min="2046" max="2046" width="16.140625" style="52" customWidth="1"/>
    <col min="2047" max="2047" width="26.85546875" style="52" customWidth="1"/>
    <col min="2048" max="2049" width="17.42578125" style="52" customWidth="1"/>
    <col min="2050" max="2050" width="10.42578125" style="52" bestFit="1" customWidth="1"/>
    <col min="2051" max="2051" width="10.42578125" style="52" customWidth="1"/>
    <col min="2052" max="2052" width="13.42578125" style="52" customWidth="1"/>
    <col min="2053" max="2053" width="13.7109375" style="52" customWidth="1"/>
    <col min="2054" max="2054" width="13" style="52" customWidth="1"/>
    <col min="2055" max="2055" width="13.28515625" style="52" customWidth="1"/>
    <col min="2056" max="2056" width="9.140625" style="52"/>
    <col min="2057" max="2057" width="9.42578125" style="52" bestFit="1" customWidth="1"/>
    <col min="2058" max="2300" width="9.140625" style="52"/>
    <col min="2301" max="2301" width="13.140625" style="52" customWidth="1"/>
    <col min="2302" max="2302" width="16.140625" style="52" customWidth="1"/>
    <col min="2303" max="2303" width="26.85546875" style="52" customWidth="1"/>
    <col min="2304" max="2305" width="17.42578125" style="52" customWidth="1"/>
    <col min="2306" max="2306" width="10.42578125" style="52" bestFit="1" customWidth="1"/>
    <col min="2307" max="2307" width="10.42578125" style="52" customWidth="1"/>
    <col min="2308" max="2308" width="13.42578125" style="52" customWidth="1"/>
    <col min="2309" max="2309" width="13.7109375" style="52" customWidth="1"/>
    <col min="2310" max="2310" width="13" style="52" customWidth="1"/>
    <col min="2311" max="2311" width="13.28515625" style="52" customWidth="1"/>
    <col min="2312" max="2312" width="9.140625" style="52"/>
    <col min="2313" max="2313" width="9.42578125" style="52" bestFit="1" customWidth="1"/>
    <col min="2314" max="2556" width="9.140625" style="52"/>
    <col min="2557" max="2557" width="13.140625" style="52" customWidth="1"/>
    <col min="2558" max="2558" width="16.140625" style="52" customWidth="1"/>
    <col min="2559" max="2559" width="26.85546875" style="52" customWidth="1"/>
    <col min="2560" max="2561" width="17.42578125" style="52" customWidth="1"/>
    <col min="2562" max="2562" width="10.42578125" style="52" bestFit="1" customWidth="1"/>
    <col min="2563" max="2563" width="10.42578125" style="52" customWidth="1"/>
    <col min="2564" max="2564" width="13.42578125" style="52" customWidth="1"/>
    <col min="2565" max="2565" width="13.7109375" style="52" customWidth="1"/>
    <col min="2566" max="2566" width="13" style="52" customWidth="1"/>
    <col min="2567" max="2567" width="13.28515625" style="52" customWidth="1"/>
    <col min="2568" max="2568" width="9.140625" style="52"/>
    <col min="2569" max="2569" width="9.42578125" style="52" bestFit="1" customWidth="1"/>
    <col min="2570" max="2812" width="9.140625" style="52"/>
    <col min="2813" max="2813" width="13.140625" style="52" customWidth="1"/>
    <col min="2814" max="2814" width="16.140625" style="52" customWidth="1"/>
    <col min="2815" max="2815" width="26.85546875" style="52" customWidth="1"/>
    <col min="2816" max="2817" width="17.42578125" style="52" customWidth="1"/>
    <col min="2818" max="2818" width="10.42578125" style="52" bestFit="1" customWidth="1"/>
    <col min="2819" max="2819" width="10.42578125" style="52" customWidth="1"/>
    <col min="2820" max="2820" width="13.42578125" style="52" customWidth="1"/>
    <col min="2821" max="2821" width="13.7109375" style="52" customWidth="1"/>
    <col min="2822" max="2822" width="13" style="52" customWidth="1"/>
    <col min="2823" max="2823" width="13.28515625" style="52" customWidth="1"/>
    <col min="2824" max="2824" width="9.140625" style="52"/>
    <col min="2825" max="2825" width="9.42578125" style="52" bestFit="1" customWidth="1"/>
    <col min="2826" max="3068" width="9.140625" style="52"/>
    <col min="3069" max="3069" width="13.140625" style="52" customWidth="1"/>
    <col min="3070" max="3070" width="16.140625" style="52" customWidth="1"/>
    <col min="3071" max="3071" width="26.85546875" style="52" customWidth="1"/>
    <col min="3072" max="3073" width="17.42578125" style="52" customWidth="1"/>
    <col min="3074" max="3074" width="10.42578125" style="52" bestFit="1" customWidth="1"/>
    <col min="3075" max="3075" width="10.42578125" style="52" customWidth="1"/>
    <col min="3076" max="3076" width="13.42578125" style="52" customWidth="1"/>
    <col min="3077" max="3077" width="13.7109375" style="52" customWidth="1"/>
    <col min="3078" max="3078" width="13" style="52" customWidth="1"/>
    <col min="3079" max="3079" width="13.28515625" style="52" customWidth="1"/>
    <col min="3080" max="3080" width="9.140625" style="52"/>
    <col min="3081" max="3081" width="9.42578125" style="52" bestFit="1" customWidth="1"/>
    <col min="3082" max="3324" width="9.140625" style="52"/>
    <col min="3325" max="3325" width="13.140625" style="52" customWidth="1"/>
    <col min="3326" max="3326" width="16.140625" style="52" customWidth="1"/>
    <col min="3327" max="3327" width="26.85546875" style="52" customWidth="1"/>
    <col min="3328" max="3329" width="17.42578125" style="52" customWidth="1"/>
    <col min="3330" max="3330" width="10.42578125" style="52" bestFit="1" customWidth="1"/>
    <col min="3331" max="3331" width="10.42578125" style="52" customWidth="1"/>
    <col min="3332" max="3332" width="13.42578125" style="52" customWidth="1"/>
    <col min="3333" max="3333" width="13.7109375" style="52" customWidth="1"/>
    <col min="3334" max="3334" width="13" style="52" customWidth="1"/>
    <col min="3335" max="3335" width="13.28515625" style="52" customWidth="1"/>
    <col min="3336" max="3336" width="9.140625" style="52"/>
    <col min="3337" max="3337" width="9.42578125" style="52" bestFit="1" customWidth="1"/>
    <col min="3338" max="3580" width="9.140625" style="52"/>
    <col min="3581" max="3581" width="13.140625" style="52" customWidth="1"/>
    <col min="3582" max="3582" width="16.140625" style="52" customWidth="1"/>
    <col min="3583" max="3583" width="26.85546875" style="52" customWidth="1"/>
    <col min="3584" max="3585" width="17.42578125" style="52" customWidth="1"/>
    <col min="3586" max="3586" width="10.42578125" style="52" bestFit="1" customWidth="1"/>
    <col min="3587" max="3587" width="10.42578125" style="52" customWidth="1"/>
    <col min="3588" max="3588" width="13.42578125" style="52" customWidth="1"/>
    <col min="3589" max="3589" width="13.7109375" style="52" customWidth="1"/>
    <col min="3590" max="3590" width="13" style="52" customWidth="1"/>
    <col min="3591" max="3591" width="13.28515625" style="52" customWidth="1"/>
    <col min="3592" max="3592" width="9.140625" style="52"/>
    <col min="3593" max="3593" width="9.42578125" style="52" bestFit="1" customWidth="1"/>
    <col min="3594" max="3836" width="9.140625" style="52"/>
    <col min="3837" max="3837" width="13.140625" style="52" customWidth="1"/>
    <col min="3838" max="3838" width="16.140625" style="52" customWidth="1"/>
    <col min="3839" max="3839" width="26.85546875" style="52" customWidth="1"/>
    <col min="3840" max="3841" width="17.42578125" style="52" customWidth="1"/>
    <col min="3842" max="3842" width="10.42578125" style="52" bestFit="1" customWidth="1"/>
    <col min="3843" max="3843" width="10.42578125" style="52" customWidth="1"/>
    <col min="3844" max="3844" width="13.42578125" style="52" customWidth="1"/>
    <col min="3845" max="3845" width="13.7109375" style="52" customWidth="1"/>
    <col min="3846" max="3846" width="13" style="52" customWidth="1"/>
    <col min="3847" max="3847" width="13.28515625" style="52" customWidth="1"/>
    <col min="3848" max="3848" width="9.140625" style="52"/>
    <col min="3849" max="3849" width="9.42578125" style="52" bestFit="1" customWidth="1"/>
    <col min="3850" max="4092" width="9.140625" style="52"/>
    <col min="4093" max="4093" width="13.140625" style="52" customWidth="1"/>
    <col min="4094" max="4094" width="16.140625" style="52" customWidth="1"/>
    <col min="4095" max="4095" width="26.85546875" style="52" customWidth="1"/>
    <col min="4096" max="4097" width="17.42578125" style="52" customWidth="1"/>
    <col min="4098" max="4098" width="10.42578125" style="52" bestFit="1" customWidth="1"/>
    <col min="4099" max="4099" width="10.42578125" style="52" customWidth="1"/>
    <col min="4100" max="4100" width="13.42578125" style="52" customWidth="1"/>
    <col min="4101" max="4101" width="13.7109375" style="52" customWidth="1"/>
    <col min="4102" max="4102" width="13" style="52" customWidth="1"/>
    <col min="4103" max="4103" width="13.28515625" style="52" customWidth="1"/>
    <col min="4104" max="4104" width="9.140625" style="52"/>
    <col min="4105" max="4105" width="9.42578125" style="52" bestFit="1" customWidth="1"/>
    <col min="4106" max="4348" width="9.140625" style="52"/>
    <col min="4349" max="4349" width="13.140625" style="52" customWidth="1"/>
    <col min="4350" max="4350" width="16.140625" style="52" customWidth="1"/>
    <col min="4351" max="4351" width="26.85546875" style="52" customWidth="1"/>
    <col min="4352" max="4353" width="17.42578125" style="52" customWidth="1"/>
    <col min="4354" max="4354" width="10.42578125" style="52" bestFit="1" customWidth="1"/>
    <col min="4355" max="4355" width="10.42578125" style="52" customWidth="1"/>
    <col min="4356" max="4356" width="13.42578125" style="52" customWidth="1"/>
    <col min="4357" max="4357" width="13.7109375" style="52" customWidth="1"/>
    <col min="4358" max="4358" width="13" style="52" customWidth="1"/>
    <col min="4359" max="4359" width="13.28515625" style="52" customWidth="1"/>
    <col min="4360" max="4360" width="9.140625" style="52"/>
    <col min="4361" max="4361" width="9.42578125" style="52" bestFit="1" customWidth="1"/>
    <col min="4362" max="4604" width="9.140625" style="52"/>
    <col min="4605" max="4605" width="13.140625" style="52" customWidth="1"/>
    <col min="4606" max="4606" width="16.140625" style="52" customWidth="1"/>
    <col min="4607" max="4607" width="26.85546875" style="52" customWidth="1"/>
    <col min="4608" max="4609" width="17.42578125" style="52" customWidth="1"/>
    <col min="4610" max="4610" width="10.42578125" style="52" bestFit="1" customWidth="1"/>
    <col min="4611" max="4611" width="10.42578125" style="52" customWidth="1"/>
    <col min="4612" max="4612" width="13.42578125" style="52" customWidth="1"/>
    <col min="4613" max="4613" width="13.7109375" style="52" customWidth="1"/>
    <col min="4614" max="4614" width="13" style="52" customWidth="1"/>
    <col min="4615" max="4615" width="13.28515625" style="52" customWidth="1"/>
    <col min="4616" max="4616" width="9.140625" style="52"/>
    <col min="4617" max="4617" width="9.42578125" style="52" bestFit="1" customWidth="1"/>
    <col min="4618" max="4860" width="9.140625" style="52"/>
    <col min="4861" max="4861" width="13.140625" style="52" customWidth="1"/>
    <col min="4862" max="4862" width="16.140625" style="52" customWidth="1"/>
    <col min="4863" max="4863" width="26.85546875" style="52" customWidth="1"/>
    <col min="4864" max="4865" width="17.42578125" style="52" customWidth="1"/>
    <col min="4866" max="4866" width="10.42578125" style="52" bestFit="1" customWidth="1"/>
    <col min="4867" max="4867" width="10.42578125" style="52" customWidth="1"/>
    <col min="4868" max="4868" width="13.42578125" style="52" customWidth="1"/>
    <col min="4869" max="4869" width="13.7109375" style="52" customWidth="1"/>
    <col min="4870" max="4870" width="13" style="52" customWidth="1"/>
    <col min="4871" max="4871" width="13.28515625" style="52" customWidth="1"/>
    <col min="4872" max="4872" width="9.140625" style="52"/>
    <col min="4873" max="4873" width="9.42578125" style="52" bestFit="1" customWidth="1"/>
    <col min="4874" max="5116" width="9.140625" style="52"/>
    <col min="5117" max="5117" width="13.140625" style="52" customWidth="1"/>
    <col min="5118" max="5118" width="16.140625" style="52" customWidth="1"/>
    <col min="5119" max="5119" width="26.85546875" style="52" customWidth="1"/>
    <col min="5120" max="5121" width="17.42578125" style="52" customWidth="1"/>
    <col min="5122" max="5122" width="10.42578125" style="52" bestFit="1" customWidth="1"/>
    <col min="5123" max="5123" width="10.42578125" style="52" customWidth="1"/>
    <col min="5124" max="5124" width="13.42578125" style="52" customWidth="1"/>
    <col min="5125" max="5125" width="13.7109375" style="52" customWidth="1"/>
    <col min="5126" max="5126" width="13" style="52" customWidth="1"/>
    <col min="5127" max="5127" width="13.28515625" style="52" customWidth="1"/>
    <col min="5128" max="5128" width="9.140625" style="52"/>
    <col min="5129" max="5129" width="9.42578125" style="52" bestFit="1" customWidth="1"/>
    <col min="5130" max="5372" width="9.140625" style="52"/>
    <col min="5373" max="5373" width="13.140625" style="52" customWidth="1"/>
    <col min="5374" max="5374" width="16.140625" style="52" customWidth="1"/>
    <col min="5375" max="5375" width="26.85546875" style="52" customWidth="1"/>
    <col min="5376" max="5377" width="17.42578125" style="52" customWidth="1"/>
    <col min="5378" max="5378" width="10.42578125" style="52" bestFit="1" customWidth="1"/>
    <col min="5379" max="5379" width="10.42578125" style="52" customWidth="1"/>
    <col min="5380" max="5380" width="13.42578125" style="52" customWidth="1"/>
    <col min="5381" max="5381" width="13.7109375" style="52" customWidth="1"/>
    <col min="5382" max="5382" width="13" style="52" customWidth="1"/>
    <col min="5383" max="5383" width="13.28515625" style="52" customWidth="1"/>
    <col min="5384" max="5384" width="9.140625" style="52"/>
    <col min="5385" max="5385" width="9.42578125" style="52" bestFit="1" customWidth="1"/>
    <col min="5386" max="5628" width="9.140625" style="52"/>
    <col min="5629" max="5629" width="13.140625" style="52" customWidth="1"/>
    <col min="5630" max="5630" width="16.140625" style="52" customWidth="1"/>
    <col min="5631" max="5631" width="26.85546875" style="52" customWidth="1"/>
    <col min="5632" max="5633" width="17.42578125" style="52" customWidth="1"/>
    <col min="5634" max="5634" width="10.42578125" style="52" bestFit="1" customWidth="1"/>
    <col min="5635" max="5635" width="10.42578125" style="52" customWidth="1"/>
    <col min="5636" max="5636" width="13.42578125" style="52" customWidth="1"/>
    <col min="5637" max="5637" width="13.7109375" style="52" customWidth="1"/>
    <col min="5638" max="5638" width="13" style="52" customWidth="1"/>
    <col min="5639" max="5639" width="13.28515625" style="52" customWidth="1"/>
    <col min="5640" max="5640" width="9.140625" style="52"/>
    <col min="5641" max="5641" width="9.42578125" style="52" bestFit="1" customWidth="1"/>
    <col min="5642" max="5884" width="9.140625" style="52"/>
    <col min="5885" max="5885" width="13.140625" style="52" customWidth="1"/>
    <col min="5886" max="5886" width="16.140625" style="52" customWidth="1"/>
    <col min="5887" max="5887" width="26.85546875" style="52" customWidth="1"/>
    <col min="5888" max="5889" width="17.42578125" style="52" customWidth="1"/>
    <col min="5890" max="5890" width="10.42578125" style="52" bestFit="1" customWidth="1"/>
    <col min="5891" max="5891" width="10.42578125" style="52" customWidth="1"/>
    <col min="5892" max="5892" width="13.42578125" style="52" customWidth="1"/>
    <col min="5893" max="5893" width="13.7109375" style="52" customWidth="1"/>
    <col min="5894" max="5894" width="13" style="52" customWidth="1"/>
    <col min="5895" max="5895" width="13.28515625" style="52" customWidth="1"/>
    <col min="5896" max="5896" width="9.140625" style="52"/>
    <col min="5897" max="5897" width="9.42578125" style="52" bestFit="1" customWidth="1"/>
    <col min="5898" max="6140" width="9.140625" style="52"/>
    <col min="6141" max="6141" width="13.140625" style="52" customWidth="1"/>
    <col min="6142" max="6142" width="16.140625" style="52" customWidth="1"/>
    <col min="6143" max="6143" width="26.85546875" style="52" customWidth="1"/>
    <col min="6144" max="6145" width="17.42578125" style="52" customWidth="1"/>
    <col min="6146" max="6146" width="10.42578125" style="52" bestFit="1" customWidth="1"/>
    <col min="6147" max="6147" width="10.42578125" style="52" customWidth="1"/>
    <col min="6148" max="6148" width="13.42578125" style="52" customWidth="1"/>
    <col min="6149" max="6149" width="13.7109375" style="52" customWidth="1"/>
    <col min="6150" max="6150" width="13" style="52" customWidth="1"/>
    <col min="6151" max="6151" width="13.28515625" style="52" customWidth="1"/>
    <col min="6152" max="6152" width="9.140625" style="52"/>
    <col min="6153" max="6153" width="9.42578125" style="52" bestFit="1" customWidth="1"/>
    <col min="6154" max="6396" width="9.140625" style="52"/>
    <col min="6397" max="6397" width="13.140625" style="52" customWidth="1"/>
    <col min="6398" max="6398" width="16.140625" style="52" customWidth="1"/>
    <col min="6399" max="6399" width="26.85546875" style="52" customWidth="1"/>
    <col min="6400" max="6401" width="17.42578125" style="52" customWidth="1"/>
    <col min="6402" max="6402" width="10.42578125" style="52" bestFit="1" customWidth="1"/>
    <col min="6403" max="6403" width="10.42578125" style="52" customWidth="1"/>
    <col min="6404" max="6404" width="13.42578125" style="52" customWidth="1"/>
    <col min="6405" max="6405" width="13.7109375" style="52" customWidth="1"/>
    <col min="6406" max="6406" width="13" style="52" customWidth="1"/>
    <col min="6407" max="6407" width="13.28515625" style="52" customWidth="1"/>
    <col min="6408" max="6408" width="9.140625" style="52"/>
    <col min="6409" max="6409" width="9.42578125" style="52" bestFit="1" customWidth="1"/>
    <col min="6410" max="6652" width="9.140625" style="52"/>
    <col min="6653" max="6653" width="13.140625" style="52" customWidth="1"/>
    <col min="6654" max="6654" width="16.140625" style="52" customWidth="1"/>
    <col min="6655" max="6655" width="26.85546875" style="52" customWidth="1"/>
    <col min="6656" max="6657" width="17.42578125" style="52" customWidth="1"/>
    <col min="6658" max="6658" width="10.42578125" style="52" bestFit="1" customWidth="1"/>
    <col min="6659" max="6659" width="10.42578125" style="52" customWidth="1"/>
    <col min="6660" max="6660" width="13.42578125" style="52" customWidth="1"/>
    <col min="6661" max="6661" width="13.7109375" style="52" customWidth="1"/>
    <col min="6662" max="6662" width="13" style="52" customWidth="1"/>
    <col min="6663" max="6663" width="13.28515625" style="52" customWidth="1"/>
    <col min="6664" max="6664" width="9.140625" style="52"/>
    <col min="6665" max="6665" width="9.42578125" style="52" bestFit="1" customWidth="1"/>
    <col min="6666" max="6908" width="9.140625" style="52"/>
    <col min="6909" max="6909" width="13.140625" style="52" customWidth="1"/>
    <col min="6910" max="6910" width="16.140625" style="52" customWidth="1"/>
    <col min="6911" max="6911" width="26.85546875" style="52" customWidth="1"/>
    <col min="6912" max="6913" width="17.42578125" style="52" customWidth="1"/>
    <col min="6914" max="6914" width="10.42578125" style="52" bestFit="1" customWidth="1"/>
    <col min="6915" max="6915" width="10.42578125" style="52" customWidth="1"/>
    <col min="6916" max="6916" width="13.42578125" style="52" customWidth="1"/>
    <col min="6917" max="6917" width="13.7109375" style="52" customWidth="1"/>
    <col min="6918" max="6918" width="13" style="52" customWidth="1"/>
    <col min="6919" max="6919" width="13.28515625" style="52" customWidth="1"/>
    <col min="6920" max="6920" width="9.140625" style="52"/>
    <col min="6921" max="6921" width="9.42578125" style="52" bestFit="1" customWidth="1"/>
    <col min="6922" max="7164" width="9.140625" style="52"/>
    <col min="7165" max="7165" width="13.140625" style="52" customWidth="1"/>
    <col min="7166" max="7166" width="16.140625" style="52" customWidth="1"/>
    <col min="7167" max="7167" width="26.85546875" style="52" customWidth="1"/>
    <col min="7168" max="7169" width="17.42578125" style="52" customWidth="1"/>
    <col min="7170" max="7170" width="10.42578125" style="52" bestFit="1" customWidth="1"/>
    <col min="7171" max="7171" width="10.42578125" style="52" customWidth="1"/>
    <col min="7172" max="7172" width="13.42578125" style="52" customWidth="1"/>
    <col min="7173" max="7173" width="13.7109375" style="52" customWidth="1"/>
    <col min="7174" max="7174" width="13" style="52" customWidth="1"/>
    <col min="7175" max="7175" width="13.28515625" style="52" customWidth="1"/>
    <col min="7176" max="7176" width="9.140625" style="52"/>
    <col min="7177" max="7177" width="9.42578125" style="52" bestFit="1" customWidth="1"/>
    <col min="7178" max="7420" width="9.140625" style="52"/>
    <col min="7421" max="7421" width="13.140625" style="52" customWidth="1"/>
    <col min="7422" max="7422" width="16.140625" style="52" customWidth="1"/>
    <col min="7423" max="7423" width="26.85546875" style="52" customWidth="1"/>
    <col min="7424" max="7425" width="17.42578125" style="52" customWidth="1"/>
    <col min="7426" max="7426" width="10.42578125" style="52" bestFit="1" customWidth="1"/>
    <col min="7427" max="7427" width="10.42578125" style="52" customWidth="1"/>
    <col min="7428" max="7428" width="13.42578125" style="52" customWidth="1"/>
    <col min="7429" max="7429" width="13.7109375" style="52" customWidth="1"/>
    <col min="7430" max="7430" width="13" style="52" customWidth="1"/>
    <col min="7431" max="7431" width="13.28515625" style="52" customWidth="1"/>
    <col min="7432" max="7432" width="9.140625" style="52"/>
    <col min="7433" max="7433" width="9.42578125" style="52" bestFit="1" customWidth="1"/>
    <col min="7434" max="7676" width="9.140625" style="52"/>
    <col min="7677" max="7677" width="13.140625" style="52" customWidth="1"/>
    <col min="7678" max="7678" width="16.140625" style="52" customWidth="1"/>
    <col min="7679" max="7679" width="26.85546875" style="52" customWidth="1"/>
    <col min="7680" max="7681" width="17.42578125" style="52" customWidth="1"/>
    <col min="7682" max="7682" width="10.42578125" style="52" bestFit="1" customWidth="1"/>
    <col min="7683" max="7683" width="10.42578125" style="52" customWidth="1"/>
    <col min="7684" max="7684" width="13.42578125" style="52" customWidth="1"/>
    <col min="7685" max="7685" width="13.7109375" style="52" customWidth="1"/>
    <col min="7686" max="7686" width="13" style="52" customWidth="1"/>
    <col min="7687" max="7687" width="13.28515625" style="52" customWidth="1"/>
    <col min="7688" max="7688" width="9.140625" style="52"/>
    <col min="7689" max="7689" width="9.42578125" style="52" bestFit="1" customWidth="1"/>
    <col min="7690" max="7932" width="9.140625" style="52"/>
    <col min="7933" max="7933" width="13.140625" style="52" customWidth="1"/>
    <col min="7934" max="7934" width="16.140625" style="52" customWidth="1"/>
    <col min="7935" max="7935" width="26.85546875" style="52" customWidth="1"/>
    <col min="7936" max="7937" width="17.42578125" style="52" customWidth="1"/>
    <col min="7938" max="7938" width="10.42578125" style="52" bestFit="1" customWidth="1"/>
    <col min="7939" max="7939" width="10.42578125" style="52" customWidth="1"/>
    <col min="7940" max="7940" width="13.42578125" style="52" customWidth="1"/>
    <col min="7941" max="7941" width="13.7109375" style="52" customWidth="1"/>
    <col min="7942" max="7942" width="13" style="52" customWidth="1"/>
    <col min="7943" max="7943" width="13.28515625" style="52" customWidth="1"/>
    <col min="7944" max="7944" width="9.140625" style="52"/>
    <col min="7945" max="7945" width="9.42578125" style="52" bestFit="1" customWidth="1"/>
    <col min="7946" max="8188" width="9.140625" style="52"/>
    <col min="8189" max="8189" width="13.140625" style="52" customWidth="1"/>
    <col min="8190" max="8190" width="16.140625" style="52" customWidth="1"/>
    <col min="8191" max="8191" width="26.85546875" style="52" customWidth="1"/>
    <col min="8192" max="8193" width="17.42578125" style="52" customWidth="1"/>
    <col min="8194" max="8194" width="10.42578125" style="52" bestFit="1" customWidth="1"/>
    <col min="8195" max="8195" width="10.42578125" style="52" customWidth="1"/>
    <col min="8196" max="8196" width="13.42578125" style="52" customWidth="1"/>
    <col min="8197" max="8197" width="13.7109375" style="52" customWidth="1"/>
    <col min="8198" max="8198" width="13" style="52" customWidth="1"/>
    <col min="8199" max="8199" width="13.28515625" style="52" customWidth="1"/>
    <col min="8200" max="8200" width="9.140625" style="52"/>
    <col min="8201" max="8201" width="9.42578125" style="52" bestFit="1" customWidth="1"/>
    <col min="8202" max="8444" width="9.140625" style="52"/>
    <col min="8445" max="8445" width="13.140625" style="52" customWidth="1"/>
    <col min="8446" max="8446" width="16.140625" style="52" customWidth="1"/>
    <col min="8447" max="8447" width="26.85546875" style="52" customWidth="1"/>
    <col min="8448" max="8449" width="17.42578125" style="52" customWidth="1"/>
    <col min="8450" max="8450" width="10.42578125" style="52" bestFit="1" customWidth="1"/>
    <col min="8451" max="8451" width="10.42578125" style="52" customWidth="1"/>
    <col min="8452" max="8452" width="13.42578125" style="52" customWidth="1"/>
    <col min="8453" max="8453" width="13.7109375" style="52" customWidth="1"/>
    <col min="8454" max="8454" width="13" style="52" customWidth="1"/>
    <col min="8455" max="8455" width="13.28515625" style="52" customWidth="1"/>
    <col min="8456" max="8456" width="9.140625" style="52"/>
    <col min="8457" max="8457" width="9.42578125" style="52" bestFit="1" customWidth="1"/>
    <col min="8458" max="8700" width="9.140625" style="52"/>
    <col min="8701" max="8701" width="13.140625" style="52" customWidth="1"/>
    <col min="8702" max="8702" width="16.140625" style="52" customWidth="1"/>
    <col min="8703" max="8703" width="26.85546875" style="52" customWidth="1"/>
    <col min="8704" max="8705" width="17.42578125" style="52" customWidth="1"/>
    <col min="8706" max="8706" width="10.42578125" style="52" bestFit="1" customWidth="1"/>
    <col min="8707" max="8707" width="10.42578125" style="52" customWidth="1"/>
    <col min="8708" max="8708" width="13.42578125" style="52" customWidth="1"/>
    <col min="8709" max="8709" width="13.7109375" style="52" customWidth="1"/>
    <col min="8710" max="8710" width="13" style="52" customWidth="1"/>
    <col min="8711" max="8711" width="13.28515625" style="52" customWidth="1"/>
    <col min="8712" max="8712" width="9.140625" style="52"/>
    <col min="8713" max="8713" width="9.42578125" style="52" bestFit="1" customWidth="1"/>
    <col min="8714" max="8956" width="9.140625" style="52"/>
    <col min="8957" max="8957" width="13.140625" style="52" customWidth="1"/>
    <col min="8958" max="8958" width="16.140625" style="52" customWidth="1"/>
    <col min="8959" max="8959" width="26.85546875" style="52" customWidth="1"/>
    <col min="8960" max="8961" width="17.42578125" style="52" customWidth="1"/>
    <col min="8962" max="8962" width="10.42578125" style="52" bestFit="1" customWidth="1"/>
    <col min="8963" max="8963" width="10.42578125" style="52" customWidth="1"/>
    <col min="8964" max="8964" width="13.42578125" style="52" customWidth="1"/>
    <col min="8965" max="8965" width="13.7109375" style="52" customWidth="1"/>
    <col min="8966" max="8966" width="13" style="52" customWidth="1"/>
    <col min="8967" max="8967" width="13.28515625" style="52" customWidth="1"/>
    <col min="8968" max="8968" width="9.140625" style="52"/>
    <col min="8969" max="8969" width="9.42578125" style="52" bestFit="1" customWidth="1"/>
    <col min="8970" max="9212" width="9.140625" style="52"/>
    <col min="9213" max="9213" width="13.140625" style="52" customWidth="1"/>
    <col min="9214" max="9214" width="16.140625" style="52" customWidth="1"/>
    <col min="9215" max="9215" width="26.85546875" style="52" customWidth="1"/>
    <col min="9216" max="9217" width="17.42578125" style="52" customWidth="1"/>
    <col min="9218" max="9218" width="10.42578125" style="52" bestFit="1" customWidth="1"/>
    <col min="9219" max="9219" width="10.42578125" style="52" customWidth="1"/>
    <col min="9220" max="9220" width="13.42578125" style="52" customWidth="1"/>
    <col min="9221" max="9221" width="13.7109375" style="52" customWidth="1"/>
    <col min="9222" max="9222" width="13" style="52" customWidth="1"/>
    <col min="9223" max="9223" width="13.28515625" style="52" customWidth="1"/>
    <col min="9224" max="9224" width="9.140625" style="52"/>
    <col min="9225" max="9225" width="9.42578125" style="52" bestFit="1" customWidth="1"/>
    <col min="9226" max="9468" width="9.140625" style="52"/>
    <col min="9469" max="9469" width="13.140625" style="52" customWidth="1"/>
    <col min="9470" max="9470" width="16.140625" style="52" customWidth="1"/>
    <col min="9471" max="9471" width="26.85546875" style="52" customWidth="1"/>
    <col min="9472" max="9473" width="17.42578125" style="52" customWidth="1"/>
    <col min="9474" max="9474" width="10.42578125" style="52" bestFit="1" customWidth="1"/>
    <col min="9475" max="9475" width="10.42578125" style="52" customWidth="1"/>
    <col min="9476" max="9476" width="13.42578125" style="52" customWidth="1"/>
    <col min="9477" max="9477" width="13.7109375" style="52" customWidth="1"/>
    <col min="9478" max="9478" width="13" style="52" customWidth="1"/>
    <col min="9479" max="9479" width="13.28515625" style="52" customWidth="1"/>
    <col min="9480" max="9480" width="9.140625" style="52"/>
    <col min="9481" max="9481" width="9.42578125" style="52" bestFit="1" customWidth="1"/>
    <col min="9482" max="9724" width="9.140625" style="52"/>
    <col min="9725" max="9725" width="13.140625" style="52" customWidth="1"/>
    <col min="9726" max="9726" width="16.140625" style="52" customWidth="1"/>
    <col min="9727" max="9727" width="26.85546875" style="52" customWidth="1"/>
    <col min="9728" max="9729" width="17.42578125" style="52" customWidth="1"/>
    <col min="9730" max="9730" width="10.42578125" style="52" bestFit="1" customWidth="1"/>
    <col min="9731" max="9731" width="10.42578125" style="52" customWidth="1"/>
    <col min="9732" max="9732" width="13.42578125" style="52" customWidth="1"/>
    <col min="9733" max="9733" width="13.7109375" style="52" customWidth="1"/>
    <col min="9734" max="9734" width="13" style="52" customWidth="1"/>
    <col min="9735" max="9735" width="13.28515625" style="52" customWidth="1"/>
    <col min="9736" max="9736" width="9.140625" style="52"/>
    <col min="9737" max="9737" width="9.42578125" style="52" bestFit="1" customWidth="1"/>
    <col min="9738" max="9980" width="9.140625" style="52"/>
    <col min="9981" max="9981" width="13.140625" style="52" customWidth="1"/>
    <col min="9982" max="9982" width="16.140625" style="52" customWidth="1"/>
    <col min="9983" max="9983" width="26.85546875" style="52" customWidth="1"/>
    <col min="9984" max="9985" width="17.42578125" style="52" customWidth="1"/>
    <col min="9986" max="9986" width="10.42578125" style="52" bestFit="1" customWidth="1"/>
    <col min="9987" max="9987" width="10.42578125" style="52" customWidth="1"/>
    <col min="9988" max="9988" width="13.42578125" style="52" customWidth="1"/>
    <col min="9989" max="9989" width="13.7109375" style="52" customWidth="1"/>
    <col min="9990" max="9990" width="13" style="52" customWidth="1"/>
    <col min="9991" max="9991" width="13.28515625" style="52" customWidth="1"/>
    <col min="9992" max="9992" width="9.140625" style="52"/>
    <col min="9993" max="9993" width="9.42578125" style="52" bestFit="1" customWidth="1"/>
    <col min="9994" max="10236" width="9.140625" style="52"/>
    <col min="10237" max="10237" width="13.140625" style="52" customWidth="1"/>
    <col min="10238" max="10238" width="16.140625" style="52" customWidth="1"/>
    <col min="10239" max="10239" width="26.85546875" style="52" customWidth="1"/>
    <col min="10240" max="10241" width="17.42578125" style="52" customWidth="1"/>
    <col min="10242" max="10242" width="10.42578125" style="52" bestFit="1" customWidth="1"/>
    <col min="10243" max="10243" width="10.42578125" style="52" customWidth="1"/>
    <col min="10244" max="10244" width="13.42578125" style="52" customWidth="1"/>
    <col min="10245" max="10245" width="13.7109375" style="52" customWidth="1"/>
    <col min="10246" max="10246" width="13" style="52" customWidth="1"/>
    <col min="10247" max="10247" width="13.28515625" style="52" customWidth="1"/>
    <col min="10248" max="10248" width="9.140625" style="52"/>
    <col min="10249" max="10249" width="9.42578125" style="52" bestFit="1" customWidth="1"/>
    <col min="10250" max="10492" width="9.140625" style="52"/>
    <col min="10493" max="10493" width="13.140625" style="52" customWidth="1"/>
    <col min="10494" max="10494" width="16.140625" style="52" customWidth="1"/>
    <col min="10495" max="10495" width="26.85546875" style="52" customWidth="1"/>
    <col min="10496" max="10497" width="17.42578125" style="52" customWidth="1"/>
    <col min="10498" max="10498" width="10.42578125" style="52" bestFit="1" customWidth="1"/>
    <col min="10499" max="10499" width="10.42578125" style="52" customWidth="1"/>
    <col min="10500" max="10500" width="13.42578125" style="52" customWidth="1"/>
    <col min="10501" max="10501" width="13.7109375" style="52" customWidth="1"/>
    <col min="10502" max="10502" width="13" style="52" customWidth="1"/>
    <col min="10503" max="10503" width="13.28515625" style="52" customWidth="1"/>
    <col min="10504" max="10504" width="9.140625" style="52"/>
    <col min="10505" max="10505" width="9.42578125" style="52" bestFit="1" customWidth="1"/>
    <col min="10506" max="10748" width="9.140625" style="52"/>
    <col min="10749" max="10749" width="13.140625" style="52" customWidth="1"/>
    <col min="10750" max="10750" width="16.140625" style="52" customWidth="1"/>
    <col min="10751" max="10751" width="26.85546875" style="52" customWidth="1"/>
    <col min="10752" max="10753" width="17.42578125" style="52" customWidth="1"/>
    <col min="10754" max="10754" width="10.42578125" style="52" bestFit="1" customWidth="1"/>
    <col min="10755" max="10755" width="10.42578125" style="52" customWidth="1"/>
    <col min="10756" max="10756" width="13.42578125" style="52" customWidth="1"/>
    <col min="10757" max="10757" width="13.7109375" style="52" customWidth="1"/>
    <col min="10758" max="10758" width="13" style="52" customWidth="1"/>
    <col min="10759" max="10759" width="13.28515625" style="52" customWidth="1"/>
    <col min="10760" max="10760" width="9.140625" style="52"/>
    <col min="10761" max="10761" width="9.42578125" style="52" bestFit="1" customWidth="1"/>
    <col min="10762" max="11004" width="9.140625" style="52"/>
    <col min="11005" max="11005" width="13.140625" style="52" customWidth="1"/>
    <col min="11006" max="11006" width="16.140625" style="52" customWidth="1"/>
    <col min="11007" max="11007" width="26.85546875" style="52" customWidth="1"/>
    <col min="11008" max="11009" width="17.42578125" style="52" customWidth="1"/>
    <col min="11010" max="11010" width="10.42578125" style="52" bestFit="1" customWidth="1"/>
    <col min="11011" max="11011" width="10.42578125" style="52" customWidth="1"/>
    <col min="11012" max="11012" width="13.42578125" style="52" customWidth="1"/>
    <col min="11013" max="11013" width="13.7109375" style="52" customWidth="1"/>
    <col min="11014" max="11014" width="13" style="52" customWidth="1"/>
    <col min="11015" max="11015" width="13.28515625" style="52" customWidth="1"/>
    <col min="11016" max="11016" width="9.140625" style="52"/>
    <col min="11017" max="11017" width="9.42578125" style="52" bestFit="1" customWidth="1"/>
    <col min="11018" max="11260" width="9.140625" style="52"/>
    <col min="11261" max="11261" width="13.140625" style="52" customWidth="1"/>
    <col min="11262" max="11262" width="16.140625" style="52" customWidth="1"/>
    <col min="11263" max="11263" width="26.85546875" style="52" customWidth="1"/>
    <col min="11264" max="11265" width="17.42578125" style="52" customWidth="1"/>
    <col min="11266" max="11266" width="10.42578125" style="52" bestFit="1" customWidth="1"/>
    <col min="11267" max="11267" width="10.42578125" style="52" customWidth="1"/>
    <col min="11268" max="11268" width="13.42578125" style="52" customWidth="1"/>
    <col min="11269" max="11269" width="13.7109375" style="52" customWidth="1"/>
    <col min="11270" max="11270" width="13" style="52" customWidth="1"/>
    <col min="11271" max="11271" width="13.28515625" style="52" customWidth="1"/>
    <col min="11272" max="11272" width="9.140625" style="52"/>
    <col min="11273" max="11273" width="9.42578125" style="52" bestFit="1" customWidth="1"/>
    <col min="11274" max="11516" width="9.140625" style="52"/>
    <col min="11517" max="11517" width="13.140625" style="52" customWidth="1"/>
    <col min="11518" max="11518" width="16.140625" style="52" customWidth="1"/>
    <col min="11519" max="11519" width="26.85546875" style="52" customWidth="1"/>
    <col min="11520" max="11521" width="17.42578125" style="52" customWidth="1"/>
    <col min="11522" max="11522" width="10.42578125" style="52" bestFit="1" customWidth="1"/>
    <col min="11523" max="11523" width="10.42578125" style="52" customWidth="1"/>
    <col min="11524" max="11524" width="13.42578125" style="52" customWidth="1"/>
    <col min="11525" max="11525" width="13.7109375" style="52" customWidth="1"/>
    <col min="11526" max="11526" width="13" style="52" customWidth="1"/>
    <col min="11527" max="11527" width="13.28515625" style="52" customWidth="1"/>
    <col min="11528" max="11528" width="9.140625" style="52"/>
    <col min="11529" max="11529" width="9.42578125" style="52" bestFit="1" customWidth="1"/>
    <col min="11530" max="11772" width="9.140625" style="52"/>
    <col min="11773" max="11773" width="13.140625" style="52" customWidth="1"/>
    <col min="11774" max="11774" width="16.140625" style="52" customWidth="1"/>
    <col min="11775" max="11775" width="26.85546875" style="52" customWidth="1"/>
    <col min="11776" max="11777" width="17.42578125" style="52" customWidth="1"/>
    <col min="11778" max="11778" width="10.42578125" style="52" bestFit="1" customWidth="1"/>
    <col min="11779" max="11779" width="10.42578125" style="52" customWidth="1"/>
    <col min="11780" max="11780" width="13.42578125" style="52" customWidth="1"/>
    <col min="11781" max="11781" width="13.7109375" style="52" customWidth="1"/>
    <col min="11782" max="11782" width="13" style="52" customWidth="1"/>
    <col min="11783" max="11783" width="13.28515625" style="52" customWidth="1"/>
    <col min="11784" max="11784" width="9.140625" style="52"/>
    <col min="11785" max="11785" width="9.42578125" style="52" bestFit="1" customWidth="1"/>
    <col min="11786" max="12028" width="9.140625" style="52"/>
    <col min="12029" max="12029" width="13.140625" style="52" customWidth="1"/>
    <col min="12030" max="12030" width="16.140625" style="52" customWidth="1"/>
    <col min="12031" max="12031" width="26.85546875" style="52" customWidth="1"/>
    <col min="12032" max="12033" width="17.42578125" style="52" customWidth="1"/>
    <col min="12034" max="12034" width="10.42578125" style="52" bestFit="1" customWidth="1"/>
    <col min="12035" max="12035" width="10.42578125" style="52" customWidth="1"/>
    <col min="12036" max="12036" width="13.42578125" style="52" customWidth="1"/>
    <col min="12037" max="12037" width="13.7109375" style="52" customWidth="1"/>
    <col min="12038" max="12038" width="13" style="52" customWidth="1"/>
    <col min="12039" max="12039" width="13.28515625" style="52" customWidth="1"/>
    <col min="12040" max="12040" width="9.140625" style="52"/>
    <col min="12041" max="12041" width="9.42578125" style="52" bestFit="1" customWidth="1"/>
    <col min="12042" max="12284" width="9.140625" style="52"/>
    <col min="12285" max="12285" width="13.140625" style="52" customWidth="1"/>
    <col min="12286" max="12286" width="16.140625" style="52" customWidth="1"/>
    <col min="12287" max="12287" width="26.85546875" style="52" customWidth="1"/>
    <col min="12288" max="12289" width="17.42578125" style="52" customWidth="1"/>
    <col min="12290" max="12290" width="10.42578125" style="52" bestFit="1" customWidth="1"/>
    <col min="12291" max="12291" width="10.42578125" style="52" customWidth="1"/>
    <col min="12292" max="12292" width="13.42578125" style="52" customWidth="1"/>
    <col min="12293" max="12293" width="13.7109375" style="52" customWidth="1"/>
    <col min="12294" max="12294" width="13" style="52" customWidth="1"/>
    <col min="12295" max="12295" width="13.28515625" style="52" customWidth="1"/>
    <col min="12296" max="12296" width="9.140625" style="52"/>
    <col min="12297" max="12297" width="9.42578125" style="52" bestFit="1" customWidth="1"/>
    <col min="12298" max="12540" width="9.140625" style="52"/>
    <col min="12541" max="12541" width="13.140625" style="52" customWidth="1"/>
    <col min="12542" max="12542" width="16.140625" style="52" customWidth="1"/>
    <col min="12543" max="12543" width="26.85546875" style="52" customWidth="1"/>
    <col min="12544" max="12545" width="17.42578125" style="52" customWidth="1"/>
    <col min="12546" max="12546" width="10.42578125" style="52" bestFit="1" customWidth="1"/>
    <col min="12547" max="12547" width="10.42578125" style="52" customWidth="1"/>
    <col min="12548" max="12548" width="13.42578125" style="52" customWidth="1"/>
    <col min="12549" max="12549" width="13.7109375" style="52" customWidth="1"/>
    <col min="12550" max="12550" width="13" style="52" customWidth="1"/>
    <col min="12551" max="12551" width="13.28515625" style="52" customWidth="1"/>
    <col min="12552" max="12552" width="9.140625" style="52"/>
    <col min="12553" max="12553" width="9.42578125" style="52" bestFit="1" customWidth="1"/>
    <col min="12554" max="12796" width="9.140625" style="52"/>
    <col min="12797" max="12797" width="13.140625" style="52" customWidth="1"/>
    <col min="12798" max="12798" width="16.140625" style="52" customWidth="1"/>
    <col min="12799" max="12799" width="26.85546875" style="52" customWidth="1"/>
    <col min="12800" max="12801" width="17.42578125" style="52" customWidth="1"/>
    <col min="12802" max="12802" width="10.42578125" style="52" bestFit="1" customWidth="1"/>
    <col min="12803" max="12803" width="10.42578125" style="52" customWidth="1"/>
    <col min="12804" max="12804" width="13.42578125" style="52" customWidth="1"/>
    <col min="12805" max="12805" width="13.7109375" style="52" customWidth="1"/>
    <col min="12806" max="12806" width="13" style="52" customWidth="1"/>
    <col min="12807" max="12807" width="13.28515625" style="52" customWidth="1"/>
    <col min="12808" max="12808" width="9.140625" style="52"/>
    <col min="12809" max="12809" width="9.42578125" style="52" bestFit="1" customWidth="1"/>
    <col min="12810" max="13052" width="9.140625" style="52"/>
    <col min="13053" max="13053" width="13.140625" style="52" customWidth="1"/>
    <col min="13054" max="13054" width="16.140625" style="52" customWidth="1"/>
    <col min="13055" max="13055" width="26.85546875" style="52" customWidth="1"/>
    <col min="13056" max="13057" width="17.42578125" style="52" customWidth="1"/>
    <col min="13058" max="13058" width="10.42578125" style="52" bestFit="1" customWidth="1"/>
    <col min="13059" max="13059" width="10.42578125" style="52" customWidth="1"/>
    <col min="13060" max="13060" width="13.42578125" style="52" customWidth="1"/>
    <col min="13061" max="13061" width="13.7109375" style="52" customWidth="1"/>
    <col min="13062" max="13062" width="13" style="52" customWidth="1"/>
    <col min="13063" max="13063" width="13.28515625" style="52" customWidth="1"/>
    <col min="13064" max="13064" width="9.140625" style="52"/>
    <col min="13065" max="13065" width="9.42578125" style="52" bestFit="1" customWidth="1"/>
    <col min="13066" max="13308" width="9.140625" style="52"/>
    <col min="13309" max="13309" width="13.140625" style="52" customWidth="1"/>
    <col min="13310" max="13310" width="16.140625" style="52" customWidth="1"/>
    <col min="13311" max="13311" width="26.85546875" style="52" customWidth="1"/>
    <col min="13312" max="13313" width="17.42578125" style="52" customWidth="1"/>
    <col min="13314" max="13314" width="10.42578125" style="52" bestFit="1" customWidth="1"/>
    <col min="13315" max="13315" width="10.42578125" style="52" customWidth="1"/>
    <col min="13316" max="13316" width="13.42578125" style="52" customWidth="1"/>
    <col min="13317" max="13317" width="13.7109375" style="52" customWidth="1"/>
    <col min="13318" max="13318" width="13" style="52" customWidth="1"/>
    <col min="13319" max="13319" width="13.28515625" style="52" customWidth="1"/>
    <col min="13320" max="13320" width="9.140625" style="52"/>
    <col min="13321" max="13321" width="9.42578125" style="52" bestFit="1" customWidth="1"/>
    <col min="13322" max="13564" width="9.140625" style="52"/>
    <col min="13565" max="13565" width="13.140625" style="52" customWidth="1"/>
    <col min="13566" max="13566" width="16.140625" style="52" customWidth="1"/>
    <col min="13567" max="13567" width="26.85546875" style="52" customWidth="1"/>
    <col min="13568" max="13569" width="17.42578125" style="52" customWidth="1"/>
    <col min="13570" max="13570" width="10.42578125" style="52" bestFit="1" customWidth="1"/>
    <col min="13571" max="13571" width="10.42578125" style="52" customWidth="1"/>
    <col min="13572" max="13572" width="13.42578125" style="52" customWidth="1"/>
    <col min="13573" max="13573" width="13.7109375" style="52" customWidth="1"/>
    <col min="13574" max="13574" width="13" style="52" customWidth="1"/>
    <col min="13575" max="13575" width="13.28515625" style="52" customWidth="1"/>
    <col min="13576" max="13576" width="9.140625" style="52"/>
    <col min="13577" max="13577" width="9.42578125" style="52" bestFit="1" customWidth="1"/>
    <col min="13578" max="13820" width="9.140625" style="52"/>
    <col min="13821" max="13821" width="13.140625" style="52" customWidth="1"/>
    <col min="13822" max="13822" width="16.140625" style="52" customWidth="1"/>
    <col min="13823" max="13823" width="26.85546875" style="52" customWidth="1"/>
    <col min="13824" max="13825" width="17.42578125" style="52" customWidth="1"/>
    <col min="13826" max="13826" width="10.42578125" style="52" bestFit="1" customWidth="1"/>
    <col min="13827" max="13827" width="10.42578125" style="52" customWidth="1"/>
    <col min="13828" max="13828" width="13.42578125" style="52" customWidth="1"/>
    <col min="13829" max="13829" width="13.7109375" style="52" customWidth="1"/>
    <col min="13830" max="13830" width="13" style="52" customWidth="1"/>
    <col min="13831" max="13831" width="13.28515625" style="52" customWidth="1"/>
    <col min="13832" max="13832" width="9.140625" style="52"/>
    <col min="13833" max="13833" width="9.42578125" style="52" bestFit="1" customWidth="1"/>
    <col min="13834" max="14076" width="9.140625" style="52"/>
    <col min="14077" max="14077" width="13.140625" style="52" customWidth="1"/>
    <col min="14078" max="14078" width="16.140625" style="52" customWidth="1"/>
    <col min="14079" max="14079" width="26.85546875" style="52" customWidth="1"/>
    <col min="14080" max="14081" width="17.42578125" style="52" customWidth="1"/>
    <col min="14082" max="14082" width="10.42578125" style="52" bestFit="1" customWidth="1"/>
    <col min="14083" max="14083" width="10.42578125" style="52" customWidth="1"/>
    <col min="14084" max="14084" width="13.42578125" style="52" customWidth="1"/>
    <col min="14085" max="14085" width="13.7109375" style="52" customWidth="1"/>
    <col min="14086" max="14086" width="13" style="52" customWidth="1"/>
    <col min="14087" max="14087" width="13.28515625" style="52" customWidth="1"/>
    <col min="14088" max="14088" width="9.140625" style="52"/>
    <col min="14089" max="14089" width="9.42578125" style="52" bestFit="1" customWidth="1"/>
    <col min="14090" max="14332" width="9.140625" style="52"/>
    <col min="14333" max="14333" width="13.140625" style="52" customWidth="1"/>
    <col min="14334" max="14334" width="16.140625" style="52" customWidth="1"/>
    <col min="14335" max="14335" width="26.85546875" style="52" customWidth="1"/>
    <col min="14336" max="14337" width="17.42578125" style="52" customWidth="1"/>
    <col min="14338" max="14338" width="10.42578125" style="52" bestFit="1" customWidth="1"/>
    <col min="14339" max="14339" width="10.42578125" style="52" customWidth="1"/>
    <col min="14340" max="14340" width="13.42578125" style="52" customWidth="1"/>
    <col min="14341" max="14341" width="13.7109375" style="52" customWidth="1"/>
    <col min="14342" max="14342" width="13" style="52" customWidth="1"/>
    <col min="14343" max="14343" width="13.28515625" style="52" customWidth="1"/>
    <col min="14344" max="14344" width="9.140625" style="52"/>
    <col min="14345" max="14345" width="9.42578125" style="52" bestFit="1" customWidth="1"/>
    <col min="14346" max="14588" width="9.140625" style="52"/>
    <col min="14589" max="14589" width="13.140625" style="52" customWidth="1"/>
    <col min="14590" max="14590" width="16.140625" style="52" customWidth="1"/>
    <col min="14591" max="14591" width="26.85546875" style="52" customWidth="1"/>
    <col min="14592" max="14593" width="17.42578125" style="52" customWidth="1"/>
    <col min="14594" max="14594" width="10.42578125" style="52" bestFit="1" customWidth="1"/>
    <col min="14595" max="14595" width="10.42578125" style="52" customWidth="1"/>
    <col min="14596" max="14596" width="13.42578125" style="52" customWidth="1"/>
    <col min="14597" max="14597" width="13.7109375" style="52" customWidth="1"/>
    <col min="14598" max="14598" width="13" style="52" customWidth="1"/>
    <col min="14599" max="14599" width="13.28515625" style="52" customWidth="1"/>
    <col min="14600" max="14600" width="9.140625" style="52"/>
    <col min="14601" max="14601" width="9.42578125" style="52" bestFit="1" customWidth="1"/>
    <col min="14602" max="14844" width="9.140625" style="52"/>
    <col min="14845" max="14845" width="13.140625" style="52" customWidth="1"/>
    <col min="14846" max="14846" width="16.140625" style="52" customWidth="1"/>
    <col min="14847" max="14847" width="26.85546875" style="52" customWidth="1"/>
    <col min="14848" max="14849" width="17.42578125" style="52" customWidth="1"/>
    <col min="14850" max="14850" width="10.42578125" style="52" bestFit="1" customWidth="1"/>
    <col min="14851" max="14851" width="10.42578125" style="52" customWidth="1"/>
    <col min="14852" max="14852" width="13.42578125" style="52" customWidth="1"/>
    <col min="14853" max="14853" width="13.7109375" style="52" customWidth="1"/>
    <col min="14854" max="14854" width="13" style="52" customWidth="1"/>
    <col min="14855" max="14855" width="13.28515625" style="52" customWidth="1"/>
    <col min="14856" max="14856" width="9.140625" style="52"/>
    <col min="14857" max="14857" width="9.42578125" style="52" bestFit="1" customWidth="1"/>
    <col min="14858" max="15100" width="9.140625" style="52"/>
    <col min="15101" max="15101" width="13.140625" style="52" customWidth="1"/>
    <col min="15102" max="15102" width="16.140625" style="52" customWidth="1"/>
    <col min="15103" max="15103" width="26.85546875" style="52" customWidth="1"/>
    <col min="15104" max="15105" width="17.42578125" style="52" customWidth="1"/>
    <col min="15106" max="15106" width="10.42578125" style="52" bestFit="1" customWidth="1"/>
    <col min="15107" max="15107" width="10.42578125" style="52" customWidth="1"/>
    <col min="15108" max="15108" width="13.42578125" style="52" customWidth="1"/>
    <col min="15109" max="15109" width="13.7109375" style="52" customWidth="1"/>
    <col min="15110" max="15110" width="13" style="52" customWidth="1"/>
    <col min="15111" max="15111" width="13.28515625" style="52" customWidth="1"/>
    <col min="15112" max="15112" width="9.140625" style="52"/>
    <col min="15113" max="15113" width="9.42578125" style="52" bestFit="1" customWidth="1"/>
    <col min="15114" max="15356" width="9.140625" style="52"/>
    <col min="15357" max="15357" width="13.140625" style="52" customWidth="1"/>
    <col min="15358" max="15358" width="16.140625" style="52" customWidth="1"/>
    <col min="15359" max="15359" width="26.85546875" style="52" customWidth="1"/>
    <col min="15360" max="15361" width="17.42578125" style="52" customWidth="1"/>
    <col min="15362" max="15362" width="10.42578125" style="52" bestFit="1" customWidth="1"/>
    <col min="15363" max="15363" width="10.42578125" style="52" customWidth="1"/>
    <col min="15364" max="15364" width="13.42578125" style="52" customWidth="1"/>
    <col min="15365" max="15365" width="13.7109375" style="52" customWidth="1"/>
    <col min="15366" max="15366" width="13" style="52" customWidth="1"/>
    <col min="15367" max="15367" width="13.28515625" style="52" customWidth="1"/>
    <col min="15368" max="15368" width="9.140625" style="52"/>
    <col min="15369" max="15369" width="9.42578125" style="52" bestFit="1" customWidth="1"/>
    <col min="15370" max="15612" width="9.140625" style="52"/>
    <col min="15613" max="15613" width="13.140625" style="52" customWidth="1"/>
    <col min="15614" max="15614" width="16.140625" style="52" customWidth="1"/>
    <col min="15615" max="15615" width="26.85546875" style="52" customWidth="1"/>
    <col min="15616" max="15617" width="17.42578125" style="52" customWidth="1"/>
    <col min="15618" max="15618" width="10.42578125" style="52" bestFit="1" customWidth="1"/>
    <col min="15619" max="15619" width="10.42578125" style="52" customWidth="1"/>
    <col min="15620" max="15620" width="13.42578125" style="52" customWidth="1"/>
    <col min="15621" max="15621" width="13.7109375" style="52" customWidth="1"/>
    <col min="15622" max="15622" width="13" style="52" customWidth="1"/>
    <col min="15623" max="15623" width="13.28515625" style="52" customWidth="1"/>
    <col min="15624" max="15624" width="9.140625" style="52"/>
    <col min="15625" max="15625" width="9.42578125" style="52" bestFit="1" customWidth="1"/>
    <col min="15626" max="15868" width="9.140625" style="52"/>
    <col min="15869" max="15869" width="13.140625" style="52" customWidth="1"/>
    <col min="15870" max="15870" width="16.140625" style="52" customWidth="1"/>
    <col min="15871" max="15871" width="26.85546875" style="52" customWidth="1"/>
    <col min="15872" max="15873" width="17.42578125" style="52" customWidth="1"/>
    <col min="15874" max="15874" width="10.42578125" style="52" bestFit="1" customWidth="1"/>
    <col min="15875" max="15875" width="10.42578125" style="52" customWidth="1"/>
    <col min="15876" max="15876" width="13.42578125" style="52" customWidth="1"/>
    <col min="15877" max="15877" width="13.7109375" style="52" customWidth="1"/>
    <col min="15878" max="15878" width="13" style="52" customWidth="1"/>
    <col min="15879" max="15879" width="13.28515625" style="52" customWidth="1"/>
    <col min="15880" max="15880" width="9.140625" style="52"/>
    <col min="15881" max="15881" width="9.42578125" style="52" bestFit="1" customWidth="1"/>
    <col min="15882" max="16124" width="9.140625" style="52"/>
    <col min="16125" max="16125" width="13.140625" style="52" customWidth="1"/>
    <col min="16126" max="16126" width="16.140625" style="52" customWidth="1"/>
    <col min="16127" max="16127" width="26.85546875" style="52" customWidth="1"/>
    <col min="16128" max="16129" width="17.42578125" style="52" customWidth="1"/>
    <col min="16130" max="16130" width="10.42578125" style="52" bestFit="1" customWidth="1"/>
    <col min="16131" max="16131" width="10.42578125" style="52" customWidth="1"/>
    <col min="16132" max="16132" width="13.42578125" style="52" customWidth="1"/>
    <col min="16133" max="16133" width="13.7109375" style="52" customWidth="1"/>
    <col min="16134" max="16134" width="13" style="52" customWidth="1"/>
    <col min="16135" max="16135" width="13.28515625" style="52" customWidth="1"/>
    <col min="16136" max="16136" width="9.140625" style="52"/>
    <col min="16137" max="16137" width="9.42578125" style="52" bestFit="1" customWidth="1"/>
    <col min="16138" max="16384" width="9.140625" style="52"/>
  </cols>
  <sheetData>
    <row r="1" spans="1:7" ht="17.25" x14ac:dyDescent="0.25">
      <c r="A1" s="681" t="s">
        <v>609</v>
      </c>
      <c r="B1" s="681"/>
      <c r="C1" s="681"/>
      <c r="D1" s="681"/>
      <c r="E1" s="681"/>
      <c r="F1" s="681"/>
      <c r="G1" s="681"/>
    </row>
    <row r="2" spans="1:7" ht="17.25" x14ac:dyDescent="0.25">
      <c r="A2" s="565"/>
      <c r="B2" s="565"/>
      <c r="C2" s="565"/>
      <c r="D2" s="565"/>
      <c r="E2" s="565"/>
      <c r="F2" s="565"/>
      <c r="G2" s="565"/>
    </row>
    <row r="3" spans="1:7" ht="53.25" customHeight="1" x14ac:dyDescent="0.25">
      <c r="A3" s="682" t="s">
        <v>700</v>
      </c>
      <c r="B3" s="682"/>
      <c r="C3" s="682"/>
      <c r="D3" s="682"/>
      <c r="E3" s="682"/>
      <c r="F3" s="682"/>
      <c r="G3" s="682"/>
    </row>
    <row r="4" spans="1:7" ht="17.25" x14ac:dyDescent="0.25">
      <c r="A4" s="50"/>
      <c r="B4" s="50"/>
      <c r="C4" s="50"/>
      <c r="D4" s="50"/>
      <c r="E4" s="50"/>
      <c r="F4" s="50"/>
      <c r="G4" s="50"/>
    </row>
    <row r="5" spans="1:7" s="134" customFormat="1" ht="56.25" customHeight="1" x14ac:dyDescent="0.25">
      <c r="A5" s="683" t="s">
        <v>26</v>
      </c>
      <c r="B5" s="683"/>
      <c r="C5" s="683"/>
      <c r="D5" s="683"/>
      <c r="E5" s="683"/>
      <c r="F5" s="683"/>
      <c r="G5" s="683"/>
    </row>
    <row r="6" spans="1:7" s="134" customFormat="1" ht="17.25" x14ac:dyDescent="0.25">
      <c r="A6" s="564"/>
      <c r="B6" s="564"/>
      <c r="C6" s="564"/>
      <c r="D6" s="564"/>
      <c r="E6" s="564"/>
      <c r="F6" s="564"/>
      <c r="G6" s="564"/>
    </row>
    <row r="7" spans="1:7" ht="17.25" x14ac:dyDescent="0.25">
      <c r="A7" s="848" t="s">
        <v>27</v>
      </c>
      <c r="B7" s="848"/>
      <c r="C7" s="848"/>
      <c r="D7" s="848"/>
      <c r="E7" s="848"/>
      <c r="F7" s="848"/>
      <c r="G7" s="848"/>
    </row>
    <row r="8" spans="1:7" ht="18" thickBot="1" x14ac:dyDescent="0.3">
      <c r="A8" s="566"/>
      <c r="B8" s="566"/>
      <c r="C8" s="566"/>
      <c r="D8" s="566"/>
      <c r="E8" s="566"/>
      <c r="F8" s="566"/>
      <c r="G8" s="566"/>
    </row>
    <row r="9" spans="1:7" ht="71.25" customHeight="1" x14ac:dyDescent="0.25">
      <c r="A9" s="849" t="s">
        <v>28</v>
      </c>
      <c r="B9" s="850"/>
      <c r="C9" s="851"/>
      <c r="D9" s="698" t="s">
        <v>109</v>
      </c>
      <c r="E9" s="699"/>
      <c r="F9" s="699"/>
      <c r="G9" s="700"/>
    </row>
    <row r="10" spans="1:7" ht="46.5" customHeight="1" x14ac:dyDescent="0.25">
      <c r="A10" s="852"/>
      <c r="B10" s="853"/>
      <c r="C10" s="854"/>
      <c r="D10" s="696" t="s">
        <v>29</v>
      </c>
      <c r="E10" s="697"/>
      <c r="F10" s="696" t="s">
        <v>30</v>
      </c>
      <c r="G10" s="697"/>
    </row>
    <row r="11" spans="1:7" ht="42" customHeight="1" thickBot="1" x14ac:dyDescent="0.3">
      <c r="A11" s="855"/>
      <c r="B11" s="856"/>
      <c r="C11" s="857"/>
      <c r="D11" s="384" t="s">
        <v>11</v>
      </c>
      <c r="E11" s="572" t="s">
        <v>5</v>
      </c>
      <c r="F11" s="384" t="s">
        <v>11</v>
      </c>
      <c r="G11" s="144" t="s">
        <v>5</v>
      </c>
    </row>
    <row r="12" spans="1:7" ht="17.25" x14ac:dyDescent="0.25">
      <c r="A12" s="814" t="s">
        <v>31</v>
      </c>
      <c r="B12" s="815"/>
      <c r="C12" s="807" t="s">
        <v>12</v>
      </c>
      <c r="D12" s="808"/>
      <c r="E12" s="808"/>
      <c r="F12" s="808"/>
      <c r="G12" s="809"/>
    </row>
    <row r="13" spans="1:7" ht="17.25" x14ac:dyDescent="0.25">
      <c r="A13" s="816"/>
      <c r="B13" s="817"/>
      <c r="C13" s="858" t="s">
        <v>32</v>
      </c>
      <c r="D13" s="859"/>
      <c r="E13" s="859"/>
      <c r="F13" s="859"/>
      <c r="G13" s="860"/>
    </row>
    <row r="14" spans="1:7" ht="17.25" x14ac:dyDescent="0.25">
      <c r="A14" s="772">
        <v>1146</v>
      </c>
      <c r="B14" s="861" t="s">
        <v>82</v>
      </c>
      <c r="C14" s="454" t="s">
        <v>33</v>
      </c>
      <c r="D14" s="455"/>
      <c r="E14" s="456"/>
      <c r="F14" s="456"/>
      <c r="G14" s="457"/>
    </row>
    <row r="15" spans="1:7" ht="59.25" customHeight="1" x14ac:dyDescent="0.25">
      <c r="A15" s="772"/>
      <c r="B15" s="861"/>
      <c r="C15" s="862" t="s">
        <v>68</v>
      </c>
      <c r="D15" s="863"/>
      <c r="E15" s="863"/>
      <c r="F15" s="863"/>
      <c r="G15" s="864"/>
    </row>
    <row r="16" spans="1:7" ht="48.75" customHeight="1" thickBot="1" x14ac:dyDescent="0.3">
      <c r="A16" s="824" t="s">
        <v>34</v>
      </c>
      <c r="B16" s="825"/>
      <c r="C16" s="458"/>
      <c r="D16" s="570" t="s">
        <v>35</v>
      </c>
      <c r="E16" s="570" t="s">
        <v>35</v>
      </c>
      <c r="F16" s="80">
        <f>SUM(Կապիտալ!H56,Կապիտալ!G72)</f>
        <v>19197.599999999999</v>
      </c>
      <c r="G16" s="80">
        <f>SUM(F16)</f>
        <v>19197.599999999999</v>
      </c>
    </row>
    <row r="17" spans="1:7" ht="30.75" customHeight="1" x14ac:dyDescent="0.25">
      <c r="A17" s="810" t="s">
        <v>36</v>
      </c>
      <c r="B17" s="811"/>
      <c r="C17" s="811"/>
      <c r="D17" s="811"/>
      <c r="E17" s="811"/>
      <c r="F17" s="812"/>
      <c r="G17" s="813"/>
    </row>
    <row r="18" spans="1:7" ht="34.5" customHeight="1" thickBot="1" x14ac:dyDescent="0.3">
      <c r="A18" s="818" t="s">
        <v>701</v>
      </c>
      <c r="B18" s="819"/>
      <c r="C18" s="819"/>
      <c r="D18" s="819"/>
      <c r="E18" s="819"/>
      <c r="F18" s="819"/>
      <c r="G18" s="820"/>
    </row>
    <row r="19" spans="1:7" ht="36" customHeight="1" thickBot="1" x14ac:dyDescent="0.3">
      <c r="A19" s="821" t="s">
        <v>37</v>
      </c>
      <c r="B19" s="822"/>
      <c r="C19" s="822"/>
      <c r="D19" s="822"/>
      <c r="E19" s="822"/>
      <c r="F19" s="822"/>
      <c r="G19" s="823"/>
    </row>
    <row r="20" spans="1:7" ht="94.5" customHeight="1" thickBot="1" x14ac:dyDescent="0.3">
      <c r="A20" s="826" t="s">
        <v>38</v>
      </c>
      <c r="B20" s="827"/>
      <c r="C20" s="828" t="s">
        <v>39</v>
      </c>
      <c r="D20" s="829"/>
      <c r="E20" s="829"/>
      <c r="F20" s="829"/>
      <c r="G20" s="830"/>
    </row>
    <row r="21" spans="1:7" ht="63" customHeight="1" thickBot="1" x14ac:dyDescent="0.3">
      <c r="A21" s="831" t="s">
        <v>40</v>
      </c>
      <c r="B21" s="832"/>
      <c r="C21" s="460"/>
      <c r="D21" s="460"/>
      <c r="E21" s="460"/>
      <c r="F21" s="460"/>
      <c r="G21" s="461"/>
    </row>
    <row r="22" spans="1:7" ht="25.5" customHeight="1" x14ac:dyDescent="0.25">
      <c r="A22" s="837" t="s">
        <v>41</v>
      </c>
      <c r="B22" s="838"/>
      <c r="C22" s="838"/>
      <c r="D22" s="838"/>
      <c r="E22" s="838"/>
      <c r="F22" s="839"/>
      <c r="G22" s="840"/>
    </row>
    <row r="23" spans="1:7" ht="24" customHeight="1" thickBot="1" x14ac:dyDescent="0.3">
      <c r="A23" s="833" t="s">
        <v>84</v>
      </c>
      <c r="B23" s="834"/>
      <c r="C23" s="834"/>
      <c r="D23" s="834"/>
      <c r="E23" s="834"/>
      <c r="F23" s="835"/>
      <c r="G23" s="836"/>
    </row>
    <row r="24" spans="1:7" ht="17.25" x14ac:dyDescent="0.25">
      <c r="A24" s="837" t="s">
        <v>42</v>
      </c>
      <c r="B24" s="838"/>
      <c r="C24" s="838"/>
      <c r="D24" s="838"/>
      <c r="E24" s="838"/>
      <c r="F24" s="839"/>
      <c r="G24" s="840"/>
    </row>
    <row r="25" spans="1:7" ht="48.75" customHeight="1" thickBot="1" x14ac:dyDescent="0.3">
      <c r="A25" s="833" t="s">
        <v>85</v>
      </c>
      <c r="B25" s="834"/>
      <c r="C25" s="834"/>
      <c r="D25" s="834"/>
      <c r="E25" s="834"/>
      <c r="F25" s="835"/>
      <c r="G25" s="836"/>
    </row>
    <row r="26" spans="1:7" ht="29.25" customHeight="1" x14ac:dyDescent="0.3">
      <c r="A26" s="841" t="s">
        <v>148</v>
      </c>
      <c r="B26" s="842"/>
      <c r="C26" s="842"/>
      <c r="D26" s="842"/>
      <c r="E26" s="842"/>
      <c r="F26" s="842"/>
      <c r="G26" s="843"/>
    </row>
    <row r="27" spans="1:7" ht="27" customHeight="1" thickBot="1" x14ac:dyDescent="0.35">
      <c r="A27" s="844" t="s">
        <v>149</v>
      </c>
      <c r="B27" s="845"/>
      <c r="C27" s="845"/>
      <c r="D27" s="846"/>
      <c r="E27" s="846"/>
      <c r="F27" s="846"/>
      <c r="G27" s="847"/>
    </row>
    <row r="28" spans="1:7" ht="35.25" customHeight="1" x14ac:dyDescent="0.25">
      <c r="A28" s="865" t="s">
        <v>28</v>
      </c>
      <c r="B28" s="726"/>
      <c r="C28" s="727"/>
      <c r="D28" s="698" t="s">
        <v>109</v>
      </c>
      <c r="E28" s="699"/>
      <c r="F28" s="699"/>
      <c r="G28" s="700"/>
    </row>
    <row r="29" spans="1:7" ht="40.5" customHeight="1" x14ac:dyDescent="0.25">
      <c r="A29" s="704"/>
      <c r="B29" s="705"/>
      <c r="C29" s="706"/>
      <c r="D29" s="696" t="s">
        <v>29</v>
      </c>
      <c r="E29" s="697"/>
      <c r="F29" s="696" t="s">
        <v>30</v>
      </c>
      <c r="G29" s="697"/>
    </row>
    <row r="30" spans="1:7" ht="35.25" customHeight="1" thickBot="1" x14ac:dyDescent="0.3">
      <c r="A30" s="866"/>
      <c r="B30" s="867"/>
      <c r="C30" s="868"/>
      <c r="D30" s="384" t="s">
        <v>11</v>
      </c>
      <c r="E30" s="572" t="s">
        <v>5</v>
      </c>
      <c r="F30" s="384" t="s">
        <v>11</v>
      </c>
      <c r="G30" s="144" t="s">
        <v>5</v>
      </c>
    </row>
    <row r="31" spans="1:7" ht="17.25" x14ac:dyDescent="0.25">
      <c r="A31" s="814" t="s">
        <v>31</v>
      </c>
      <c r="B31" s="815"/>
      <c r="C31" s="877" t="s">
        <v>12</v>
      </c>
      <c r="D31" s="808"/>
      <c r="E31" s="808"/>
      <c r="F31" s="808"/>
      <c r="G31" s="809"/>
    </row>
    <row r="32" spans="1:7" ht="25.5" customHeight="1" x14ac:dyDescent="0.25">
      <c r="A32" s="816"/>
      <c r="B32" s="817"/>
      <c r="C32" s="858" t="s">
        <v>52</v>
      </c>
      <c r="D32" s="859"/>
      <c r="E32" s="859"/>
      <c r="F32" s="859"/>
      <c r="G32" s="860"/>
    </row>
    <row r="33" spans="1:7" ht="17.25" x14ac:dyDescent="0.25">
      <c r="A33" s="878">
        <v>1047</v>
      </c>
      <c r="B33" s="861" t="s">
        <v>83</v>
      </c>
      <c r="C33" s="877" t="s">
        <v>33</v>
      </c>
      <c r="D33" s="879"/>
      <c r="E33" s="879"/>
      <c r="F33" s="879"/>
      <c r="G33" s="880"/>
    </row>
    <row r="34" spans="1:7" ht="55.5" customHeight="1" thickBot="1" x14ac:dyDescent="0.3">
      <c r="A34" s="878"/>
      <c r="B34" s="861"/>
      <c r="C34" s="881" t="s">
        <v>53</v>
      </c>
      <c r="D34" s="882"/>
      <c r="E34" s="882"/>
      <c r="F34" s="882"/>
      <c r="G34" s="883"/>
    </row>
    <row r="35" spans="1:7" ht="78" customHeight="1" x14ac:dyDescent="0.25">
      <c r="A35" s="869" t="s">
        <v>47</v>
      </c>
      <c r="B35" s="870"/>
      <c r="C35" s="443" t="s">
        <v>54</v>
      </c>
      <c r="D35" s="444">
        <v>1</v>
      </c>
      <c r="E35" s="444">
        <v>1</v>
      </c>
      <c r="F35" s="445"/>
      <c r="G35" s="446"/>
    </row>
    <row r="36" spans="1:7" ht="69.75" thickBot="1" x14ac:dyDescent="0.3">
      <c r="A36" s="871" t="s">
        <v>48</v>
      </c>
      <c r="B36" s="872"/>
      <c r="C36" s="447" t="s">
        <v>55</v>
      </c>
      <c r="D36" s="447"/>
      <c r="E36" s="448"/>
      <c r="F36" s="449"/>
      <c r="G36" s="450"/>
    </row>
    <row r="37" spans="1:7" ht="72" customHeight="1" thickBot="1" x14ac:dyDescent="0.3">
      <c r="A37" s="873" t="s">
        <v>56</v>
      </c>
      <c r="B37" s="874"/>
      <c r="C37" s="874"/>
      <c r="D37" s="567"/>
      <c r="E37" s="411"/>
      <c r="F37" s="9">
        <f>SUM(Կապիտալ!I31)</f>
        <v>-5967.6</v>
      </c>
      <c r="G37" s="9">
        <f>SUM(F37)</f>
        <v>-5967.6</v>
      </c>
    </row>
    <row r="38" spans="1:7" ht="62.25" customHeight="1" thickBot="1" x14ac:dyDescent="0.3">
      <c r="A38" s="875" t="s">
        <v>57</v>
      </c>
      <c r="B38" s="876"/>
      <c r="C38" s="9">
        <f>G37</f>
        <v>-5967.6</v>
      </c>
      <c r="D38" s="145"/>
      <c r="E38" s="411"/>
      <c r="F38" s="451"/>
      <c r="G38" s="452"/>
    </row>
    <row r="39" spans="1:7" ht="114.75" customHeight="1" thickBot="1" x14ac:dyDescent="0.3">
      <c r="A39" s="875" t="s">
        <v>58</v>
      </c>
      <c r="B39" s="876"/>
      <c r="C39" s="571"/>
      <c r="D39" s="571"/>
      <c r="E39" s="411"/>
      <c r="F39" s="451"/>
      <c r="G39" s="452"/>
    </row>
    <row r="40" spans="1:7" ht="24" customHeight="1" x14ac:dyDescent="0.25">
      <c r="A40" s="837" t="s">
        <v>41</v>
      </c>
      <c r="B40" s="838"/>
      <c r="C40" s="838"/>
      <c r="D40" s="838"/>
      <c r="E40" s="838"/>
      <c r="F40" s="839"/>
      <c r="G40" s="840"/>
    </row>
    <row r="41" spans="1:7" ht="43.5" customHeight="1" thickBot="1" x14ac:dyDescent="0.35">
      <c r="A41" s="844" t="s">
        <v>86</v>
      </c>
      <c r="B41" s="845"/>
      <c r="C41" s="845"/>
      <c r="D41" s="845"/>
      <c r="E41" s="845"/>
      <c r="F41" s="845"/>
      <c r="G41" s="887"/>
    </row>
    <row r="42" spans="1:7" ht="21" customHeight="1" x14ac:dyDescent="0.25">
      <c r="A42" s="837" t="s">
        <v>42</v>
      </c>
      <c r="B42" s="838"/>
      <c r="C42" s="838"/>
      <c r="D42" s="838"/>
      <c r="E42" s="838"/>
      <c r="F42" s="839"/>
      <c r="G42" s="840"/>
    </row>
    <row r="43" spans="1:7" ht="36" customHeight="1" thickBot="1" x14ac:dyDescent="0.35">
      <c r="A43" s="844" t="s">
        <v>87</v>
      </c>
      <c r="B43" s="845"/>
      <c r="C43" s="845"/>
      <c r="D43" s="845"/>
      <c r="E43" s="845"/>
      <c r="F43" s="845"/>
      <c r="G43" s="887"/>
    </row>
    <row r="44" spans="1:7" ht="27.75" customHeight="1" x14ac:dyDescent="0.3">
      <c r="A44" s="891" t="s">
        <v>31</v>
      </c>
      <c r="B44" s="892"/>
      <c r="C44" s="897" t="s">
        <v>12</v>
      </c>
      <c r="D44" s="898"/>
      <c r="E44" s="898"/>
      <c r="F44" s="898"/>
      <c r="G44" s="899"/>
    </row>
    <row r="45" spans="1:7" ht="33.75" customHeight="1" x14ac:dyDescent="0.3">
      <c r="A45" s="893"/>
      <c r="B45" s="894"/>
      <c r="C45" s="900" t="s">
        <v>65</v>
      </c>
      <c r="D45" s="846"/>
      <c r="E45" s="901"/>
      <c r="F45" s="901"/>
      <c r="G45" s="847"/>
    </row>
    <row r="46" spans="1:7" ht="36" customHeight="1" thickBot="1" x14ac:dyDescent="0.35">
      <c r="A46" s="895"/>
      <c r="B46" s="896"/>
      <c r="C46" s="902" t="s">
        <v>46</v>
      </c>
      <c r="D46" s="903"/>
      <c r="E46" s="904"/>
      <c r="F46" s="904"/>
      <c r="G46" s="905"/>
    </row>
    <row r="47" spans="1:7" ht="61.5" customHeight="1" thickBot="1" x14ac:dyDescent="0.35">
      <c r="A47" s="462">
        <v>1049</v>
      </c>
      <c r="B47" s="421" t="s">
        <v>153</v>
      </c>
      <c r="C47" s="844" t="s">
        <v>66</v>
      </c>
      <c r="D47" s="845"/>
      <c r="E47" s="845"/>
      <c r="F47" s="845"/>
      <c r="G47" s="887"/>
    </row>
    <row r="48" spans="1:7" ht="83.25" customHeight="1" thickBot="1" x14ac:dyDescent="0.35">
      <c r="A48" s="888" t="s">
        <v>47</v>
      </c>
      <c r="B48" s="889"/>
      <c r="C48" s="568" t="s">
        <v>79</v>
      </c>
      <c r="D48" s="569"/>
      <c r="E48" s="569"/>
      <c r="F48" s="421"/>
      <c r="G48" s="421"/>
    </row>
    <row r="49" spans="1:7" ht="48.75" customHeight="1" thickBot="1" x14ac:dyDescent="0.35">
      <c r="A49" s="888" t="s">
        <v>48</v>
      </c>
      <c r="B49" s="889"/>
      <c r="C49" s="568"/>
      <c r="D49" s="568"/>
      <c r="E49" s="421"/>
      <c r="F49" s="421"/>
      <c r="G49" s="421"/>
    </row>
    <row r="50" spans="1:7" ht="69.75" customHeight="1" thickBot="1" x14ac:dyDescent="0.35">
      <c r="A50" s="888" t="s">
        <v>49</v>
      </c>
      <c r="B50" s="890"/>
      <c r="C50" s="889"/>
      <c r="D50" s="568"/>
      <c r="E50" s="421"/>
      <c r="F50" s="424">
        <f>SUM(Կապիտալ!H33)</f>
        <v>-13230</v>
      </c>
      <c r="G50" s="424">
        <f>SUM(F50)</f>
        <v>-13230</v>
      </c>
    </row>
    <row r="51" spans="1:7" ht="64.5" customHeight="1" thickBot="1" x14ac:dyDescent="0.35">
      <c r="A51" s="888" t="s">
        <v>50</v>
      </c>
      <c r="B51" s="889"/>
      <c r="C51" s="424">
        <f>G50</f>
        <v>-13230</v>
      </c>
      <c r="D51" s="424"/>
      <c r="E51" s="421"/>
      <c r="F51" s="421"/>
      <c r="G51" s="421"/>
    </row>
    <row r="52" spans="1:7" ht="117.75" customHeight="1" thickBot="1" x14ac:dyDescent="0.35">
      <c r="A52" s="888" t="s">
        <v>51</v>
      </c>
      <c r="B52" s="889"/>
      <c r="C52" s="568"/>
      <c r="D52" s="568"/>
      <c r="E52" s="421"/>
      <c r="F52" s="421"/>
      <c r="G52" s="421"/>
    </row>
    <row r="53" spans="1:7" ht="46.5" customHeight="1" x14ac:dyDescent="0.3">
      <c r="A53" s="884" t="s">
        <v>41</v>
      </c>
      <c r="B53" s="885"/>
      <c r="C53" s="885"/>
      <c r="D53" s="885"/>
      <c r="E53" s="885"/>
      <c r="F53" s="885"/>
      <c r="G53" s="886"/>
    </row>
    <row r="54" spans="1:7" ht="45.75" customHeight="1" thickBot="1" x14ac:dyDescent="0.35">
      <c r="A54" s="844" t="s">
        <v>165</v>
      </c>
      <c r="B54" s="845"/>
      <c r="C54" s="845"/>
      <c r="D54" s="845"/>
      <c r="E54" s="845"/>
      <c r="F54" s="845"/>
      <c r="G54" s="887"/>
    </row>
    <row r="55" spans="1:7" ht="43.5" customHeight="1" x14ac:dyDescent="0.3">
      <c r="A55" s="884" t="s">
        <v>42</v>
      </c>
      <c r="B55" s="885"/>
      <c r="C55" s="885"/>
      <c r="D55" s="885"/>
      <c r="E55" s="885"/>
      <c r="F55" s="885"/>
      <c r="G55" s="886"/>
    </row>
    <row r="56" spans="1:7" ht="70.5" customHeight="1" thickBot="1" x14ac:dyDescent="0.35">
      <c r="A56" s="844" t="s">
        <v>166</v>
      </c>
      <c r="B56" s="845"/>
      <c r="C56" s="845"/>
      <c r="D56" s="845"/>
      <c r="E56" s="845"/>
      <c r="F56" s="845"/>
      <c r="G56" s="887"/>
    </row>
  </sheetData>
  <mergeCells count="61">
    <mergeCell ref="A44:B46"/>
    <mergeCell ref="C44:G44"/>
    <mergeCell ref="C45:G45"/>
    <mergeCell ref="C46:G46"/>
    <mergeCell ref="A41:G41"/>
    <mergeCell ref="A42:G42"/>
    <mergeCell ref="A43:G43"/>
    <mergeCell ref="A53:G53"/>
    <mergeCell ref="A54:G54"/>
    <mergeCell ref="A55:G55"/>
    <mergeCell ref="A56:G56"/>
    <mergeCell ref="C47:G47"/>
    <mergeCell ref="A48:B48"/>
    <mergeCell ref="A49:B49"/>
    <mergeCell ref="A50:C50"/>
    <mergeCell ref="A51:B51"/>
    <mergeCell ref="A52:B52"/>
    <mergeCell ref="A31:B32"/>
    <mergeCell ref="C31:G31"/>
    <mergeCell ref="C32:G32"/>
    <mergeCell ref="A33:A34"/>
    <mergeCell ref="B33:B34"/>
    <mergeCell ref="C33:G33"/>
    <mergeCell ref="C34:G34"/>
    <mergeCell ref="A35:B35"/>
    <mergeCell ref="A36:B36"/>
    <mergeCell ref="A37:C37"/>
    <mergeCell ref="A38:B38"/>
    <mergeCell ref="A39:B39"/>
    <mergeCell ref="A40:G40"/>
    <mergeCell ref="A26:G26"/>
    <mergeCell ref="A27:G27"/>
    <mergeCell ref="A7:G7"/>
    <mergeCell ref="A9:C11"/>
    <mergeCell ref="D9:G9"/>
    <mergeCell ref="D10:E10"/>
    <mergeCell ref="F10:G10"/>
    <mergeCell ref="A22:G22"/>
    <mergeCell ref="C13:G13"/>
    <mergeCell ref="A14:A15"/>
    <mergeCell ref="B14:B15"/>
    <mergeCell ref="C15:G15"/>
    <mergeCell ref="A28:C30"/>
    <mergeCell ref="D28:G28"/>
    <mergeCell ref="D29:E29"/>
    <mergeCell ref="A18:G18"/>
    <mergeCell ref="A19:G19"/>
    <mergeCell ref="A16:B16"/>
    <mergeCell ref="F29:G29"/>
    <mergeCell ref="A20:B20"/>
    <mergeCell ref="C20:G20"/>
    <mergeCell ref="A21:B21"/>
    <mergeCell ref="A23:G23"/>
    <mergeCell ref="A24:G24"/>
    <mergeCell ref="A25:G25"/>
    <mergeCell ref="A1:G1"/>
    <mergeCell ref="A3:G3"/>
    <mergeCell ref="A5:G5"/>
    <mergeCell ref="C12:G12"/>
    <mergeCell ref="A17:G17"/>
    <mergeCell ref="A12:B1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4" zoomScale="85" zoomScaleNormal="85" workbookViewId="0">
      <selection activeCell="D16" activeCellId="2" sqref="D12 D15 D16"/>
    </sheetView>
  </sheetViews>
  <sheetFormatPr defaultRowHeight="15" x14ac:dyDescent="0.25"/>
  <cols>
    <col min="1" max="1" width="6.85546875" style="182" customWidth="1"/>
    <col min="2" max="2" width="75" style="131" customWidth="1"/>
    <col min="3" max="3" width="17.85546875" style="10" customWidth="1"/>
    <col min="4" max="4" width="20.85546875" style="10" customWidth="1"/>
    <col min="5" max="5" width="9.140625" style="10" customWidth="1"/>
    <col min="6" max="6" width="10.7109375" style="10" bestFit="1" customWidth="1"/>
    <col min="7" max="8" width="9.140625" style="10"/>
    <col min="9" max="9" width="12.7109375" style="10" bestFit="1" customWidth="1"/>
    <col min="10" max="254" width="9.140625" style="10"/>
    <col min="255" max="255" width="6.85546875" style="10" customWidth="1"/>
    <col min="256" max="256" width="80.7109375" style="10" customWidth="1"/>
    <col min="257" max="257" width="14.28515625" style="10" customWidth="1"/>
    <col min="258" max="258" width="13.5703125" style="10" customWidth="1"/>
    <col min="259" max="260" width="13.42578125" style="10" customWidth="1"/>
    <col min="261" max="261" width="11.42578125" style="10" bestFit="1" customWidth="1"/>
    <col min="262" max="262" width="10.7109375" style="10" bestFit="1" customWidth="1"/>
    <col min="263" max="264" width="9.140625" style="10"/>
    <col min="265" max="265" width="12.7109375" style="10" bestFit="1" customWidth="1"/>
    <col min="266" max="510" width="9.140625" style="10"/>
    <col min="511" max="511" width="6.85546875" style="10" customWidth="1"/>
    <col min="512" max="512" width="80.7109375" style="10" customWidth="1"/>
    <col min="513" max="513" width="14.28515625" style="10" customWidth="1"/>
    <col min="514" max="514" width="13.5703125" style="10" customWidth="1"/>
    <col min="515" max="516" width="13.42578125" style="10" customWidth="1"/>
    <col min="517" max="517" width="11.42578125" style="10" bestFit="1" customWidth="1"/>
    <col min="518" max="518" width="10.7109375" style="10" bestFit="1" customWidth="1"/>
    <col min="519" max="520" width="9.140625" style="10"/>
    <col min="521" max="521" width="12.7109375" style="10" bestFit="1" customWidth="1"/>
    <col min="522" max="766" width="9.140625" style="10"/>
    <col min="767" max="767" width="6.85546875" style="10" customWidth="1"/>
    <col min="768" max="768" width="80.7109375" style="10" customWidth="1"/>
    <col min="769" max="769" width="14.28515625" style="10" customWidth="1"/>
    <col min="770" max="770" width="13.5703125" style="10" customWidth="1"/>
    <col min="771" max="772" width="13.42578125" style="10" customWidth="1"/>
    <col min="773" max="773" width="11.42578125" style="10" bestFit="1" customWidth="1"/>
    <col min="774" max="774" width="10.7109375" style="10" bestFit="1" customWidth="1"/>
    <col min="775" max="776" width="9.140625" style="10"/>
    <col min="777" max="777" width="12.7109375" style="10" bestFit="1" customWidth="1"/>
    <col min="778" max="1022" width="9.140625" style="10"/>
    <col min="1023" max="1023" width="6.85546875" style="10" customWidth="1"/>
    <col min="1024" max="1024" width="80.7109375" style="10" customWidth="1"/>
    <col min="1025" max="1025" width="14.28515625" style="10" customWidth="1"/>
    <col min="1026" max="1026" width="13.5703125" style="10" customWidth="1"/>
    <col min="1027" max="1028" width="13.42578125" style="10" customWidth="1"/>
    <col min="1029" max="1029" width="11.42578125" style="10" bestFit="1" customWidth="1"/>
    <col min="1030" max="1030" width="10.7109375" style="10" bestFit="1" customWidth="1"/>
    <col min="1031" max="1032" width="9.140625" style="10"/>
    <col min="1033" max="1033" width="12.7109375" style="10" bestFit="1" customWidth="1"/>
    <col min="1034" max="1278" width="9.140625" style="10"/>
    <col min="1279" max="1279" width="6.85546875" style="10" customWidth="1"/>
    <col min="1280" max="1280" width="80.7109375" style="10" customWidth="1"/>
    <col min="1281" max="1281" width="14.28515625" style="10" customWidth="1"/>
    <col min="1282" max="1282" width="13.5703125" style="10" customWidth="1"/>
    <col min="1283" max="1284" width="13.42578125" style="10" customWidth="1"/>
    <col min="1285" max="1285" width="11.42578125" style="10" bestFit="1" customWidth="1"/>
    <col min="1286" max="1286" width="10.7109375" style="10" bestFit="1" customWidth="1"/>
    <col min="1287" max="1288" width="9.140625" style="10"/>
    <col min="1289" max="1289" width="12.7109375" style="10" bestFit="1" customWidth="1"/>
    <col min="1290" max="1534" width="9.140625" style="10"/>
    <col min="1535" max="1535" width="6.85546875" style="10" customWidth="1"/>
    <col min="1536" max="1536" width="80.7109375" style="10" customWidth="1"/>
    <col min="1537" max="1537" width="14.28515625" style="10" customWidth="1"/>
    <col min="1538" max="1538" width="13.5703125" style="10" customWidth="1"/>
    <col min="1539" max="1540" width="13.42578125" style="10" customWidth="1"/>
    <col min="1541" max="1541" width="11.42578125" style="10" bestFit="1" customWidth="1"/>
    <col min="1542" max="1542" width="10.7109375" style="10" bestFit="1" customWidth="1"/>
    <col min="1543" max="1544" width="9.140625" style="10"/>
    <col min="1545" max="1545" width="12.7109375" style="10" bestFit="1" customWidth="1"/>
    <col min="1546" max="1790" width="9.140625" style="10"/>
    <col min="1791" max="1791" width="6.85546875" style="10" customWidth="1"/>
    <col min="1792" max="1792" width="80.7109375" style="10" customWidth="1"/>
    <col min="1793" max="1793" width="14.28515625" style="10" customWidth="1"/>
    <col min="1794" max="1794" width="13.5703125" style="10" customWidth="1"/>
    <col min="1795" max="1796" width="13.42578125" style="10" customWidth="1"/>
    <col min="1797" max="1797" width="11.42578125" style="10" bestFit="1" customWidth="1"/>
    <col min="1798" max="1798" width="10.7109375" style="10" bestFit="1" customWidth="1"/>
    <col min="1799" max="1800" width="9.140625" style="10"/>
    <col min="1801" max="1801" width="12.7109375" style="10" bestFit="1" customWidth="1"/>
    <col min="1802" max="2046" width="9.140625" style="10"/>
    <col min="2047" max="2047" width="6.85546875" style="10" customWidth="1"/>
    <col min="2048" max="2048" width="80.7109375" style="10" customWidth="1"/>
    <col min="2049" max="2049" width="14.28515625" style="10" customWidth="1"/>
    <col min="2050" max="2050" width="13.5703125" style="10" customWidth="1"/>
    <col min="2051" max="2052" width="13.42578125" style="10" customWidth="1"/>
    <col min="2053" max="2053" width="11.42578125" style="10" bestFit="1" customWidth="1"/>
    <col min="2054" max="2054" width="10.7109375" style="10" bestFit="1" customWidth="1"/>
    <col min="2055" max="2056" width="9.140625" style="10"/>
    <col min="2057" max="2057" width="12.7109375" style="10" bestFit="1" customWidth="1"/>
    <col min="2058" max="2302" width="9.140625" style="10"/>
    <col min="2303" max="2303" width="6.85546875" style="10" customWidth="1"/>
    <col min="2304" max="2304" width="80.7109375" style="10" customWidth="1"/>
    <col min="2305" max="2305" width="14.28515625" style="10" customWidth="1"/>
    <col min="2306" max="2306" width="13.5703125" style="10" customWidth="1"/>
    <col min="2307" max="2308" width="13.42578125" style="10" customWidth="1"/>
    <col min="2309" max="2309" width="11.42578125" style="10" bestFit="1" customWidth="1"/>
    <col min="2310" max="2310" width="10.7109375" style="10" bestFit="1" customWidth="1"/>
    <col min="2311" max="2312" width="9.140625" style="10"/>
    <col min="2313" max="2313" width="12.7109375" style="10" bestFit="1" customWidth="1"/>
    <col min="2314" max="2558" width="9.140625" style="10"/>
    <col min="2559" max="2559" width="6.85546875" style="10" customWidth="1"/>
    <col min="2560" max="2560" width="80.7109375" style="10" customWidth="1"/>
    <col min="2561" max="2561" width="14.28515625" style="10" customWidth="1"/>
    <col min="2562" max="2562" width="13.5703125" style="10" customWidth="1"/>
    <col min="2563" max="2564" width="13.42578125" style="10" customWidth="1"/>
    <col min="2565" max="2565" width="11.42578125" style="10" bestFit="1" customWidth="1"/>
    <col min="2566" max="2566" width="10.7109375" style="10" bestFit="1" customWidth="1"/>
    <col min="2567" max="2568" width="9.140625" style="10"/>
    <col min="2569" max="2569" width="12.7109375" style="10" bestFit="1" customWidth="1"/>
    <col min="2570" max="2814" width="9.140625" style="10"/>
    <col min="2815" max="2815" width="6.85546875" style="10" customWidth="1"/>
    <col min="2816" max="2816" width="80.7109375" style="10" customWidth="1"/>
    <col min="2817" max="2817" width="14.28515625" style="10" customWidth="1"/>
    <col min="2818" max="2818" width="13.5703125" style="10" customWidth="1"/>
    <col min="2819" max="2820" width="13.42578125" style="10" customWidth="1"/>
    <col min="2821" max="2821" width="11.42578125" style="10" bestFit="1" customWidth="1"/>
    <col min="2822" max="2822" width="10.7109375" style="10" bestFit="1" customWidth="1"/>
    <col min="2823" max="2824" width="9.140625" style="10"/>
    <col min="2825" max="2825" width="12.7109375" style="10" bestFit="1" customWidth="1"/>
    <col min="2826" max="3070" width="9.140625" style="10"/>
    <col min="3071" max="3071" width="6.85546875" style="10" customWidth="1"/>
    <col min="3072" max="3072" width="80.7109375" style="10" customWidth="1"/>
    <col min="3073" max="3073" width="14.28515625" style="10" customWidth="1"/>
    <col min="3074" max="3074" width="13.5703125" style="10" customWidth="1"/>
    <col min="3075" max="3076" width="13.42578125" style="10" customWidth="1"/>
    <col min="3077" max="3077" width="11.42578125" style="10" bestFit="1" customWidth="1"/>
    <col min="3078" max="3078" width="10.7109375" style="10" bestFit="1" customWidth="1"/>
    <col min="3079" max="3080" width="9.140625" style="10"/>
    <col min="3081" max="3081" width="12.7109375" style="10" bestFit="1" customWidth="1"/>
    <col min="3082" max="3326" width="9.140625" style="10"/>
    <col min="3327" max="3327" width="6.85546875" style="10" customWidth="1"/>
    <col min="3328" max="3328" width="80.7109375" style="10" customWidth="1"/>
    <col min="3329" max="3329" width="14.28515625" style="10" customWidth="1"/>
    <col min="3330" max="3330" width="13.5703125" style="10" customWidth="1"/>
    <col min="3331" max="3332" width="13.42578125" style="10" customWidth="1"/>
    <col min="3333" max="3333" width="11.42578125" style="10" bestFit="1" customWidth="1"/>
    <col min="3334" max="3334" width="10.7109375" style="10" bestFit="1" customWidth="1"/>
    <col min="3335" max="3336" width="9.140625" style="10"/>
    <col min="3337" max="3337" width="12.7109375" style="10" bestFit="1" customWidth="1"/>
    <col min="3338" max="3582" width="9.140625" style="10"/>
    <col min="3583" max="3583" width="6.85546875" style="10" customWidth="1"/>
    <col min="3584" max="3584" width="80.7109375" style="10" customWidth="1"/>
    <col min="3585" max="3585" width="14.28515625" style="10" customWidth="1"/>
    <col min="3586" max="3586" width="13.5703125" style="10" customWidth="1"/>
    <col min="3587" max="3588" width="13.42578125" style="10" customWidth="1"/>
    <col min="3589" max="3589" width="11.42578125" style="10" bestFit="1" customWidth="1"/>
    <col min="3590" max="3590" width="10.7109375" style="10" bestFit="1" customWidth="1"/>
    <col min="3591" max="3592" width="9.140625" style="10"/>
    <col min="3593" max="3593" width="12.7109375" style="10" bestFit="1" customWidth="1"/>
    <col min="3594" max="3838" width="9.140625" style="10"/>
    <col min="3839" max="3839" width="6.85546875" style="10" customWidth="1"/>
    <col min="3840" max="3840" width="80.7109375" style="10" customWidth="1"/>
    <col min="3841" max="3841" width="14.28515625" style="10" customWidth="1"/>
    <col min="3842" max="3842" width="13.5703125" style="10" customWidth="1"/>
    <col min="3843" max="3844" width="13.42578125" style="10" customWidth="1"/>
    <col min="3845" max="3845" width="11.42578125" style="10" bestFit="1" customWidth="1"/>
    <col min="3846" max="3846" width="10.7109375" style="10" bestFit="1" customWidth="1"/>
    <col min="3847" max="3848" width="9.140625" style="10"/>
    <col min="3849" max="3849" width="12.7109375" style="10" bestFit="1" customWidth="1"/>
    <col min="3850" max="4094" width="9.140625" style="10"/>
    <col min="4095" max="4095" width="6.85546875" style="10" customWidth="1"/>
    <col min="4096" max="4096" width="80.7109375" style="10" customWidth="1"/>
    <col min="4097" max="4097" width="14.28515625" style="10" customWidth="1"/>
    <col min="4098" max="4098" width="13.5703125" style="10" customWidth="1"/>
    <col min="4099" max="4100" width="13.42578125" style="10" customWidth="1"/>
    <col min="4101" max="4101" width="11.42578125" style="10" bestFit="1" customWidth="1"/>
    <col min="4102" max="4102" width="10.7109375" style="10" bestFit="1" customWidth="1"/>
    <col min="4103" max="4104" width="9.140625" style="10"/>
    <col min="4105" max="4105" width="12.7109375" style="10" bestFit="1" customWidth="1"/>
    <col min="4106" max="4350" width="9.140625" style="10"/>
    <col min="4351" max="4351" width="6.85546875" style="10" customWidth="1"/>
    <col min="4352" max="4352" width="80.7109375" style="10" customWidth="1"/>
    <col min="4353" max="4353" width="14.28515625" style="10" customWidth="1"/>
    <col min="4354" max="4354" width="13.5703125" style="10" customWidth="1"/>
    <col min="4355" max="4356" width="13.42578125" style="10" customWidth="1"/>
    <col min="4357" max="4357" width="11.42578125" style="10" bestFit="1" customWidth="1"/>
    <col min="4358" max="4358" width="10.7109375" style="10" bestFit="1" customWidth="1"/>
    <col min="4359" max="4360" width="9.140625" style="10"/>
    <col min="4361" max="4361" width="12.7109375" style="10" bestFit="1" customWidth="1"/>
    <col min="4362" max="4606" width="9.140625" style="10"/>
    <col min="4607" max="4607" width="6.85546875" style="10" customWidth="1"/>
    <col min="4608" max="4608" width="80.7109375" style="10" customWidth="1"/>
    <col min="4609" max="4609" width="14.28515625" style="10" customWidth="1"/>
    <col min="4610" max="4610" width="13.5703125" style="10" customWidth="1"/>
    <col min="4611" max="4612" width="13.42578125" style="10" customWidth="1"/>
    <col min="4613" max="4613" width="11.42578125" style="10" bestFit="1" customWidth="1"/>
    <col min="4614" max="4614" width="10.7109375" style="10" bestFit="1" customWidth="1"/>
    <col min="4615" max="4616" width="9.140625" style="10"/>
    <col min="4617" max="4617" width="12.7109375" style="10" bestFit="1" customWidth="1"/>
    <col min="4618" max="4862" width="9.140625" style="10"/>
    <col min="4863" max="4863" width="6.85546875" style="10" customWidth="1"/>
    <col min="4864" max="4864" width="80.7109375" style="10" customWidth="1"/>
    <col min="4865" max="4865" width="14.28515625" style="10" customWidth="1"/>
    <col min="4866" max="4866" width="13.5703125" style="10" customWidth="1"/>
    <col min="4867" max="4868" width="13.42578125" style="10" customWidth="1"/>
    <col min="4869" max="4869" width="11.42578125" style="10" bestFit="1" customWidth="1"/>
    <col min="4870" max="4870" width="10.7109375" style="10" bestFit="1" customWidth="1"/>
    <col min="4871" max="4872" width="9.140625" style="10"/>
    <col min="4873" max="4873" width="12.7109375" style="10" bestFit="1" customWidth="1"/>
    <col min="4874" max="5118" width="9.140625" style="10"/>
    <col min="5119" max="5119" width="6.85546875" style="10" customWidth="1"/>
    <col min="5120" max="5120" width="80.7109375" style="10" customWidth="1"/>
    <col min="5121" max="5121" width="14.28515625" style="10" customWidth="1"/>
    <col min="5122" max="5122" width="13.5703125" style="10" customWidth="1"/>
    <col min="5123" max="5124" width="13.42578125" style="10" customWidth="1"/>
    <col min="5125" max="5125" width="11.42578125" style="10" bestFit="1" customWidth="1"/>
    <col min="5126" max="5126" width="10.7109375" style="10" bestFit="1" customWidth="1"/>
    <col min="5127" max="5128" width="9.140625" style="10"/>
    <col min="5129" max="5129" width="12.7109375" style="10" bestFit="1" customWidth="1"/>
    <col min="5130" max="5374" width="9.140625" style="10"/>
    <col min="5375" max="5375" width="6.85546875" style="10" customWidth="1"/>
    <col min="5376" max="5376" width="80.7109375" style="10" customWidth="1"/>
    <col min="5377" max="5377" width="14.28515625" style="10" customWidth="1"/>
    <col min="5378" max="5378" width="13.5703125" style="10" customWidth="1"/>
    <col min="5379" max="5380" width="13.42578125" style="10" customWidth="1"/>
    <col min="5381" max="5381" width="11.42578125" style="10" bestFit="1" customWidth="1"/>
    <col min="5382" max="5382" width="10.7109375" style="10" bestFit="1" customWidth="1"/>
    <col min="5383" max="5384" width="9.140625" style="10"/>
    <col min="5385" max="5385" width="12.7109375" style="10" bestFit="1" customWidth="1"/>
    <col min="5386" max="5630" width="9.140625" style="10"/>
    <col min="5631" max="5631" width="6.85546875" style="10" customWidth="1"/>
    <col min="5632" max="5632" width="80.7109375" style="10" customWidth="1"/>
    <col min="5633" max="5633" width="14.28515625" style="10" customWidth="1"/>
    <col min="5634" max="5634" width="13.5703125" style="10" customWidth="1"/>
    <col min="5635" max="5636" width="13.42578125" style="10" customWidth="1"/>
    <col min="5637" max="5637" width="11.42578125" style="10" bestFit="1" customWidth="1"/>
    <col min="5638" max="5638" width="10.7109375" style="10" bestFit="1" customWidth="1"/>
    <col min="5639" max="5640" width="9.140625" style="10"/>
    <col min="5641" max="5641" width="12.7109375" style="10" bestFit="1" customWidth="1"/>
    <col min="5642" max="5886" width="9.140625" style="10"/>
    <col min="5887" max="5887" width="6.85546875" style="10" customWidth="1"/>
    <col min="5888" max="5888" width="80.7109375" style="10" customWidth="1"/>
    <col min="5889" max="5889" width="14.28515625" style="10" customWidth="1"/>
    <col min="5890" max="5890" width="13.5703125" style="10" customWidth="1"/>
    <col min="5891" max="5892" width="13.42578125" style="10" customWidth="1"/>
    <col min="5893" max="5893" width="11.42578125" style="10" bestFit="1" customWidth="1"/>
    <col min="5894" max="5894" width="10.7109375" style="10" bestFit="1" customWidth="1"/>
    <col min="5895" max="5896" width="9.140625" style="10"/>
    <col min="5897" max="5897" width="12.7109375" style="10" bestFit="1" customWidth="1"/>
    <col min="5898" max="6142" width="9.140625" style="10"/>
    <col min="6143" max="6143" width="6.85546875" style="10" customWidth="1"/>
    <col min="6144" max="6144" width="80.7109375" style="10" customWidth="1"/>
    <col min="6145" max="6145" width="14.28515625" style="10" customWidth="1"/>
    <col min="6146" max="6146" width="13.5703125" style="10" customWidth="1"/>
    <col min="6147" max="6148" width="13.42578125" style="10" customWidth="1"/>
    <col min="6149" max="6149" width="11.42578125" style="10" bestFit="1" customWidth="1"/>
    <col min="6150" max="6150" width="10.7109375" style="10" bestFit="1" customWidth="1"/>
    <col min="6151" max="6152" width="9.140625" style="10"/>
    <col min="6153" max="6153" width="12.7109375" style="10" bestFit="1" customWidth="1"/>
    <col min="6154" max="6398" width="9.140625" style="10"/>
    <col min="6399" max="6399" width="6.85546875" style="10" customWidth="1"/>
    <col min="6400" max="6400" width="80.7109375" style="10" customWidth="1"/>
    <col min="6401" max="6401" width="14.28515625" style="10" customWidth="1"/>
    <col min="6402" max="6402" width="13.5703125" style="10" customWidth="1"/>
    <col min="6403" max="6404" width="13.42578125" style="10" customWidth="1"/>
    <col min="6405" max="6405" width="11.42578125" style="10" bestFit="1" customWidth="1"/>
    <col min="6406" max="6406" width="10.7109375" style="10" bestFit="1" customWidth="1"/>
    <col min="6407" max="6408" width="9.140625" style="10"/>
    <col min="6409" max="6409" width="12.7109375" style="10" bestFit="1" customWidth="1"/>
    <col min="6410" max="6654" width="9.140625" style="10"/>
    <col min="6655" max="6655" width="6.85546875" style="10" customWidth="1"/>
    <col min="6656" max="6656" width="80.7109375" style="10" customWidth="1"/>
    <col min="6657" max="6657" width="14.28515625" style="10" customWidth="1"/>
    <col min="6658" max="6658" width="13.5703125" style="10" customWidth="1"/>
    <col min="6659" max="6660" width="13.42578125" style="10" customWidth="1"/>
    <col min="6661" max="6661" width="11.42578125" style="10" bestFit="1" customWidth="1"/>
    <col min="6662" max="6662" width="10.7109375" style="10" bestFit="1" customWidth="1"/>
    <col min="6663" max="6664" width="9.140625" style="10"/>
    <col min="6665" max="6665" width="12.7109375" style="10" bestFit="1" customWidth="1"/>
    <col min="6666" max="6910" width="9.140625" style="10"/>
    <col min="6911" max="6911" width="6.85546875" style="10" customWidth="1"/>
    <col min="6912" max="6912" width="80.7109375" style="10" customWidth="1"/>
    <col min="6913" max="6913" width="14.28515625" style="10" customWidth="1"/>
    <col min="6914" max="6914" width="13.5703125" style="10" customWidth="1"/>
    <col min="6915" max="6916" width="13.42578125" style="10" customWidth="1"/>
    <col min="6917" max="6917" width="11.42578125" style="10" bestFit="1" customWidth="1"/>
    <col min="6918" max="6918" width="10.7109375" style="10" bestFit="1" customWidth="1"/>
    <col min="6919" max="6920" width="9.140625" style="10"/>
    <col min="6921" max="6921" width="12.7109375" style="10" bestFit="1" customWidth="1"/>
    <col min="6922" max="7166" width="9.140625" style="10"/>
    <col min="7167" max="7167" width="6.85546875" style="10" customWidth="1"/>
    <col min="7168" max="7168" width="80.7109375" style="10" customWidth="1"/>
    <col min="7169" max="7169" width="14.28515625" style="10" customWidth="1"/>
    <col min="7170" max="7170" width="13.5703125" style="10" customWidth="1"/>
    <col min="7171" max="7172" width="13.42578125" style="10" customWidth="1"/>
    <col min="7173" max="7173" width="11.42578125" style="10" bestFit="1" customWidth="1"/>
    <col min="7174" max="7174" width="10.7109375" style="10" bestFit="1" customWidth="1"/>
    <col min="7175" max="7176" width="9.140625" style="10"/>
    <col min="7177" max="7177" width="12.7109375" style="10" bestFit="1" customWidth="1"/>
    <col min="7178" max="7422" width="9.140625" style="10"/>
    <col min="7423" max="7423" width="6.85546875" style="10" customWidth="1"/>
    <col min="7424" max="7424" width="80.7109375" style="10" customWidth="1"/>
    <col min="7425" max="7425" width="14.28515625" style="10" customWidth="1"/>
    <col min="7426" max="7426" width="13.5703125" style="10" customWidth="1"/>
    <col min="7427" max="7428" width="13.42578125" style="10" customWidth="1"/>
    <col min="7429" max="7429" width="11.42578125" style="10" bestFit="1" customWidth="1"/>
    <col min="7430" max="7430" width="10.7109375" style="10" bestFit="1" customWidth="1"/>
    <col min="7431" max="7432" width="9.140625" style="10"/>
    <col min="7433" max="7433" width="12.7109375" style="10" bestFit="1" customWidth="1"/>
    <col min="7434" max="7678" width="9.140625" style="10"/>
    <col min="7679" max="7679" width="6.85546875" style="10" customWidth="1"/>
    <col min="7680" max="7680" width="80.7109375" style="10" customWidth="1"/>
    <col min="7681" max="7681" width="14.28515625" style="10" customWidth="1"/>
    <col min="7682" max="7682" width="13.5703125" style="10" customWidth="1"/>
    <col min="7683" max="7684" width="13.42578125" style="10" customWidth="1"/>
    <col min="7685" max="7685" width="11.42578125" style="10" bestFit="1" customWidth="1"/>
    <col min="7686" max="7686" width="10.7109375" style="10" bestFit="1" customWidth="1"/>
    <col min="7687" max="7688" width="9.140625" style="10"/>
    <col min="7689" max="7689" width="12.7109375" style="10" bestFit="1" customWidth="1"/>
    <col min="7690" max="7934" width="9.140625" style="10"/>
    <col min="7935" max="7935" width="6.85546875" style="10" customWidth="1"/>
    <col min="7936" max="7936" width="80.7109375" style="10" customWidth="1"/>
    <col min="7937" max="7937" width="14.28515625" style="10" customWidth="1"/>
    <col min="7938" max="7938" width="13.5703125" style="10" customWidth="1"/>
    <col min="7939" max="7940" width="13.42578125" style="10" customWidth="1"/>
    <col min="7941" max="7941" width="11.42578125" style="10" bestFit="1" customWidth="1"/>
    <col min="7942" max="7942" width="10.7109375" style="10" bestFit="1" customWidth="1"/>
    <col min="7943" max="7944" width="9.140625" style="10"/>
    <col min="7945" max="7945" width="12.7109375" style="10" bestFit="1" customWidth="1"/>
    <col min="7946" max="8190" width="9.140625" style="10"/>
    <col min="8191" max="8191" width="6.85546875" style="10" customWidth="1"/>
    <col min="8192" max="8192" width="80.7109375" style="10" customWidth="1"/>
    <col min="8193" max="8193" width="14.28515625" style="10" customWidth="1"/>
    <col min="8194" max="8194" width="13.5703125" style="10" customWidth="1"/>
    <col min="8195" max="8196" width="13.42578125" style="10" customWidth="1"/>
    <col min="8197" max="8197" width="11.42578125" style="10" bestFit="1" customWidth="1"/>
    <col min="8198" max="8198" width="10.7109375" style="10" bestFit="1" customWidth="1"/>
    <col min="8199" max="8200" width="9.140625" style="10"/>
    <col min="8201" max="8201" width="12.7109375" style="10" bestFit="1" customWidth="1"/>
    <col min="8202" max="8446" width="9.140625" style="10"/>
    <col min="8447" max="8447" width="6.85546875" style="10" customWidth="1"/>
    <col min="8448" max="8448" width="80.7109375" style="10" customWidth="1"/>
    <col min="8449" max="8449" width="14.28515625" style="10" customWidth="1"/>
    <col min="8450" max="8450" width="13.5703125" style="10" customWidth="1"/>
    <col min="8451" max="8452" width="13.42578125" style="10" customWidth="1"/>
    <col min="8453" max="8453" width="11.42578125" style="10" bestFit="1" customWidth="1"/>
    <col min="8454" max="8454" width="10.7109375" style="10" bestFit="1" customWidth="1"/>
    <col min="8455" max="8456" width="9.140625" style="10"/>
    <col min="8457" max="8457" width="12.7109375" style="10" bestFit="1" customWidth="1"/>
    <col min="8458" max="8702" width="9.140625" style="10"/>
    <col min="8703" max="8703" width="6.85546875" style="10" customWidth="1"/>
    <col min="8704" max="8704" width="80.7109375" style="10" customWidth="1"/>
    <col min="8705" max="8705" width="14.28515625" style="10" customWidth="1"/>
    <col min="8706" max="8706" width="13.5703125" style="10" customWidth="1"/>
    <col min="8707" max="8708" width="13.42578125" style="10" customWidth="1"/>
    <col min="8709" max="8709" width="11.42578125" style="10" bestFit="1" customWidth="1"/>
    <col min="8710" max="8710" width="10.7109375" style="10" bestFit="1" customWidth="1"/>
    <col min="8711" max="8712" width="9.140625" style="10"/>
    <col min="8713" max="8713" width="12.7109375" style="10" bestFit="1" customWidth="1"/>
    <col min="8714" max="8958" width="9.140625" style="10"/>
    <col min="8959" max="8959" width="6.85546875" style="10" customWidth="1"/>
    <col min="8960" max="8960" width="80.7109375" style="10" customWidth="1"/>
    <col min="8961" max="8961" width="14.28515625" style="10" customWidth="1"/>
    <col min="8962" max="8962" width="13.5703125" style="10" customWidth="1"/>
    <col min="8963" max="8964" width="13.42578125" style="10" customWidth="1"/>
    <col min="8965" max="8965" width="11.42578125" style="10" bestFit="1" customWidth="1"/>
    <col min="8966" max="8966" width="10.7109375" style="10" bestFit="1" customWidth="1"/>
    <col min="8967" max="8968" width="9.140625" style="10"/>
    <col min="8969" max="8969" width="12.7109375" style="10" bestFit="1" customWidth="1"/>
    <col min="8970" max="9214" width="9.140625" style="10"/>
    <col min="9215" max="9215" width="6.85546875" style="10" customWidth="1"/>
    <col min="9216" max="9216" width="80.7109375" style="10" customWidth="1"/>
    <col min="9217" max="9217" width="14.28515625" style="10" customWidth="1"/>
    <col min="9218" max="9218" width="13.5703125" style="10" customWidth="1"/>
    <col min="9219" max="9220" width="13.42578125" style="10" customWidth="1"/>
    <col min="9221" max="9221" width="11.42578125" style="10" bestFit="1" customWidth="1"/>
    <col min="9222" max="9222" width="10.7109375" style="10" bestFit="1" customWidth="1"/>
    <col min="9223" max="9224" width="9.140625" style="10"/>
    <col min="9225" max="9225" width="12.7109375" style="10" bestFit="1" customWidth="1"/>
    <col min="9226" max="9470" width="9.140625" style="10"/>
    <col min="9471" max="9471" width="6.85546875" style="10" customWidth="1"/>
    <col min="9472" max="9472" width="80.7109375" style="10" customWidth="1"/>
    <col min="9473" max="9473" width="14.28515625" style="10" customWidth="1"/>
    <col min="9474" max="9474" width="13.5703125" style="10" customWidth="1"/>
    <col min="9475" max="9476" width="13.42578125" style="10" customWidth="1"/>
    <col min="9477" max="9477" width="11.42578125" style="10" bestFit="1" customWidth="1"/>
    <col min="9478" max="9478" width="10.7109375" style="10" bestFit="1" customWidth="1"/>
    <col min="9479" max="9480" width="9.140625" style="10"/>
    <col min="9481" max="9481" width="12.7109375" style="10" bestFit="1" customWidth="1"/>
    <col min="9482" max="9726" width="9.140625" style="10"/>
    <col min="9727" max="9727" width="6.85546875" style="10" customWidth="1"/>
    <col min="9728" max="9728" width="80.7109375" style="10" customWidth="1"/>
    <col min="9729" max="9729" width="14.28515625" style="10" customWidth="1"/>
    <col min="9730" max="9730" width="13.5703125" style="10" customWidth="1"/>
    <col min="9731" max="9732" width="13.42578125" style="10" customWidth="1"/>
    <col min="9733" max="9733" width="11.42578125" style="10" bestFit="1" customWidth="1"/>
    <col min="9734" max="9734" width="10.7109375" style="10" bestFit="1" customWidth="1"/>
    <col min="9735" max="9736" width="9.140625" style="10"/>
    <col min="9737" max="9737" width="12.7109375" style="10" bestFit="1" customWidth="1"/>
    <col min="9738" max="9982" width="9.140625" style="10"/>
    <col min="9983" max="9983" width="6.85546875" style="10" customWidth="1"/>
    <col min="9984" max="9984" width="80.7109375" style="10" customWidth="1"/>
    <col min="9985" max="9985" width="14.28515625" style="10" customWidth="1"/>
    <col min="9986" max="9986" width="13.5703125" style="10" customWidth="1"/>
    <col min="9987" max="9988" width="13.42578125" style="10" customWidth="1"/>
    <col min="9989" max="9989" width="11.42578125" style="10" bestFit="1" customWidth="1"/>
    <col min="9990" max="9990" width="10.7109375" style="10" bestFit="1" customWidth="1"/>
    <col min="9991" max="9992" width="9.140625" style="10"/>
    <col min="9993" max="9993" width="12.7109375" style="10" bestFit="1" customWidth="1"/>
    <col min="9994" max="10238" width="9.140625" style="10"/>
    <col min="10239" max="10239" width="6.85546875" style="10" customWidth="1"/>
    <col min="10240" max="10240" width="80.7109375" style="10" customWidth="1"/>
    <col min="10241" max="10241" width="14.28515625" style="10" customWidth="1"/>
    <col min="10242" max="10242" width="13.5703125" style="10" customWidth="1"/>
    <col min="10243" max="10244" width="13.42578125" style="10" customWidth="1"/>
    <col min="10245" max="10245" width="11.42578125" style="10" bestFit="1" customWidth="1"/>
    <col min="10246" max="10246" width="10.7109375" style="10" bestFit="1" customWidth="1"/>
    <col min="10247" max="10248" width="9.140625" style="10"/>
    <col min="10249" max="10249" width="12.7109375" style="10" bestFit="1" customWidth="1"/>
    <col min="10250" max="10494" width="9.140625" style="10"/>
    <col min="10495" max="10495" width="6.85546875" style="10" customWidth="1"/>
    <col min="10496" max="10496" width="80.7109375" style="10" customWidth="1"/>
    <col min="10497" max="10497" width="14.28515625" style="10" customWidth="1"/>
    <col min="10498" max="10498" width="13.5703125" style="10" customWidth="1"/>
    <col min="10499" max="10500" width="13.42578125" style="10" customWidth="1"/>
    <col min="10501" max="10501" width="11.42578125" style="10" bestFit="1" customWidth="1"/>
    <col min="10502" max="10502" width="10.7109375" style="10" bestFit="1" customWidth="1"/>
    <col min="10503" max="10504" width="9.140625" style="10"/>
    <col min="10505" max="10505" width="12.7109375" style="10" bestFit="1" customWidth="1"/>
    <col min="10506" max="10750" width="9.140625" style="10"/>
    <col min="10751" max="10751" width="6.85546875" style="10" customWidth="1"/>
    <col min="10752" max="10752" width="80.7109375" style="10" customWidth="1"/>
    <col min="10753" max="10753" width="14.28515625" style="10" customWidth="1"/>
    <col min="10754" max="10754" width="13.5703125" style="10" customWidth="1"/>
    <col min="10755" max="10756" width="13.42578125" style="10" customWidth="1"/>
    <col min="10757" max="10757" width="11.42578125" style="10" bestFit="1" customWidth="1"/>
    <col min="10758" max="10758" width="10.7109375" style="10" bestFit="1" customWidth="1"/>
    <col min="10759" max="10760" width="9.140625" style="10"/>
    <col min="10761" max="10761" width="12.7109375" style="10" bestFit="1" customWidth="1"/>
    <col min="10762" max="11006" width="9.140625" style="10"/>
    <col min="11007" max="11007" width="6.85546875" style="10" customWidth="1"/>
    <col min="11008" max="11008" width="80.7109375" style="10" customWidth="1"/>
    <col min="11009" max="11009" width="14.28515625" style="10" customWidth="1"/>
    <col min="11010" max="11010" width="13.5703125" style="10" customWidth="1"/>
    <col min="11011" max="11012" width="13.42578125" style="10" customWidth="1"/>
    <col min="11013" max="11013" width="11.42578125" style="10" bestFit="1" customWidth="1"/>
    <col min="11014" max="11014" width="10.7109375" style="10" bestFit="1" customWidth="1"/>
    <col min="11015" max="11016" width="9.140625" style="10"/>
    <col min="11017" max="11017" width="12.7109375" style="10" bestFit="1" customWidth="1"/>
    <col min="11018" max="11262" width="9.140625" style="10"/>
    <col min="11263" max="11263" width="6.85546875" style="10" customWidth="1"/>
    <col min="11264" max="11264" width="80.7109375" style="10" customWidth="1"/>
    <col min="11265" max="11265" width="14.28515625" style="10" customWidth="1"/>
    <col min="11266" max="11266" width="13.5703125" style="10" customWidth="1"/>
    <col min="11267" max="11268" width="13.42578125" style="10" customWidth="1"/>
    <col min="11269" max="11269" width="11.42578125" style="10" bestFit="1" customWidth="1"/>
    <col min="11270" max="11270" width="10.7109375" style="10" bestFit="1" customWidth="1"/>
    <col min="11271" max="11272" width="9.140625" style="10"/>
    <col min="11273" max="11273" width="12.7109375" style="10" bestFit="1" customWidth="1"/>
    <col min="11274" max="11518" width="9.140625" style="10"/>
    <col min="11519" max="11519" width="6.85546875" style="10" customWidth="1"/>
    <col min="11520" max="11520" width="80.7109375" style="10" customWidth="1"/>
    <col min="11521" max="11521" width="14.28515625" style="10" customWidth="1"/>
    <col min="11522" max="11522" width="13.5703125" style="10" customWidth="1"/>
    <col min="11523" max="11524" width="13.42578125" style="10" customWidth="1"/>
    <col min="11525" max="11525" width="11.42578125" style="10" bestFit="1" customWidth="1"/>
    <col min="11526" max="11526" width="10.7109375" style="10" bestFit="1" customWidth="1"/>
    <col min="11527" max="11528" width="9.140625" style="10"/>
    <col min="11529" max="11529" width="12.7109375" style="10" bestFit="1" customWidth="1"/>
    <col min="11530" max="11774" width="9.140625" style="10"/>
    <col min="11775" max="11775" width="6.85546875" style="10" customWidth="1"/>
    <col min="11776" max="11776" width="80.7109375" style="10" customWidth="1"/>
    <col min="11777" max="11777" width="14.28515625" style="10" customWidth="1"/>
    <col min="11778" max="11778" width="13.5703125" style="10" customWidth="1"/>
    <col min="11779" max="11780" width="13.42578125" style="10" customWidth="1"/>
    <col min="11781" max="11781" width="11.42578125" style="10" bestFit="1" customWidth="1"/>
    <col min="11782" max="11782" width="10.7109375" style="10" bestFit="1" customWidth="1"/>
    <col min="11783" max="11784" width="9.140625" style="10"/>
    <col min="11785" max="11785" width="12.7109375" style="10" bestFit="1" customWidth="1"/>
    <col min="11786" max="12030" width="9.140625" style="10"/>
    <col min="12031" max="12031" width="6.85546875" style="10" customWidth="1"/>
    <col min="12032" max="12032" width="80.7109375" style="10" customWidth="1"/>
    <col min="12033" max="12033" width="14.28515625" style="10" customWidth="1"/>
    <col min="12034" max="12034" width="13.5703125" style="10" customWidth="1"/>
    <col min="12035" max="12036" width="13.42578125" style="10" customWidth="1"/>
    <col min="12037" max="12037" width="11.42578125" style="10" bestFit="1" customWidth="1"/>
    <col min="12038" max="12038" width="10.7109375" style="10" bestFit="1" customWidth="1"/>
    <col min="12039" max="12040" width="9.140625" style="10"/>
    <col min="12041" max="12041" width="12.7109375" style="10" bestFit="1" customWidth="1"/>
    <col min="12042" max="12286" width="9.140625" style="10"/>
    <col min="12287" max="12287" width="6.85546875" style="10" customWidth="1"/>
    <col min="12288" max="12288" width="80.7109375" style="10" customWidth="1"/>
    <col min="12289" max="12289" width="14.28515625" style="10" customWidth="1"/>
    <col min="12290" max="12290" width="13.5703125" style="10" customWidth="1"/>
    <col min="12291" max="12292" width="13.42578125" style="10" customWidth="1"/>
    <col min="12293" max="12293" width="11.42578125" style="10" bestFit="1" customWidth="1"/>
    <col min="12294" max="12294" width="10.7109375" style="10" bestFit="1" customWidth="1"/>
    <col min="12295" max="12296" width="9.140625" style="10"/>
    <col min="12297" max="12297" width="12.7109375" style="10" bestFit="1" customWidth="1"/>
    <col min="12298" max="12542" width="9.140625" style="10"/>
    <col min="12543" max="12543" width="6.85546875" style="10" customWidth="1"/>
    <col min="12544" max="12544" width="80.7109375" style="10" customWidth="1"/>
    <col min="12545" max="12545" width="14.28515625" style="10" customWidth="1"/>
    <col min="12546" max="12546" width="13.5703125" style="10" customWidth="1"/>
    <col min="12547" max="12548" width="13.42578125" style="10" customWidth="1"/>
    <col min="12549" max="12549" width="11.42578125" style="10" bestFit="1" customWidth="1"/>
    <col min="12550" max="12550" width="10.7109375" style="10" bestFit="1" customWidth="1"/>
    <col min="12551" max="12552" width="9.140625" style="10"/>
    <col min="12553" max="12553" width="12.7109375" style="10" bestFit="1" customWidth="1"/>
    <col min="12554" max="12798" width="9.140625" style="10"/>
    <col min="12799" max="12799" width="6.85546875" style="10" customWidth="1"/>
    <col min="12800" max="12800" width="80.7109375" style="10" customWidth="1"/>
    <col min="12801" max="12801" width="14.28515625" style="10" customWidth="1"/>
    <col min="12802" max="12802" width="13.5703125" style="10" customWidth="1"/>
    <col min="12803" max="12804" width="13.42578125" style="10" customWidth="1"/>
    <col min="12805" max="12805" width="11.42578125" style="10" bestFit="1" customWidth="1"/>
    <col min="12806" max="12806" width="10.7109375" style="10" bestFit="1" customWidth="1"/>
    <col min="12807" max="12808" width="9.140625" style="10"/>
    <col min="12809" max="12809" width="12.7109375" style="10" bestFit="1" customWidth="1"/>
    <col min="12810" max="13054" width="9.140625" style="10"/>
    <col min="13055" max="13055" width="6.85546875" style="10" customWidth="1"/>
    <col min="13056" max="13056" width="80.7109375" style="10" customWidth="1"/>
    <col min="13057" max="13057" width="14.28515625" style="10" customWidth="1"/>
    <col min="13058" max="13058" width="13.5703125" style="10" customWidth="1"/>
    <col min="13059" max="13060" width="13.42578125" style="10" customWidth="1"/>
    <col min="13061" max="13061" width="11.42578125" style="10" bestFit="1" customWidth="1"/>
    <col min="13062" max="13062" width="10.7109375" style="10" bestFit="1" customWidth="1"/>
    <col min="13063" max="13064" width="9.140625" style="10"/>
    <col min="13065" max="13065" width="12.7109375" style="10" bestFit="1" customWidth="1"/>
    <col min="13066" max="13310" width="9.140625" style="10"/>
    <col min="13311" max="13311" width="6.85546875" style="10" customWidth="1"/>
    <col min="13312" max="13312" width="80.7109375" style="10" customWidth="1"/>
    <col min="13313" max="13313" width="14.28515625" style="10" customWidth="1"/>
    <col min="13314" max="13314" width="13.5703125" style="10" customWidth="1"/>
    <col min="13315" max="13316" width="13.42578125" style="10" customWidth="1"/>
    <col min="13317" max="13317" width="11.42578125" style="10" bestFit="1" customWidth="1"/>
    <col min="13318" max="13318" width="10.7109375" style="10" bestFit="1" customWidth="1"/>
    <col min="13319" max="13320" width="9.140625" style="10"/>
    <col min="13321" max="13321" width="12.7109375" style="10" bestFit="1" customWidth="1"/>
    <col min="13322" max="13566" width="9.140625" style="10"/>
    <col min="13567" max="13567" width="6.85546875" style="10" customWidth="1"/>
    <col min="13568" max="13568" width="80.7109375" style="10" customWidth="1"/>
    <col min="13569" max="13569" width="14.28515625" style="10" customWidth="1"/>
    <col min="13570" max="13570" width="13.5703125" style="10" customWidth="1"/>
    <col min="13571" max="13572" width="13.42578125" style="10" customWidth="1"/>
    <col min="13573" max="13573" width="11.42578125" style="10" bestFit="1" customWidth="1"/>
    <col min="13574" max="13574" width="10.7109375" style="10" bestFit="1" customWidth="1"/>
    <col min="13575" max="13576" width="9.140625" style="10"/>
    <col min="13577" max="13577" width="12.7109375" style="10" bestFit="1" customWidth="1"/>
    <col min="13578" max="13822" width="9.140625" style="10"/>
    <col min="13823" max="13823" width="6.85546875" style="10" customWidth="1"/>
    <col min="13824" max="13824" width="80.7109375" style="10" customWidth="1"/>
    <col min="13825" max="13825" width="14.28515625" style="10" customWidth="1"/>
    <col min="13826" max="13826" width="13.5703125" style="10" customWidth="1"/>
    <col min="13827" max="13828" width="13.42578125" style="10" customWidth="1"/>
    <col min="13829" max="13829" width="11.42578125" style="10" bestFit="1" customWidth="1"/>
    <col min="13830" max="13830" width="10.7109375" style="10" bestFit="1" customWidth="1"/>
    <col min="13831" max="13832" width="9.140625" style="10"/>
    <col min="13833" max="13833" width="12.7109375" style="10" bestFit="1" customWidth="1"/>
    <col min="13834" max="14078" width="9.140625" style="10"/>
    <col min="14079" max="14079" width="6.85546875" style="10" customWidth="1"/>
    <col min="14080" max="14080" width="80.7109375" style="10" customWidth="1"/>
    <col min="14081" max="14081" width="14.28515625" style="10" customWidth="1"/>
    <col min="14082" max="14082" width="13.5703125" style="10" customWidth="1"/>
    <col min="14083" max="14084" width="13.42578125" style="10" customWidth="1"/>
    <col min="14085" max="14085" width="11.42578125" style="10" bestFit="1" customWidth="1"/>
    <col min="14086" max="14086" width="10.7109375" style="10" bestFit="1" customWidth="1"/>
    <col min="14087" max="14088" width="9.140625" style="10"/>
    <col min="14089" max="14089" width="12.7109375" style="10" bestFit="1" customWidth="1"/>
    <col min="14090" max="14334" width="9.140625" style="10"/>
    <col min="14335" max="14335" width="6.85546875" style="10" customWidth="1"/>
    <col min="14336" max="14336" width="80.7109375" style="10" customWidth="1"/>
    <col min="14337" max="14337" width="14.28515625" style="10" customWidth="1"/>
    <col min="14338" max="14338" width="13.5703125" style="10" customWidth="1"/>
    <col min="14339" max="14340" width="13.42578125" style="10" customWidth="1"/>
    <col min="14341" max="14341" width="11.42578125" style="10" bestFit="1" customWidth="1"/>
    <col min="14342" max="14342" width="10.7109375" style="10" bestFit="1" customWidth="1"/>
    <col min="14343" max="14344" width="9.140625" style="10"/>
    <col min="14345" max="14345" width="12.7109375" style="10" bestFit="1" customWidth="1"/>
    <col min="14346" max="14590" width="9.140625" style="10"/>
    <col min="14591" max="14591" width="6.85546875" style="10" customWidth="1"/>
    <col min="14592" max="14592" width="80.7109375" style="10" customWidth="1"/>
    <col min="14593" max="14593" width="14.28515625" style="10" customWidth="1"/>
    <col min="14594" max="14594" width="13.5703125" style="10" customWidth="1"/>
    <col min="14595" max="14596" width="13.42578125" style="10" customWidth="1"/>
    <col min="14597" max="14597" width="11.42578125" style="10" bestFit="1" customWidth="1"/>
    <col min="14598" max="14598" width="10.7109375" style="10" bestFit="1" customWidth="1"/>
    <col min="14599" max="14600" width="9.140625" style="10"/>
    <col min="14601" max="14601" width="12.7109375" style="10" bestFit="1" customWidth="1"/>
    <col min="14602" max="14846" width="9.140625" style="10"/>
    <col min="14847" max="14847" width="6.85546875" style="10" customWidth="1"/>
    <col min="14848" max="14848" width="80.7109375" style="10" customWidth="1"/>
    <col min="14849" max="14849" width="14.28515625" style="10" customWidth="1"/>
    <col min="14850" max="14850" width="13.5703125" style="10" customWidth="1"/>
    <col min="14851" max="14852" width="13.42578125" style="10" customWidth="1"/>
    <col min="14853" max="14853" width="11.42578125" style="10" bestFit="1" customWidth="1"/>
    <col min="14854" max="14854" width="10.7109375" style="10" bestFit="1" customWidth="1"/>
    <col min="14855" max="14856" width="9.140625" style="10"/>
    <col min="14857" max="14857" width="12.7109375" style="10" bestFit="1" customWidth="1"/>
    <col min="14858" max="15102" width="9.140625" style="10"/>
    <col min="15103" max="15103" width="6.85546875" style="10" customWidth="1"/>
    <col min="15104" max="15104" width="80.7109375" style="10" customWidth="1"/>
    <col min="15105" max="15105" width="14.28515625" style="10" customWidth="1"/>
    <col min="15106" max="15106" width="13.5703125" style="10" customWidth="1"/>
    <col min="15107" max="15108" width="13.42578125" style="10" customWidth="1"/>
    <col min="15109" max="15109" width="11.42578125" style="10" bestFit="1" customWidth="1"/>
    <col min="15110" max="15110" width="10.7109375" style="10" bestFit="1" customWidth="1"/>
    <col min="15111" max="15112" width="9.140625" style="10"/>
    <col min="15113" max="15113" width="12.7109375" style="10" bestFit="1" customWidth="1"/>
    <col min="15114" max="15358" width="9.140625" style="10"/>
    <col min="15359" max="15359" width="6.85546875" style="10" customWidth="1"/>
    <col min="15360" max="15360" width="80.7109375" style="10" customWidth="1"/>
    <col min="15361" max="15361" width="14.28515625" style="10" customWidth="1"/>
    <col min="15362" max="15362" width="13.5703125" style="10" customWidth="1"/>
    <col min="15363" max="15364" width="13.42578125" style="10" customWidth="1"/>
    <col min="15365" max="15365" width="11.42578125" style="10" bestFit="1" customWidth="1"/>
    <col min="15366" max="15366" width="10.7109375" style="10" bestFit="1" customWidth="1"/>
    <col min="15367" max="15368" width="9.140625" style="10"/>
    <col min="15369" max="15369" width="12.7109375" style="10" bestFit="1" customWidth="1"/>
    <col min="15370" max="15614" width="9.140625" style="10"/>
    <col min="15615" max="15615" width="6.85546875" style="10" customWidth="1"/>
    <col min="15616" max="15616" width="80.7109375" style="10" customWidth="1"/>
    <col min="15617" max="15617" width="14.28515625" style="10" customWidth="1"/>
    <col min="15618" max="15618" width="13.5703125" style="10" customWidth="1"/>
    <col min="15619" max="15620" width="13.42578125" style="10" customWidth="1"/>
    <col min="15621" max="15621" width="11.42578125" style="10" bestFit="1" customWidth="1"/>
    <col min="15622" max="15622" width="10.7109375" style="10" bestFit="1" customWidth="1"/>
    <col min="15623" max="15624" width="9.140625" style="10"/>
    <col min="15625" max="15625" width="12.7109375" style="10" bestFit="1" customWidth="1"/>
    <col min="15626" max="15870" width="9.140625" style="10"/>
    <col min="15871" max="15871" width="6.85546875" style="10" customWidth="1"/>
    <col min="15872" max="15872" width="80.7109375" style="10" customWidth="1"/>
    <col min="15873" max="15873" width="14.28515625" style="10" customWidth="1"/>
    <col min="15874" max="15874" width="13.5703125" style="10" customWidth="1"/>
    <col min="15875" max="15876" width="13.42578125" style="10" customWidth="1"/>
    <col min="15877" max="15877" width="11.42578125" style="10" bestFit="1" customWidth="1"/>
    <col min="15878" max="15878" width="10.7109375" style="10" bestFit="1" customWidth="1"/>
    <col min="15879" max="15880" width="9.140625" style="10"/>
    <col min="15881" max="15881" width="12.7109375" style="10" bestFit="1" customWidth="1"/>
    <col min="15882" max="16126" width="9.140625" style="10"/>
    <col min="16127" max="16127" width="6.85546875" style="10" customWidth="1"/>
    <col min="16128" max="16128" width="80.7109375" style="10" customWidth="1"/>
    <col min="16129" max="16129" width="14.28515625" style="10" customWidth="1"/>
    <col min="16130" max="16130" width="13.5703125" style="10" customWidth="1"/>
    <col min="16131" max="16132" width="13.42578125" style="10" customWidth="1"/>
    <col min="16133" max="16133" width="11.42578125" style="10" bestFit="1" customWidth="1"/>
    <col min="16134" max="16134" width="10.7109375" style="10" bestFit="1" customWidth="1"/>
    <col min="16135" max="16136" width="9.140625" style="10"/>
    <col min="16137" max="16137" width="12.7109375" style="10" bestFit="1" customWidth="1"/>
    <col min="16138" max="16384" width="9.140625" style="10"/>
  </cols>
  <sheetData>
    <row r="1" spans="1:5" ht="17.25" x14ac:dyDescent="0.3">
      <c r="A1" s="669" t="s">
        <v>612</v>
      </c>
      <c r="B1" s="669"/>
      <c r="C1" s="669"/>
      <c r="D1" s="669"/>
      <c r="E1" s="112"/>
    </row>
    <row r="2" spans="1:5" ht="51.75" customHeight="1" x14ac:dyDescent="0.3">
      <c r="A2" s="669" t="s">
        <v>88</v>
      </c>
      <c r="B2" s="669"/>
      <c r="C2" s="669"/>
      <c r="D2" s="669"/>
      <c r="E2" s="112"/>
    </row>
    <row r="3" spans="1:5" ht="48.75" customHeight="1" x14ac:dyDescent="0.3">
      <c r="A3" s="670" t="s">
        <v>598</v>
      </c>
      <c r="B3" s="670"/>
      <c r="C3" s="670"/>
      <c r="D3" s="670"/>
      <c r="E3" s="112"/>
    </row>
    <row r="4" spans="1:5" ht="18" customHeight="1" x14ac:dyDescent="0.3">
      <c r="A4" s="671" t="s">
        <v>3</v>
      </c>
      <c r="B4" s="671"/>
      <c r="C4" s="671"/>
      <c r="D4" s="671"/>
      <c r="E4" s="112"/>
    </row>
    <row r="5" spans="1:5" ht="99.75" customHeight="1" x14ac:dyDescent="0.3">
      <c r="A5" s="906" t="s">
        <v>1</v>
      </c>
      <c r="B5" s="673" t="s">
        <v>4</v>
      </c>
      <c r="C5" s="676" t="s">
        <v>109</v>
      </c>
      <c r="D5" s="677"/>
      <c r="E5" s="112"/>
    </row>
    <row r="6" spans="1:5" ht="42.75" customHeight="1" x14ac:dyDescent="0.3">
      <c r="A6" s="907"/>
      <c r="B6" s="674"/>
      <c r="C6" s="3" t="s">
        <v>11</v>
      </c>
      <c r="D6" s="3" t="s">
        <v>5</v>
      </c>
      <c r="E6" s="112"/>
    </row>
    <row r="7" spans="1:5" ht="17.25" x14ac:dyDescent="0.3">
      <c r="A7" s="3"/>
      <c r="B7" s="3" t="s">
        <v>0</v>
      </c>
      <c r="C7" s="3">
        <f>C9+C13+C17+C20</f>
        <v>0</v>
      </c>
      <c r="D7" s="3">
        <f>D9+D13+D17+D20</f>
        <v>0</v>
      </c>
      <c r="E7" s="112"/>
    </row>
    <row r="8" spans="1:5" ht="17.25" x14ac:dyDescent="0.3">
      <c r="A8" s="3"/>
      <c r="B8" s="3" t="s">
        <v>6</v>
      </c>
      <c r="C8" s="3"/>
      <c r="D8" s="3"/>
      <c r="E8" s="112"/>
    </row>
    <row r="9" spans="1:5" ht="21" customHeight="1" x14ac:dyDescent="0.3">
      <c r="A9" s="540">
        <v>1</v>
      </c>
      <c r="B9" s="3" t="s">
        <v>9</v>
      </c>
      <c r="C9" s="3">
        <f>SUM(C11:C12)</f>
        <v>2370</v>
      </c>
      <c r="D9" s="3">
        <f>SUM(D11:D12)</f>
        <v>2370</v>
      </c>
      <c r="E9" s="112"/>
    </row>
    <row r="10" spans="1:5" ht="27.75" customHeight="1" x14ac:dyDescent="0.3">
      <c r="A10" s="172"/>
      <c r="B10" s="85" t="s">
        <v>7</v>
      </c>
      <c r="C10" s="85"/>
      <c r="D10" s="85"/>
      <c r="E10" s="112"/>
    </row>
    <row r="11" spans="1:5" s="176" customFormat="1" ht="36" customHeight="1" x14ac:dyDescent="0.35">
      <c r="A11" s="173">
        <v>1.1000000000000001</v>
      </c>
      <c r="B11" s="174" t="s">
        <v>349</v>
      </c>
      <c r="C11" s="108">
        <v>3070</v>
      </c>
      <c r="D11" s="108">
        <v>3070</v>
      </c>
      <c r="E11" s="175"/>
    </row>
    <row r="12" spans="1:5" s="176" customFormat="1" ht="37.5" customHeight="1" x14ac:dyDescent="0.35">
      <c r="A12" s="177">
        <v>1.2</v>
      </c>
      <c r="B12" s="174" t="s">
        <v>350</v>
      </c>
      <c r="C12" s="171">
        <v>-700</v>
      </c>
      <c r="D12" s="171">
        <v>-700</v>
      </c>
      <c r="E12" s="175"/>
    </row>
    <row r="13" spans="1:5" ht="17.25" x14ac:dyDescent="0.3">
      <c r="A13" s="178" t="s">
        <v>74</v>
      </c>
      <c r="B13" s="3" t="s">
        <v>226</v>
      </c>
      <c r="C13" s="3">
        <f>SUM(C15:C16)</f>
        <v>-10170</v>
      </c>
      <c r="D13" s="3">
        <f>SUM(D15:D16)</f>
        <v>-10170</v>
      </c>
      <c r="E13" s="112"/>
    </row>
    <row r="14" spans="1:5" ht="17.25" x14ac:dyDescent="0.3">
      <c r="A14" s="178"/>
      <c r="B14" s="95" t="s">
        <v>7</v>
      </c>
      <c r="C14" s="95"/>
      <c r="D14" s="95"/>
      <c r="E14" s="112"/>
    </row>
    <row r="15" spans="1:5" s="181" customFormat="1" ht="67.5" customHeight="1" x14ac:dyDescent="0.3">
      <c r="A15" s="179" t="s">
        <v>387</v>
      </c>
      <c r="B15" s="174" t="s">
        <v>216</v>
      </c>
      <c r="C15" s="171">
        <v>-920</v>
      </c>
      <c r="D15" s="171">
        <v>-920</v>
      </c>
      <c r="E15" s="180"/>
    </row>
    <row r="16" spans="1:5" s="181" customFormat="1" ht="63" customHeight="1" x14ac:dyDescent="0.3">
      <c r="A16" s="179" t="s">
        <v>388</v>
      </c>
      <c r="B16" s="174" t="s">
        <v>217</v>
      </c>
      <c r="C16" s="171">
        <v>-9250</v>
      </c>
      <c r="D16" s="171">
        <v>-9250</v>
      </c>
      <c r="E16" s="180"/>
    </row>
    <row r="17" spans="1:5" ht="17.25" x14ac:dyDescent="0.3">
      <c r="A17" s="178" t="s">
        <v>124</v>
      </c>
      <c r="B17" s="105" t="s">
        <v>8</v>
      </c>
      <c r="C17" s="3">
        <f>SUM(C19:C19)</f>
        <v>2800</v>
      </c>
      <c r="D17" s="3">
        <f>SUM(D19:D19)</f>
        <v>2800</v>
      </c>
      <c r="E17" s="112"/>
    </row>
    <row r="18" spans="1:5" ht="17.25" x14ac:dyDescent="0.3">
      <c r="A18" s="178"/>
      <c r="B18" s="95" t="s">
        <v>7</v>
      </c>
      <c r="C18" s="95"/>
      <c r="D18" s="95"/>
      <c r="E18" s="112"/>
    </row>
    <row r="19" spans="1:5" s="181" customFormat="1" ht="22.5" customHeight="1" x14ac:dyDescent="0.3">
      <c r="A19" s="179" t="s">
        <v>498</v>
      </c>
      <c r="B19" s="174" t="s">
        <v>499</v>
      </c>
      <c r="C19" s="174">
        <v>2800</v>
      </c>
      <c r="D19" s="174">
        <v>2800</v>
      </c>
      <c r="E19" s="180"/>
    </row>
    <row r="20" spans="1:5" ht="17.25" x14ac:dyDescent="0.3">
      <c r="A20" s="178" t="s">
        <v>500</v>
      </c>
      <c r="B20" s="105" t="s">
        <v>150</v>
      </c>
      <c r="C20" s="3">
        <f>SUM(C22:C22)</f>
        <v>5000</v>
      </c>
      <c r="D20" s="3">
        <f>SUM(D22:D22)</f>
        <v>5000</v>
      </c>
      <c r="E20" s="112"/>
    </row>
    <row r="21" spans="1:5" ht="17.25" x14ac:dyDescent="0.3">
      <c r="A21" s="178"/>
      <c r="B21" s="95" t="s">
        <v>7</v>
      </c>
      <c r="C21" s="95"/>
      <c r="D21" s="95"/>
      <c r="E21" s="112"/>
    </row>
    <row r="22" spans="1:5" s="181" customFormat="1" ht="84.75" customHeight="1" x14ac:dyDescent="0.3">
      <c r="A22" s="179" t="s">
        <v>501</v>
      </c>
      <c r="B22" s="174" t="s">
        <v>560</v>
      </c>
      <c r="C22" s="174">
        <v>5000</v>
      </c>
      <c r="D22" s="174">
        <v>5000</v>
      </c>
      <c r="E22" s="180"/>
    </row>
  </sheetData>
  <mergeCells count="7">
    <mergeCell ref="A2:D2"/>
    <mergeCell ref="A3:D3"/>
    <mergeCell ref="A4:D4"/>
    <mergeCell ref="A1:D1"/>
    <mergeCell ref="A5:A6"/>
    <mergeCell ref="B5:B6"/>
    <mergeCell ref="C5:D5"/>
  </mergeCells>
  <pageMargins left="0.2" right="0.19" top="0.17" bottom="0.17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89"/>
  <sheetViews>
    <sheetView topLeftCell="A73" workbookViewId="0">
      <selection activeCell="A63" sqref="A63:G75"/>
    </sheetView>
  </sheetViews>
  <sheetFormatPr defaultRowHeight="17.25" x14ac:dyDescent="0.25"/>
  <cols>
    <col min="1" max="1" width="13.140625" style="7" customWidth="1"/>
    <col min="2" max="2" width="16.140625" style="7" customWidth="1"/>
    <col min="3" max="3" width="26.85546875" style="7" customWidth="1"/>
    <col min="4" max="4" width="17.42578125" style="7" customWidth="1"/>
    <col min="5" max="5" width="11.7109375" style="7" customWidth="1"/>
    <col min="6" max="6" width="12.7109375" style="7" customWidth="1"/>
    <col min="7" max="7" width="16.7109375" style="7" customWidth="1"/>
    <col min="8" max="247" width="9.140625" style="7"/>
    <col min="248" max="248" width="13.140625" style="7" customWidth="1"/>
    <col min="249" max="249" width="16.140625" style="7" customWidth="1"/>
    <col min="250" max="250" width="26.85546875" style="7" customWidth="1"/>
    <col min="251" max="252" width="17.42578125" style="7" customWidth="1"/>
    <col min="253" max="253" width="14" style="7" customWidth="1"/>
    <col min="254" max="254" width="11.7109375" style="7" customWidth="1"/>
    <col min="255" max="255" width="10.7109375" style="7" bestFit="1" customWidth="1"/>
    <col min="256" max="256" width="12.7109375" style="7" customWidth="1"/>
    <col min="257" max="257" width="12.28515625" style="7" customWidth="1"/>
    <col min="258" max="258" width="11.5703125" style="7" customWidth="1"/>
    <col min="259" max="259" width="9.140625" style="7"/>
    <col min="260" max="260" width="11.7109375" style="7" bestFit="1" customWidth="1"/>
    <col min="261" max="503" width="9.140625" style="7"/>
    <col min="504" max="504" width="13.140625" style="7" customWidth="1"/>
    <col min="505" max="505" width="16.140625" style="7" customWidth="1"/>
    <col min="506" max="506" width="26.85546875" style="7" customWidth="1"/>
    <col min="507" max="508" width="17.42578125" style="7" customWidth="1"/>
    <col min="509" max="509" width="14" style="7" customWidth="1"/>
    <col min="510" max="510" width="11.7109375" style="7" customWidth="1"/>
    <col min="511" max="511" width="10.7109375" style="7" bestFit="1" customWidth="1"/>
    <col min="512" max="512" width="12.7109375" style="7" customWidth="1"/>
    <col min="513" max="513" width="12.28515625" style="7" customWidth="1"/>
    <col min="514" max="514" width="11.5703125" style="7" customWidth="1"/>
    <col min="515" max="515" width="9.140625" style="7"/>
    <col min="516" max="516" width="11.7109375" style="7" bestFit="1" customWidth="1"/>
    <col min="517" max="759" width="9.140625" style="7"/>
    <col min="760" max="760" width="13.140625" style="7" customWidth="1"/>
    <col min="761" max="761" width="16.140625" style="7" customWidth="1"/>
    <col min="762" max="762" width="26.85546875" style="7" customWidth="1"/>
    <col min="763" max="764" width="17.42578125" style="7" customWidth="1"/>
    <col min="765" max="765" width="14" style="7" customWidth="1"/>
    <col min="766" max="766" width="11.7109375" style="7" customWidth="1"/>
    <col min="767" max="767" width="10.7109375" style="7" bestFit="1" customWidth="1"/>
    <col min="768" max="768" width="12.7109375" style="7" customWidth="1"/>
    <col min="769" max="769" width="12.28515625" style="7" customWidth="1"/>
    <col min="770" max="770" width="11.5703125" style="7" customWidth="1"/>
    <col min="771" max="771" width="9.140625" style="7"/>
    <col min="772" max="772" width="11.7109375" style="7" bestFit="1" customWidth="1"/>
    <col min="773" max="1015" width="9.140625" style="7"/>
    <col min="1016" max="1016" width="13.140625" style="7" customWidth="1"/>
    <col min="1017" max="1017" width="16.140625" style="7" customWidth="1"/>
    <col min="1018" max="1018" width="26.85546875" style="7" customWidth="1"/>
    <col min="1019" max="1020" width="17.42578125" style="7" customWidth="1"/>
    <col min="1021" max="1021" width="14" style="7" customWidth="1"/>
    <col min="1022" max="1022" width="11.7109375" style="7" customWidth="1"/>
    <col min="1023" max="1023" width="10.7109375" style="7" bestFit="1" customWidth="1"/>
    <col min="1024" max="1024" width="12.7109375" style="7" customWidth="1"/>
    <col min="1025" max="1025" width="12.28515625" style="7" customWidth="1"/>
    <col min="1026" max="1026" width="11.5703125" style="7" customWidth="1"/>
    <col min="1027" max="1027" width="9.140625" style="7"/>
    <col min="1028" max="1028" width="11.7109375" style="7" bestFit="1" customWidth="1"/>
    <col min="1029" max="1271" width="9.140625" style="7"/>
    <col min="1272" max="1272" width="13.140625" style="7" customWidth="1"/>
    <col min="1273" max="1273" width="16.140625" style="7" customWidth="1"/>
    <col min="1274" max="1274" width="26.85546875" style="7" customWidth="1"/>
    <col min="1275" max="1276" width="17.42578125" style="7" customWidth="1"/>
    <col min="1277" max="1277" width="14" style="7" customWidth="1"/>
    <col min="1278" max="1278" width="11.7109375" style="7" customWidth="1"/>
    <col min="1279" max="1279" width="10.7109375" style="7" bestFit="1" customWidth="1"/>
    <col min="1280" max="1280" width="12.7109375" style="7" customWidth="1"/>
    <col min="1281" max="1281" width="12.28515625" style="7" customWidth="1"/>
    <col min="1282" max="1282" width="11.5703125" style="7" customWidth="1"/>
    <col min="1283" max="1283" width="9.140625" style="7"/>
    <col min="1284" max="1284" width="11.7109375" style="7" bestFit="1" customWidth="1"/>
    <col min="1285" max="1527" width="9.140625" style="7"/>
    <col min="1528" max="1528" width="13.140625" style="7" customWidth="1"/>
    <col min="1529" max="1529" width="16.140625" style="7" customWidth="1"/>
    <col min="1530" max="1530" width="26.85546875" style="7" customWidth="1"/>
    <col min="1531" max="1532" width="17.42578125" style="7" customWidth="1"/>
    <col min="1533" max="1533" width="14" style="7" customWidth="1"/>
    <col min="1534" max="1534" width="11.7109375" style="7" customWidth="1"/>
    <col min="1535" max="1535" width="10.7109375" style="7" bestFit="1" customWidth="1"/>
    <col min="1536" max="1536" width="12.7109375" style="7" customWidth="1"/>
    <col min="1537" max="1537" width="12.28515625" style="7" customWidth="1"/>
    <col min="1538" max="1538" width="11.5703125" style="7" customWidth="1"/>
    <col min="1539" max="1539" width="9.140625" style="7"/>
    <col min="1540" max="1540" width="11.7109375" style="7" bestFit="1" customWidth="1"/>
    <col min="1541" max="1783" width="9.140625" style="7"/>
    <col min="1784" max="1784" width="13.140625" style="7" customWidth="1"/>
    <col min="1785" max="1785" width="16.140625" style="7" customWidth="1"/>
    <col min="1786" max="1786" width="26.85546875" style="7" customWidth="1"/>
    <col min="1787" max="1788" width="17.42578125" style="7" customWidth="1"/>
    <col min="1789" max="1789" width="14" style="7" customWidth="1"/>
    <col min="1790" max="1790" width="11.7109375" style="7" customWidth="1"/>
    <col min="1791" max="1791" width="10.7109375" style="7" bestFit="1" customWidth="1"/>
    <col min="1792" max="1792" width="12.7109375" style="7" customWidth="1"/>
    <col min="1793" max="1793" width="12.28515625" style="7" customWidth="1"/>
    <col min="1794" max="1794" width="11.5703125" style="7" customWidth="1"/>
    <col min="1795" max="1795" width="9.140625" style="7"/>
    <col min="1796" max="1796" width="11.7109375" style="7" bestFit="1" customWidth="1"/>
    <col min="1797" max="2039" width="9.140625" style="7"/>
    <col min="2040" max="2040" width="13.140625" style="7" customWidth="1"/>
    <col min="2041" max="2041" width="16.140625" style="7" customWidth="1"/>
    <col min="2042" max="2042" width="26.85546875" style="7" customWidth="1"/>
    <col min="2043" max="2044" width="17.42578125" style="7" customWidth="1"/>
    <col min="2045" max="2045" width="14" style="7" customWidth="1"/>
    <col min="2046" max="2046" width="11.7109375" style="7" customWidth="1"/>
    <col min="2047" max="2047" width="10.7109375" style="7" bestFit="1" customWidth="1"/>
    <col min="2048" max="2048" width="12.7109375" style="7" customWidth="1"/>
    <col min="2049" max="2049" width="12.28515625" style="7" customWidth="1"/>
    <col min="2050" max="2050" width="11.5703125" style="7" customWidth="1"/>
    <col min="2051" max="2051" width="9.140625" style="7"/>
    <col min="2052" max="2052" width="11.7109375" style="7" bestFit="1" customWidth="1"/>
    <col min="2053" max="2295" width="9.140625" style="7"/>
    <col min="2296" max="2296" width="13.140625" style="7" customWidth="1"/>
    <col min="2297" max="2297" width="16.140625" style="7" customWidth="1"/>
    <col min="2298" max="2298" width="26.85546875" style="7" customWidth="1"/>
    <col min="2299" max="2300" width="17.42578125" style="7" customWidth="1"/>
    <col min="2301" max="2301" width="14" style="7" customWidth="1"/>
    <col min="2302" max="2302" width="11.7109375" style="7" customWidth="1"/>
    <col min="2303" max="2303" width="10.7109375" style="7" bestFit="1" customWidth="1"/>
    <col min="2304" max="2304" width="12.7109375" style="7" customWidth="1"/>
    <col min="2305" max="2305" width="12.28515625" style="7" customWidth="1"/>
    <col min="2306" max="2306" width="11.5703125" style="7" customWidth="1"/>
    <col min="2307" max="2307" width="9.140625" style="7"/>
    <col min="2308" max="2308" width="11.7109375" style="7" bestFit="1" customWidth="1"/>
    <col min="2309" max="2551" width="9.140625" style="7"/>
    <col min="2552" max="2552" width="13.140625" style="7" customWidth="1"/>
    <col min="2553" max="2553" width="16.140625" style="7" customWidth="1"/>
    <col min="2554" max="2554" width="26.85546875" style="7" customWidth="1"/>
    <col min="2555" max="2556" width="17.42578125" style="7" customWidth="1"/>
    <col min="2557" max="2557" width="14" style="7" customWidth="1"/>
    <col min="2558" max="2558" width="11.7109375" style="7" customWidth="1"/>
    <col min="2559" max="2559" width="10.7109375" style="7" bestFit="1" customWidth="1"/>
    <col min="2560" max="2560" width="12.7109375" style="7" customWidth="1"/>
    <col min="2561" max="2561" width="12.28515625" style="7" customWidth="1"/>
    <col min="2562" max="2562" width="11.5703125" style="7" customWidth="1"/>
    <col min="2563" max="2563" width="9.140625" style="7"/>
    <col min="2564" max="2564" width="11.7109375" style="7" bestFit="1" customWidth="1"/>
    <col min="2565" max="2807" width="9.140625" style="7"/>
    <col min="2808" max="2808" width="13.140625" style="7" customWidth="1"/>
    <col min="2809" max="2809" width="16.140625" style="7" customWidth="1"/>
    <col min="2810" max="2810" width="26.85546875" style="7" customWidth="1"/>
    <col min="2811" max="2812" width="17.42578125" style="7" customWidth="1"/>
    <col min="2813" max="2813" width="14" style="7" customWidth="1"/>
    <col min="2814" max="2814" width="11.7109375" style="7" customWidth="1"/>
    <col min="2815" max="2815" width="10.7109375" style="7" bestFit="1" customWidth="1"/>
    <col min="2816" max="2816" width="12.7109375" style="7" customWidth="1"/>
    <col min="2817" max="2817" width="12.28515625" style="7" customWidth="1"/>
    <col min="2818" max="2818" width="11.5703125" style="7" customWidth="1"/>
    <col min="2819" max="2819" width="9.140625" style="7"/>
    <col min="2820" max="2820" width="11.7109375" style="7" bestFit="1" customWidth="1"/>
    <col min="2821" max="3063" width="9.140625" style="7"/>
    <col min="3064" max="3064" width="13.140625" style="7" customWidth="1"/>
    <col min="3065" max="3065" width="16.140625" style="7" customWidth="1"/>
    <col min="3066" max="3066" width="26.85546875" style="7" customWidth="1"/>
    <col min="3067" max="3068" width="17.42578125" style="7" customWidth="1"/>
    <col min="3069" max="3069" width="14" style="7" customWidth="1"/>
    <col min="3070" max="3070" width="11.7109375" style="7" customWidth="1"/>
    <col min="3071" max="3071" width="10.7109375" style="7" bestFit="1" customWidth="1"/>
    <col min="3072" max="3072" width="12.7109375" style="7" customWidth="1"/>
    <col min="3073" max="3073" width="12.28515625" style="7" customWidth="1"/>
    <col min="3074" max="3074" width="11.5703125" style="7" customWidth="1"/>
    <col min="3075" max="3075" width="9.140625" style="7"/>
    <col min="3076" max="3076" width="11.7109375" style="7" bestFit="1" customWidth="1"/>
    <col min="3077" max="3319" width="9.140625" style="7"/>
    <col min="3320" max="3320" width="13.140625" style="7" customWidth="1"/>
    <col min="3321" max="3321" width="16.140625" style="7" customWidth="1"/>
    <col min="3322" max="3322" width="26.85546875" style="7" customWidth="1"/>
    <col min="3323" max="3324" width="17.42578125" style="7" customWidth="1"/>
    <col min="3325" max="3325" width="14" style="7" customWidth="1"/>
    <col min="3326" max="3326" width="11.7109375" style="7" customWidth="1"/>
    <col min="3327" max="3327" width="10.7109375" style="7" bestFit="1" customWidth="1"/>
    <col min="3328" max="3328" width="12.7109375" style="7" customWidth="1"/>
    <col min="3329" max="3329" width="12.28515625" style="7" customWidth="1"/>
    <col min="3330" max="3330" width="11.5703125" style="7" customWidth="1"/>
    <col min="3331" max="3331" width="9.140625" style="7"/>
    <col min="3332" max="3332" width="11.7109375" style="7" bestFit="1" customWidth="1"/>
    <col min="3333" max="3575" width="9.140625" style="7"/>
    <col min="3576" max="3576" width="13.140625" style="7" customWidth="1"/>
    <col min="3577" max="3577" width="16.140625" style="7" customWidth="1"/>
    <col min="3578" max="3578" width="26.85546875" style="7" customWidth="1"/>
    <col min="3579" max="3580" width="17.42578125" style="7" customWidth="1"/>
    <col min="3581" max="3581" width="14" style="7" customWidth="1"/>
    <col min="3582" max="3582" width="11.7109375" style="7" customWidth="1"/>
    <col min="3583" max="3583" width="10.7109375" style="7" bestFit="1" customWidth="1"/>
    <col min="3584" max="3584" width="12.7109375" style="7" customWidth="1"/>
    <col min="3585" max="3585" width="12.28515625" style="7" customWidth="1"/>
    <col min="3586" max="3586" width="11.5703125" style="7" customWidth="1"/>
    <col min="3587" max="3587" width="9.140625" style="7"/>
    <col min="3588" max="3588" width="11.7109375" style="7" bestFit="1" customWidth="1"/>
    <col min="3589" max="3831" width="9.140625" style="7"/>
    <col min="3832" max="3832" width="13.140625" style="7" customWidth="1"/>
    <col min="3833" max="3833" width="16.140625" style="7" customWidth="1"/>
    <col min="3834" max="3834" width="26.85546875" style="7" customWidth="1"/>
    <col min="3835" max="3836" width="17.42578125" style="7" customWidth="1"/>
    <col min="3837" max="3837" width="14" style="7" customWidth="1"/>
    <col min="3838" max="3838" width="11.7109375" style="7" customWidth="1"/>
    <col min="3839" max="3839" width="10.7109375" style="7" bestFit="1" customWidth="1"/>
    <col min="3840" max="3840" width="12.7109375" style="7" customWidth="1"/>
    <col min="3841" max="3841" width="12.28515625" style="7" customWidth="1"/>
    <col min="3842" max="3842" width="11.5703125" style="7" customWidth="1"/>
    <col min="3843" max="3843" width="9.140625" style="7"/>
    <col min="3844" max="3844" width="11.7109375" style="7" bestFit="1" customWidth="1"/>
    <col min="3845" max="4087" width="9.140625" style="7"/>
    <col min="4088" max="4088" width="13.140625" style="7" customWidth="1"/>
    <col min="4089" max="4089" width="16.140625" style="7" customWidth="1"/>
    <col min="4090" max="4090" width="26.85546875" style="7" customWidth="1"/>
    <col min="4091" max="4092" width="17.42578125" style="7" customWidth="1"/>
    <col min="4093" max="4093" width="14" style="7" customWidth="1"/>
    <col min="4094" max="4094" width="11.7109375" style="7" customWidth="1"/>
    <col min="4095" max="4095" width="10.7109375" style="7" bestFit="1" customWidth="1"/>
    <col min="4096" max="4096" width="12.7109375" style="7" customWidth="1"/>
    <col min="4097" max="4097" width="12.28515625" style="7" customWidth="1"/>
    <col min="4098" max="4098" width="11.5703125" style="7" customWidth="1"/>
    <col min="4099" max="4099" width="9.140625" style="7"/>
    <col min="4100" max="4100" width="11.7109375" style="7" bestFit="1" customWidth="1"/>
    <col min="4101" max="4343" width="9.140625" style="7"/>
    <col min="4344" max="4344" width="13.140625" style="7" customWidth="1"/>
    <col min="4345" max="4345" width="16.140625" style="7" customWidth="1"/>
    <col min="4346" max="4346" width="26.85546875" style="7" customWidth="1"/>
    <col min="4347" max="4348" width="17.42578125" style="7" customWidth="1"/>
    <col min="4349" max="4349" width="14" style="7" customWidth="1"/>
    <col min="4350" max="4350" width="11.7109375" style="7" customWidth="1"/>
    <col min="4351" max="4351" width="10.7109375" style="7" bestFit="1" customWidth="1"/>
    <col min="4352" max="4352" width="12.7109375" style="7" customWidth="1"/>
    <col min="4353" max="4353" width="12.28515625" style="7" customWidth="1"/>
    <col min="4354" max="4354" width="11.5703125" style="7" customWidth="1"/>
    <col min="4355" max="4355" width="9.140625" style="7"/>
    <col min="4356" max="4356" width="11.7109375" style="7" bestFit="1" customWidth="1"/>
    <col min="4357" max="4599" width="9.140625" style="7"/>
    <col min="4600" max="4600" width="13.140625" style="7" customWidth="1"/>
    <col min="4601" max="4601" width="16.140625" style="7" customWidth="1"/>
    <col min="4602" max="4602" width="26.85546875" style="7" customWidth="1"/>
    <col min="4603" max="4604" width="17.42578125" style="7" customWidth="1"/>
    <col min="4605" max="4605" width="14" style="7" customWidth="1"/>
    <col min="4606" max="4606" width="11.7109375" style="7" customWidth="1"/>
    <col min="4607" max="4607" width="10.7109375" style="7" bestFit="1" customWidth="1"/>
    <col min="4608" max="4608" width="12.7109375" style="7" customWidth="1"/>
    <col min="4609" max="4609" width="12.28515625" style="7" customWidth="1"/>
    <col min="4610" max="4610" width="11.5703125" style="7" customWidth="1"/>
    <col min="4611" max="4611" width="9.140625" style="7"/>
    <col min="4612" max="4612" width="11.7109375" style="7" bestFit="1" customWidth="1"/>
    <col min="4613" max="4855" width="9.140625" style="7"/>
    <col min="4856" max="4856" width="13.140625" style="7" customWidth="1"/>
    <col min="4857" max="4857" width="16.140625" style="7" customWidth="1"/>
    <col min="4858" max="4858" width="26.85546875" style="7" customWidth="1"/>
    <col min="4859" max="4860" width="17.42578125" style="7" customWidth="1"/>
    <col min="4861" max="4861" width="14" style="7" customWidth="1"/>
    <col min="4862" max="4862" width="11.7109375" style="7" customWidth="1"/>
    <col min="4863" max="4863" width="10.7109375" style="7" bestFit="1" customWidth="1"/>
    <col min="4864" max="4864" width="12.7109375" style="7" customWidth="1"/>
    <col min="4865" max="4865" width="12.28515625" style="7" customWidth="1"/>
    <col min="4866" max="4866" width="11.5703125" style="7" customWidth="1"/>
    <col min="4867" max="4867" width="9.140625" style="7"/>
    <col min="4868" max="4868" width="11.7109375" style="7" bestFit="1" customWidth="1"/>
    <col min="4869" max="5111" width="9.140625" style="7"/>
    <col min="5112" max="5112" width="13.140625" style="7" customWidth="1"/>
    <col min="5113" max="5113" width="16.140625" style="7" customWidth="1"/>
    <col min="5114" max="5114" width="26.85546875" style="7" customWidth="1"/>
    <col min="5115" max="5116" width="17.42578125" style="7" customWidth="1"/>
    <col min="5117" max="5117" width="14" style="7" customWidth="1"/>
    <col min="5118" max="5118" width="11.7109375" style="7" customWidth="1"/>
    <col min="5119" max="5119" width="10.7109375" style="7" bestFit="1" customWidth="1"/>
    <col min="5120" max="5120" width="12.7109375" style="7" customWidth="1"/>
    <col min="5121" max="5121" width="12.28515625" style="7" customWidth="1"/>
    <col min="5122" max="5122" width="11.5703125" style="7" customWidth="1"/>
    <col min="5123" max="5123" width="9.140625" style="7"/>
    <col min="5124" max="5124" width="11.7109375" style="7" bestFit="1" customWidth="1"/>
    <col min="5125" max="5367" width="9.140625" style="7"/>
    <col min="5368" max="5368" width="13.140625" style="7" customWidth="1"/>
    <col min="5369" max="5369" width="16.140625" style="7" customWidth="1"/>
    <col min="5370" max="5370" width="26.85546875" style="7" customWidth="1"/>
    <col min="5371" max="5372" width="17.42578125" style="7" customWidth="1"/>
    <col min="5373" max="5373" width="14" style="7" customWidth="1"/>
    <col min="5374" max="5374" width="11.7109375" style="7" customWidth="1"/>
    <col min="5375" max="5375" width="10.7109375" style="7" bestFit="1" customWidth="1"/>
    <col min="5376" max="5376" width="12.7109375" style="7" customWidth="1"/>
    <col min="5377" max="5377" width="12.28515625" style="7" customWidth="1"/>
    <col min="5378" max="5378" width="11.5703125" style="7" customWidth="1"/>
    <col min="5379" max="5379" width="9.140625" style="7"/>
    <col min="5380" max="5380" width="11.7109375" style="7" bestFit="1" customWidth="1"/>
    <col min="5381" max="5623" width="9.140625" style="7"/>
    <col min="5624" max="5624" width="13.140625" style="7" customWidth="1"/>
    <col min="5625" max="5625" width="16.140625" style="7" customWidth="1"/>
    <col min="5626" max="5626" width="26.85546875" style="7" customWidth="1"/>
    <col min="5627" max="5628" width="17.42578125" style="7" customWidth="1"/>
    <col min="5629" max="5629" width="14" style="7" customWidth="1"/>
    <col min="5630" max="5630" width="11.7109375" style="7" customWidth="1"/>
    <col min="5631" max="5631" width="10.7109375" style="7" bestFit="1" customWidth="1"/>
    <col min="5632" max="5632" width="12.7109375" style="7" customWidth="1"/>
    <col min="5633" max="5633" width="12.28515625" style="7" customWidth="1"/>
    <col min="5634" max="5634" width="11.5703125" style="7" customWidth="1"/>
    <col min="5635" max="5635" width="9.140625" style="7"/>
    <col min="5636" max="5636" width="11.7109375" style="7" bestFit="1" customWidth="1"/>
    <col min="5637" max="5879" width="9.140625" style="7"/>
    <col min="5880" max="5880" width="13.140625" style="7" customWidth="1"/>
    <col min="5881" max="5881" width="16.140625" style="7" customWidth="1"/>
    <col min="5882" max="5882" width="26.85546875" style="7" customWidth="1"/>
    <col min="5883" max="5884" width="17.42578125" style="7" customWidth="1"/>
    <col min="5885" max="5885" width="14" style="7" customWidth="1"/>
    <col min="5886" max="5886" width="11.7109375" style="7" customWidth="1"/>
    <col min="5887" max="5887" width="10.7109375" style="7" bestFit="1" customWidth="1"/>
    <col min="5888" max="5888" width="12.7109375" style="7" customWidth="1"/>
    <col min="5889" max="5889" width="12.28515625" style="7" customWidth="1"/>
    <col min="5890" max="5890" width="11.5703125" style="7" customWidth="1"/>
    <col min="5891" max="5891" width="9.140625" style="7"/>
    <col min="5892" max="5892" width="11.7109375" style="7" bestFit="1" customWidth="1"/>
    <col min="5893" max="6135" width="9.140625" style="7"/>
    <col min="6136" max="6136" width="13.140625" style="7" customWidth="1"/>
    <col min="6137" max="6137" width="16.140625" style="7" customWidth="1"/>
    <col min="6138" max="6138" width="26.85546875" style="7" customWidth="1"/>
    <col min="6139" max="6140" width="17.42578125" style="7" customWidth="1"/>
    <col min="6141" max="6141" width="14" style="7" customWidth="1"/>
    <col min="6142" max="6142" width="11.7109375" style="7" customWidth="1"/>
    <col min="6143" max="6143" width="10.7109375" style="7" bestFit="1" customWidth="1"/>
    <col min="6144" max="6144" width="12.7109375" style="7" customWidth="1"/>
    <col min="6145" max="6145" width="12.28515625" style="7" customWidth="1"/>
    <col min="6146" max="6146" width="11.5703125" style="7" customWidth="1"/>
    <col min="6147" max="6147" width="9.140625" style="7"/>
    <col min="6148" max="6148" width="11.7109375" style="7" bestFit="1" customWidth="1"/>
    <col min="6149" max="6391" width="9.140625" style="7"/>
    <col min="6392" max="6392" width="13.140625" style="7" customWidth="1"/>
    <col min="6393" max="6393" width="16.140625" style="7" customWidth="1"/>
    <col min="6394" max="6394" width="26.85546875" style="7" customWidth="1"/>
    <col min="6395" max="6396" width="17.42578125" style="7" customWidth="1"/>
    <col min="6397" max="6397" width="14" style="7" customWidth="1"/>
    <col min="6398" max="6398" width="11.7109375" style="7" customWidth="1"/>
    <col min="6399" max="6399" width="10.7109375" style="7" bestFit="1" customWidth="1"/>
    <col min="6400" max="6400" width="12.7109375" style="7" customWidth="1"/>
    <col min="6401" max="6401" width="12.28515625" style="7" customWidth="1"/>
    <col min="6402" max="6402" width="11.5703125" style="7" customWidth="1"/>
    <col min="6403" max="6403" width="9.140625" style="7"/>
    <col min="6404" max="6404" width="11.7109375" style="7" bestFit="1" customWidth="1"/>
    <col min="6405" max="6647" width="9.140625" style="7"/>
    <col min="6648" max="6648" width="13.140625" style="7" customWidth="1"/>
    <col min="6649" max="6649" width="16.140625" style="7" customWidth="1"/>
    <col min="6650" max="6650" width="26.85546875" style="7" customWidth="1"/>
    <col min="6651" max="6652" width="17.42578125" style="7" customWidth="1"/>
    <col min="6653" max="6653" width="14" style="7" customWidth="1"/>
    <col min="6654" max="6654" width="11.7109375" style="7" customWidth="1"/>
    <col min="6655" max="6655" width="10.7109375" style="7" bestFit="1" customWidth="1"/>
    <col min="6656" max="6656" width="12.7109375" style="7" customWidth="1"/>
    <col min="6657" max="6657" width="12.28515625" style="7" customWidth="1"/>
    <col min="6658" max="6658" width="11.5703125" style="7" customWidth="1"/>
    <col min="6659" max="6659" width="9.140625" style="7"/>
    <col min="6660" max="6660" width="11.7109375" style="7" bestFit="1" customWidth="1"/>
    <col min="6661" max="6903" width="9.140625" style="7"/>
    <col min="6904" max="6904" width="13.140625" style="7" customWidth="1"/>
    <col min="6905" max="6905" width="16.140625" style="7" customWidth="1"/>
    <col min="6906" max="6906" width="26.85546875" style="7" customWidth="1"/>
    <col min="6907" max="6908" width="17.42578125" style="7" customWidth="1"/>
    <col min="6909" max="6909" width="14" style="7" customWidth="1"/>
    <col min="6910" max="6910" width="11.7109375" style="7" customWidth="1"/>
    <col min="6911" max="6911" width="10.7109375" style="7" bestFit="1" customWidth="1"/>
    <col min="6912" max="6912" width="12.7109375" style="7" customWidth="1"/>
    <col min="6913" max="6913" width="12.28515625" style="7" customWidth="1"/>
    <col min="6914" max="6914" width="11.5703125" style="7" customWidth="1"/>
    <col min="6915" max="6915" width="9.140625" style="7"/>
    <col min="6916" max="6916" width="11.7109375" style="7" bestFit="1" customWidth="1"/>
    <col min="6917" max="7159" width="9.140625" style="7"/>
    <col min="7160" max="7160" width="13.140625" style="7" customWidth="1"/>
    <col min="7161" max="7161" width="16.140625" style="7" customWidth="1"/>
    <col min="7162" max="7162" width="26.85546875" style="7" customWidth="1"/>
    <col min="7163" max="7164" width="17.42578125" style="7" customWidth="1"/>
    <col min="7165" max="7165" width="14" style="7" customWidth="1"/>
    <col min="7166" max="7166" width="11.7109375" style="7" customWidth="1"/>
    <col min="7167" max="7167" width="10.7109375" style="7" bestFit="1" customWidth="1"/>
    <col min="7168" max="7168" width="12.7109375" style="7" customWidth="1"/>
    <col min="7169" max="7169" width="12.28515625" style="7" customWidth="1"/>
    <col min="7170" max="7170" width="11.5703125" style="7" customWidth="1"/>
    <col min="7171" max="7171" width="9.140625" style="7"/>
    <col min="7172" max="7172" width="11.7109375" style="7" bestFit="1" customWidth="1"/>
    <col min="7173" max="7415" width="9.140625" style="7"/>
    <col min="7416" max="7416" width="13.140625" style="7" customWidth="1"/>
    <col min="7417" max="7417" width="16.140625" style="7" customWidth="1"/>
    <col min="7418" max="7418" width="26.85546875" style="7" customWidth="1"/>
    <col min="7419" max="7420" width="17.42578125" style="7" customWidth="1"/>
    <col min="7421" max="7421" width="14" style="7" customWidth="1"/>
    <col min="7422" max="7422" width="11.7109375" style="7" customWidth="1"/>
    <col min="7423" max="7423" width="10.7109375" style="7" bestFit="1" customWidth="1"/>
    <col min="7424" max="7424" width="12.7109375" style="7" customWidth="1"/>
    <col min="7425" max="7425" width="12.28515625" style="7" customWidth="1"/>
    <col min="7426" max="7426" width="11.5703125" style="7" customWidth="1"/>
    <col min="7427" max="7427" width="9.140625" style="7"/>
    <col min="7428" max="7428" width="11.7109375" style="7" bestFit="1" customWidth="1"/>
    <col min="7429" max="7671" width="9.140625" style="7"/>
    <col min="7672" max="7672" width="13.140625" style="7" customWidth="1"/>
    <col min="7673" max="7673" width="16.140625" style="7" customWidth="1"/>
    <col min="7674" max="7674" width="26.85546875" style="7" customWidth="1"/>
    <col min="7675" max="7676" width="17.42578125" style="7" customWidth="1"/>
    <col min="7677" max="7677" width="14" style="7" customWidth="1"/>
    <col min="7678" max="7678" width="11.7109375" style="7" customWidth="1"/>
    <col min="7679" max="7679" width="10.7109375" style="7" bestFit="1" customWidth="1"/>
    <col min="7680" max="7680" width="12.7109375" style="7" customWidth="1"/>
    <col min="7681" max="7681" width="12.28515625" style="7" customWidth="1"/>
    <col min="7682" max="7682" width="11.5703125" style="7" customWidth="1"/>
    <col min="7683" max="7683" width="9.140625" style="7"/>
    <col min="7684" max="7684" width="11.7109375" style="7" bestFit="1" customWidth="1"/>
    <col min="7685" max="7927" width="9.140625" style="7"/>
    <col min="7928" max="7928" width="13.140625" style="7" customWidth="1"/>
    <col min="7929" max="7929" width="16.140625" style="7" customWidth="1"/>
    <col min="7930" max="7930" width="26.85546875" style="7" customWidth="1"/>
    <col min="7931" max="7932" width="17.42578125" style="7" customWidth="1"/>
    <col min="7933" max="7933" width="14" style="7" customWidth="1"/>
    <col min="7934" max="7934" width="11.7109375" style="7" customWidth="1"/>
    <col min="7935" max="7935" width="10.7109375" style="7" bestFit="1" customWidth="1"/>
    <col min="7936" max="7936" width="12.7109375" style="7" customWidth="1"/>
    <col min="7937" max="7937" width="12.28515625" style="7" customWidth="1"/>
    <col min="7938" max="7938" width="11.5703125" style="7" customWidth="1"/>
    <col min="7939" max="7939" width="9.140625" style="7"/>
    <col min="7940" max="7940" width="11.7109375" style="7" bestFit="1" customWidth="1"/>
    <col min="7941" max="8183" width="9.140625" style="7"/>
    <col min="8184" max="8184" width="13.140625" style="7" customWidth="1"/>
    <col min="8185" max="8185" width="16.140625" style="7" customWidth="1"/>
    <col min="8186" max="8186" width="26.85546875" style="7" customWidth="1"/>
    <col min="8187" max="8188" width="17.42578125" style="7" customWidth="1"/>
    <col min="8189" max="8189" width="14" style="7" customWidth="1"/>
    <col min="8190" max="8190" width="11.7109375" style="7" customWidth="1"/>
    <col min="8191" max="8191" width="10.7109375" style="7" bestFit="1" customWidth="1"/>
    <col min="8192" max="8192" width="12.7109375" style="7" customWidth="1"/>
    <col min="8193" max="8193" width="12.28515625" style="7" customWidth="1"/>
    <col min="8194" max="8194" width="11.5703125" style="7" customWidth="1"/>
    <col min="8195" max="8195" width="9.140625" style="7"/>
    <col min="8196" max="8196" width="11.7109375" style="7" bestFit="1" customWidth="1"/>
    <col min="8197" max="8439" width="9.140625" style="7"/>
    <col min="8440" max="8440" width="13.140625" style="7" customWidth="1"/>
    <col min="8441" max="8441" width="16.140625" style="7" customWidth="1"/>
    <col min="8442" max="8442" width="26.85546875" style="7" customWidth="1"/>
    <col min="8443" max="8444" width="17.42578125" style="7" customWidth="1"/>
    <col min="8445" max="8445" width="14" style="7" customWidth="1"/>
    <col min="8446" max="8446" width="11.7109375" style="7" customWidth="1"/>
    <col min="8447" max="8447" width="10.7109375" style="7" bestFit="1" customWidth="1"/>
    <col min="8448" max="8448" width="12.7109375" style="7" customWidth="1"/>
    <col min="8449" max="8449" width="12.28515625" style="7" customWidth="1"/>
    <col min="8450" max="8450" width="11.5703125" style="7" customWidth="1"/>
    <col min="8451" max="8451" width="9.140625" style="7"/>
    <col min="8452" max="8452" width="11.7109375" style="7" bestFit="1" customWidth="1"/>
    <col min="8453" max="8695" width="9.140625" style="7"/>
    <col min="8696" max="8696" width="13.140625" style="7" customWidth="1"/>
    <col min="8697" max="8697" width="16.140625" style="7" customWidth="1"/>
    <col min="8698" max="8698" width="26.85546875" style="7" customWidth="1"/>
    <col min="8699" max="8700" width="17.42578125" style="7" customWidth="1"/>
    <col min="8701" max="8701" width="14" style="7" customWidth="1"/>
    <col min="8702" max="8702" width="11.7109375" style="7" customWidth="1"/>
    <col min="8703" max="8703" width="10.7109375" style="7" bestFit="1" customWidth="1"/>
    <col min="8704" max="8704" width="12.7109375" style="7" customWidth="1"/>
    <col min="8705" max="8705" width="12.28515625" style="7" customWidth="1"/>
    <col min="8706" max="8706" width="11.5703125" style="7" customWidth="1"/>
    <col min="8707" max="8707" width="9.140625" style="7"/>
    <col min="8708" max="8708" width="11.7109375" style="7" bestFit="1" customWidth="1"/>
    <col min="8709" max="8951" width="9.140625" style="7"/>
    <col min="8952" max="8952" width="13.140625" style="7" customWidth="1"/>
    <col min="8953" max="8953" width="16.140625" style="7" customWidth="1"/>
    <col min="8954" max="8954" width="26.85546875" style="7" customWidth="1"/>
    <col min="8955" max="8956" width="17.42578125" style="7" customWidth="1"/>
    <col min="8957" max="8957" width="14" style="7" customWidth="1"/>
    <col min="8958" max="8958" width="11.7109375" style="7" customWidth="1"/>
    <col min="8959" max="8959" width="10.7109375" style="7" bestFit="1" customWidth="1"/>
    <col min="8960" max="8960" width="12.7109375" style="7" customWidth="1"/>
    <col min="8961" max="8961" width="12.28515625" style="7" customWidth="1"/>
    <col min="8962" max="8962" width="11.5703125" style="7" customWidth="1"/>
    <col min="8963" max="8963" width="9.140625" style="7"/>
    <col min="8964" max="8964" width="11.7109375" style="7" bestFit="1" customWidth="1"/>
    <col min="8965" max="9207" width="9.140625" style="7"/>
    <col min="9208" max="9208" width="13.140625" style="7" customWidth="1"/>
    <col min="9209" max="9209" width="16.140625" style="7" customWidth="1"/>
    <col min="9210" max="9210" width="26.85546875" style="7" customWidth="1"/>
    <col min="9211" max="9212" width="17.42578125" style="7" customWidth="1"/>
    <col min="9213" max="9213" width="14" style="7" customWidth="1"/>
    <col min="9214" max="9214" width="11.7109375" style="7" customWidth="1"/>
    <col min="9215" max="9215" width="10.7109375" style="7" bestFit="1" customWidth="1"/>
    <col min="9216" max="9216" width="12.7109375" style="7" customWidth="1"/>
    <col min="9217" max="9217" width="12.28515625" style="7" customWidth="1"/>
    <col min="9218" max="9218" width="11.5703125" style="7" customWidth="1"/>
    <col min="9219" max="9219" width="9.140625" style="7"/>
    <col min="9220" max="9220" width="11.7109375" style="7" bestFit="1" customWidth="1"/>
    <col min="9221" max="9463" width="9.140625" style="7"/>
    <col min="9464" max="9464" width="13.140625" style="7" customWidth="1"/>
    <col min="9465" max="9465" width="16.140625" style="7" customWidth="1"/>
    <col min="9466" max="9466" width="26.85546875" style="7" customWidth="1"/>
    <col min="9467" max="9468" width="17.42578125" style="7" customWidth="1"/>
    <col min="9469" max="9469" width="14" style="7" customWidth="1"/>
    <col min="9470" max="9470" width="11.7109375" style="7" customWidth="1"/>
    <col min="9471" max="9471" width="10.7109375" style="7" bestFit="1" customWidth="1"/>
    <col min="9472" max="9472" width="12.7109375" style="7" customWidth="1"/>
    <col min="9473" max="9473" width="12.28515625" style="7" customWidth="1"/>
    <col min="9474" max="9474" width="11.5703125" style="7" customWidth="1"/>
    <col min="9475" max="9475" width="9.140625" style="7"/>
    <col min="9476" max="9476" width="11.7109375" style="7" bestFit="1" customWidth="1"/>
    <col min="9477" max="9719" width="9.140625" style="7"/>
    <col min="9720" max="9720" width="13.140625" style="7" customWidth="1"/>
    <col min="9721" max="9721" width="16.140625" style="7" customWidth="1"/>
    <col min="9722" max="9722" width="26.85546875" style="7" customWidth="1"/>
    <col min="9723" max="9724" width="17.42578125" style="7" customWidth="1"/>
    <col min="9725" max="9725" width="14" style="7" customWidth="1"/>
    <col min="9726" max="9726" width="11.7109375" style="7" customWidth="1"/>
    <col min="9727" max="9727" width="10.7109375" style="7" bestFit="1" customWidth="1"/>
    <col min="9728" max="9728" width="12.7109375" style="7" customWidth="1"/>
    <col min="9729" max="9729" width="12.28515625" style="7" customWidth="1"/>
    <col min="9730" max="9730" width="11.5703125" style="7" customWidth="1"/>
    <col min="9731" max="9731" width="9.140625" style="7"/>
    <col min="9732" max="9732" width="11.7109375" style="7" bestFit="1" customWidth="1"/>
    <col min="9733" max="9975" width="9.140625" style="7"/>
    <col min="9976" max="9976" width="13.140625" style="7" customWidth="1"/>
    <col min="9977" max="9977" width="16.140625" style="7" customWidth="1"/>
    <col min="9978" max="9978" width="26.85546875" style="7" customWidth="1"/>
    <col min="9979" max="9980" width="17.42578125" style="7" customWidth="1"/>
    <col min="9981" max="9981" width="14" style="7" customWidth="1"/>
    <col min="9982" max="9982" width="11.7109375" style="7" customWidth="1"/>
    <col min="9983" max="9983" width="10.7109375" style="7" bestFit="1" customWidth="1"/>
    <col min="9984" max="9984" width="12.7109375" style="7" customWidth="1"/>
    <col min="9985" max="9985" width="12.28515625" style="7" customWidth="1"/>
    <col min="9986" max="9986" width="11.5703125" style="7" customWidth="1"/>
    <col min="9987" max="9987" width="9.140625" style="7"/>
    <col min="9988" max="9988" width="11.7109375" style="7" bestFit="1" customWidth="1"/>
    <col min="9989" max="10231" width="9.140625" style="7"/>
    <col min="10232" max="10232" width="13.140625" style="7" customWidth="1"/>
    <col min="10233" max="10233" width="16.140625" style="7" customWidth="1"/>
    <col min="10234" max="10234" width="26.85546875" style="7" customWidth="1"/>
    <col min="10235" max="10236" width="17.42578125" style="7" customWidth="1"/>
    <col min="10237" max="10237" width="14" style="7" customWidth="1"/>
    <col min="10238" max="10238" width="11.7109375" style="7" customWidth="1"/>
    <col min="10239" max="10239" width="10.7109375" style="7" bestFit="1" customWidth="1"/>
    <col min="10240" max="10240" width="12.7109375" style="7" customWidth="1"/>
    <col min="10241" max="10241" width="12.28515625" style="7" customWidth="1"/>
    <col min="10242" max="10242" width="11.5703125" style="7" customWidth="1"/>
    <col min="10243" max="10243" width="9.140625" style="7"/>
    <col min="10244" max="10244" width="11.7109375" style="7" bestFit="1" customWidth="1"/>
    <col min="10245" max="10487" width="9.140625" style="7"/>
    <col min="10488" max="10488" width="13.140625" style="7" customWidth="1"/>
    <col min="10489" max="10489" width="16.140625" style="7" customWidth="1"/>
    <col min="10490" max="10490" width="26.85546875" style="7" customWidth="1"/>
    <col min="10491" max="10492" width="17.42578125" style="7" customWidth="1"/>
    <col min="10493" max="10493" width="14" style="7" customWidth="1"/>
    <col min="10494" max="10494" width="11.7109375" style="7" customWidth="1"/>
    <col min="10495" max="10495" width="10.7109375" style="7" bestFit="1" customWidth="1"/>
    <col min="10496" max="10496" width="12.7109375" style="7" customWidth="1"/>
    <col min="10497" max="10497" width="12.28515625" style="7" customWidth="1"/>
    <col min="10498" max="10498" width="11.5703125" style="7" customWidth="1"/>
    <col min="10499" max="10499" width="9.140625" style="7"/>
    <col min="10500" max="10500" width="11.7109375" style="7" bestFit="1" customWidth="1"/>
    <col min="10501" max="10743" width="9.140625" style="7"/>
    <col min="10744" max="10744" width="13.140625" style="7" customWidth="1"/>
    <col min="10745" max="10745" width="16.140625" style="7" customWidth="1"/>
    <col min="10746" max="10746" width="26.85546875" style="7" customWidth="1"/>
    <col min="10747" max="10748" width="17.42578125" style="7" customWidth="1"/>
    <col min="10749" max="10749" width="14" style="7" customWidth="1"/>
    <col min="10750" max="10750" width="11.7109375" style="7" customWidth="1"/>
    <col min="10751" max="10751" width="10.7109375" style="7" bestFit="1" customWidth="1"/>
    <col min="10752" max="10752" width="12.7109375" style="7" customWidth="1"/>
    <col min="10753" max="10753" width="12.28515625" style="7" customWidth="1"/>
    <col min="10754" max="10754" width="11.5703125" style="7" customWidth="1"/>
    <col min="10755" max="10755" width="9.140625" style="7"/>
    <col min="10756" max="10756" width="11.7109375" style="7" bestFit="1" customWidth="1"/>
    <col min="10757" max="10999" width="9.140625" style="7"/>
    <col min="11000" max="11000" width="13.140625" style="7" customWidth="1"/>
    <col min="11001" max="11001" width="16.140625" style="7" customWidth="1"/>
    <col min="11002" max="11002" width="26.85546875" style="7" customWidth="1"/>
    <col min="11003" max="11004" width="17.42578125" style="7" customWidth="1"/>
    <col min="11005" max="11005" width="14" style="7" customWidth="1"/>
    <col min="11006" max="11006" width="11.7109375" style="7" customWidth="1"/>
    <col min="11007" max="11007" width="10.7109375" style="7" bestFit="1" customWidth="1"/>
    <col min="11008" max="11008" width="12.7109375" style="7" customWidth="1"/>
    <col min="11009" max="11009" width="12.28515625" style="7" customWidth="1"/>
    <col min="11010" max="11010" width="11.5703125" style="7" customWidth="1"/>
    <col min="11011" max="11011" width="9.140625" style="7"/>
    <col min="11012" max="11012" width="11.7109375" style="7" bestFit="1" customWidth="1"/>
    <col min="11013" max="11255" width="9.140625" style="7"/>
    <col min="11256" max="11256" width="13.140625" style="7" customWidth="1"/>
    <col min="11257" max="11257" width="16.140625" style="7" customWidth="1"/>
    <col min="11258" max="11258" width="26.85546875" style="7" customWidth="1"/>
    <col min="11259" max="11260" width="17.42578125" style="7" customWidth="1"/>
    <col min="11261" max="11261" width="14" style="7" customWidth="1"/>
    <col min="11262" max="11262" width="11.7109375" style="7" customWidth="1"/>
    <col min="11263" max="11263" width="10.7109375" style="7" bestFit="1" customWidth="1"/>
    <col min="11264" max="11264" width="12.7109375" style="7" customWidth="1"/>
    <col min="11265" max="11265" width="12.28515625" style="7" customWidth="1"/>
    <col min="11266" max="11266" width="11.5703125" style="7" customWidth="1"/>
    <col min="11267" max="11267" width="9.140625" style="7"/>
    <col min="11268" max="11268" width="11.7109375" style="7" bestFit="1" customWidth="1"/>
    <col min="11269" max="11511" width="9.140625" style="7"/>
    <col min="11512" max="11512" width="13.140625" style="7" customWidth="1"/>
    <col min="11513" max="11513" width="16.140625" style="7" customWidth="1"/>
    <col min="11514" max="11514" width="26.85546875" style="7" customWidth="1"/>
    <col min="11515" max="11516" width="17.42578125" style="7" customWidth="1"/>
    <col min="11517" max="11517" width="14" style="7" customWidth="1"/>
    <col min="11518" max="11518" width="11.7109375" style="7" customWidth="1"/>
    <col min="11519" max="11519" width="10.7109375" style="7" bestFit="1" customWidth="1"/>
    <col min="11520" max="11520" width="12.7109375" style="7" customWidth="1"/>
    <col min="11521" max="11521" width="12.28515625" style="7" customWidth="1"/>
    <col min="11522" max="11522" width="11.5703125" style="7" customWidth="1"/>
    <col min="11523" max="11523" width="9.140625" style="7"/>
    <col min="11524" max="11524" width="11.7109375" style="7" bestFit="1" customWidth="1"/>
    <col min="11525" max="11767" width="9.140625" style="7"/>
    <col min="11768" max="11768" width="13.140625" style="7" customWidth="1"/>
    <col min="11769" max="11769" width="16.140625" style="7" customWidth="1"/>
    <col min="11770" max="11770" width="26.85546875" style="7" customWidth="1"/>
    <col min="11771" max="11772" width="17.42578125" style="7" customWidth="1"/>
    <col min="11773" max="11773" width="14" style="7" customWidth="1"/>
    <col min="11774" max="11774" width="11.7109375" style="7" customWidth="1"/>
    <col min="11775" max="11775" width="10.7109375" style="7" bestFit="1" customWidth="1"/>
    <col min="11776" max="11776" width="12.7109375" style="7" customWidth="1"/>
    <col min="11777" max="11777" width="12.28515625" style="7" customWidth="1"/>
    <col min="11778" max="11778" width="11.5703125" style="7" customWidth="1"/>
    <col min="11779" max="11779" width="9.140625" style="7"/>
    <col min="11780" max="11780" width="11.7109375" style="7" bestFit="1" customWidth="1"/>
    <col min="11781" max="12023" width="9.140625" style="7"/>
    <col min="12024" max="12024" width="13.140625" style="7" customWidth="1"/>
    <col min="12025" max="12025" width="16.140625" style="7" customWidth="1"/>
    <col min="12026" max="12026" width="26.85546875" style="7" customWidth="1"/>
    <col min="12027" max="12028" width="17.42578125" style="7" customWidth="1"/>
    <col min="12029" max="12029" width="14" style="7" customWidth="1"/>
    <col min="12030" max="12030" width="11.7109375" style="7" customWidth="1"/>
    <col min="12031" max="12031" width="10.7109375" style="7" bestFit="1" customWidth="1"/>
    <col min="12032" max="12032" width="12.7109375" style="7" customWidth="1"/>
    <col min="12033" max="12033" width="12.28515625" style="7" customWidth="1"/>
    <col min="12034" max="12034" width="11.5703125" style="7" customWidth="1"/>
    <col min="12035" max="12035" width="9.140625" style="7"/>
    <col min="12036" max="12036" width="11.7109375" style="7" bestFit="1" customWidth="1"/>
    <col min="12037" max="12279" width="9.140625" style="7"/>
    <col min="12280" max="12280" width="13.140625" style="7" customWidth="1"/>
    <col min="12281" max="12281" width="16.140625" style="7" customWidth="1"/>
    <col min="12282" max="12282" width="26.85546875" style="7" customWidth="1"/>
    <col min="12283" max="12284" width="17.42578125" style="7" customWidth="1"/>
    <col min="12285" max="12285" width="14" style="7" customWidth="1"/>
    <col min="12286" max="12286" width="11.7109375" style="7" customWidth="1"/>
    <col min="12287" max="12287" width="10.7109375" style="7" bestFit="1" customWidth="1"/>
    <col min="12288" max="12288" width="12.7109375" style="7" customWidth="1"/>
    <col min="12289" max="12289" width="12.28515625" style="7" customWidth="1"/>
    <col min="12290" max="12290" width="11.5703125" style="7" customWidth="1"/>
    <col min="12291" max="12291" width="9.140625" style="7"/>
    <col min="12292" max="12292" width="11.7109375" style="7" bestFit="1" customWidth="1"/>
    <col min="12293" max="12535" width="9.140625" style="7"/>
    <col min="12536" max="12536" width="13.140625" style="7" customWidth="1"/>
    <col min="12537" max="12537" width="16.140625" style="7" customWidth="1"/>
    <col min="12538" max="12538" width="26.85546875" style="7" customWidth="1"/>
    <col min="12539" max="12540" width="17.42578125" style="7" customWidth="1"/>
    <col min="12541" max="12541" width="14" style="7" customWidth="1"/>
    <col min="12542" max="12542" width="11.7109375" style="7" customWidth="1"/>
    <col min="12543" max="12543" width="10.7109375" style="7" bestFit="1" customWidth="1"/>
    <col min="12544" max="12544" width="12.7109375" style="7" customWidth="1"/>
    <col min="12545" max="12545" width="12.28515625" style="7" customWidth="1"/>
    <col min="12546" max="12546" width="11.5703125" style="7" customWidth="1"/>
    <col min="12547" max="12547" width="9.140625" style="7"/>
    <col min="12548" max="12548" width="11.7109375" style="7" bestFit="1" customWidth="1"/>
    <col min="12549" max="12791" width="9.140625" style="7"/>
    <col min="12792" max="12792" width="13.140625" style="7" customWidth="1"/>
    <col min="12793" max="12793" width="16.140625" style="7" customWidth="1"/>
    <col min="12794" max="12794" width="26.85546875" style="7" customWidth="1"/>
    <col min="12795" max="12796" width="17.42578125" style="7" customWidth="1"/>
    <col min="12797" max="12797" width="14" style="7" customWidth="1"/>
    <col min="12798" max="12798" width="11.7109375" style="7" customWidth="1"/>
    <col min="12799" max="12799" width="10.7109375" style="7" bestFit="1" customWidth="1"/>
    <col min="12800" max="12800" width="12.7109375" style="7" customWidth="1"/>
    <col min="12801" max="12801" width="12.28515625" style="7" customWidth="1"/>
    <col min="12802" max="12802" width="11.5703125" style="7" customWidth="1"/>
    <col min="12803" max="12803" width="9.140625" style="7"/>
    <col min="12804" max="12804" width="11.7109375" style="7" bestFit="1" customWidth="1"/>
    <col min="12805" max="13047" width="9.140625" style="7"/>
    <col min="13048" max="13048" width="13.140625" style="7" customWidth="1"/>
    <col min="13049" max="13049" width="16.140625" style="7" customWidth="1"/>
    <col min="13050" max="13050" width="26.85546875" style="7" customWidth="1"/>
    <col min="13051" max="13052" width="17.42578125" style="7" customWidth="1"/>
    <col min="13053" max="13053" width="14" style="7" customWidth="1"/>
    <col min="13054" max="13054" width="11.7109375" style="7" customWidth="1"/>
    <col min="13055" max="13055" width="10.7109375" style="7" bestFit="1" customWidth="1"/>
    <col min="13056" max="13056" width="12.7109375" style="7" customWidth="1"/>
    <col min="13057" max="13057" width="12.28515625" style="7" customWidth="1"/>
    <col min="13058" max="13058" width="11.5703125" style="7" customWidth="1"/>
    <col min="13059" max="13059" width="9.140625" style="7"/>
    <col min="13060" max="13060" width="11.7109375" style="7" bestFit="1" customWidth="1"/>
    <col min="13061" max="13303" width="9.140625" style="7"/>
    <col min="13304" max="13304" width="13.140625" style="7" customWidth="1"/>
    <col min="13305" max="13305" width="16.140625" style="7" customWidth="1"/>
    <col min="13306" max="13306" width="26.85546875" style="7" customWidth="1"/>
    <col min="13307" max="13308" width="17.42578125" style="7" customWidth="1"/>
    <col min="13309" max="13309" width="14" style="7" customWidth="1"/>
    <col min="13310" max="13310" width="11.7109375" style="7" customWidth="1"/>
    <col min="13311" max="13311" width="10.7109375" style="7" bestFit="1" customWidth="1"/>
    <col min="13312" max="13312" width="12.7109375" style="7" customWidth="1"/>
    <col min="13313" max="13313" width="12.28515625" style="7" customWidth="1"/>
    <col min="13314" max="13314" width="11.5703125" style="7" customWidth="1"/>
    <col min="13315" max="13315" width="9.140625" style="7"/>
    <col min="13316" max="13316" width="11.7109375" style="7" bestFit="1" customWidth="1"/>
    <col min="13317" max="13559" width="9.140625" style="7"/>
    <col min="13560" max="13560" width="13.140625" style="7" customWidth="1"/>
    <col min="13561" max="13561" width="16.140625" style="7" customWidth="1"/>
    <col min="13562" max="13562" width="26.85546875" style="7" customWidth="1"/>
    <col min="13563" max="13564" width="17.42578125" style="7" customWidth="1"/>
    <col min="13565" max="13565" width="14" style="7" customWidth="1"/>
    <col min="13566" max="13566" width="11.7109375" style="7" customWidth="1"/>
    <col min="13567" max="13567" width="10.7109375" style="7" bestFit="1" customWidth="1"/>
    <col min="13568" max="13568" width="12.7109375" style="7" customWidth="1"/>
    <col min="13569" max="13569" width="12.28515625" style="7" customWidth="1"/>
    <col min="13570" max="13570" width="11.5703125" style="7" customWidth="1"/>
    <col min="13571" max="13571" width="9.140625" style="7"/>
    <col min="13572" max="13572" width="11.7109375" style="7" bestFit="1" customWidth="1"/>
    <col min="13573" max="13815" width="9.140625" style="7"/>
    <col min="13816" max="13816" width="13.140625" style="7" customWidth="1"/>
    <col min="13817" max="13817" width="16.140625" style="7" customWidth="1"/>
    <col min="13818" max="13818" width="26.85546875" style="7" customWidth="1"/>
    <col min="13819" max="13820" width="17.42578125" style="7" customWidth="1"/>
    <col min="13821" max="13821" width="14" style="7" customWidth="1"/>
    <col min="13822" max="13822" width="11.7109375" style="7" customWidth="1"/>
    <col min="13823" max="13823" width="10.7109375" style="7" bestFit="1" customWidth="1"/>
    <col min="13824" max="13824" width="12.7109375" style="7" customWidth="1"/>
    <col min="13825" max="13825" width="12.28515625" style="7" customWidth="1"/>
    <col min="13826" max="13826" width="11.5703125" style="7" customWidth="1"/>
    <col min="13827" max="13827" width="9.140625" style="7"/>
    <col min="13828" max="13828" width="11.7109375" style="7" bestFit="1" customWidth="1"/>
    <col min="13829" max="14071" width="9.140625" style="7"/>
    <col min="14072" max="14072" width="13.140625" style="7" customWidth="1"/>
    <col min="14073" max="14073" width="16.140625" style="7" customWidth="1"/>
    <col min="14074" max="14074" width="26.85546875" style="7" customWidth="1"/>
    <col min="14075" max="14076" width="17.42578125" style="7" customWidth="1"/>
    <col min="14077" max="14077" width="14" style="7" customWidth="1"/>
    <col min="14078" max="14078" width="11.7109375" style="7" customWidth="1"/>
    <col min="14079" max="14079" width="10.7109375" style="7" bestFit="1" customWidth="1"/>
    <col min="14080" max="14080" width="12.7109375" style="7" customWidth="1"/>
    <col min="14081" max="14081" width="12.28515625" style="7" customWidth="1"/>
    <col min="14082" max="14082" width="11.5703125" style="7" customWidth="1"/>
    <col min="14083" max="14083" width="9.140625" style="7"/>
    <col min="14084" max="14084" width="11.7109375" style="7" bestFit="1" customWidth="1"/>
    <col min="14085" max="14327" width="9.140625" style="7"/>
    <col min="14328" max="14328" width="13.140625" style="7" customWidth="1"/>
    <col min="14329" max="14329" width="16.140625" style="7" customWidth="1"/>
    <col min="14330" max="14330" width="26.85546875" style="7" customWidth="1"/>
    <col min="14331" max="14332" width="17.42578125" style="7" customWidth="1"/>
    <col min="14333" max="14333" width="14" style="7" customWidth="1"/>
    <col min="14334" max="14334" width="11.7109375" style="7" customWidth="1"/>
    <col min="14335" max="14335" width="10.7109375" style="7" bestFit="1" customWidth="1"/>
    <col min="14336" max="14336" width="12.7109375" style="7" customWidth="1"/>
    <col min="14337" max="14337" width="12.28515625" style="7" customWidth="1"/>
    <col min="14338" max="14338" width="11.5703125" style="7" customWidth="1"/>
    <col min="14339" max="14339" width="9.140625" style="7"/>
    <col min="14340" max="14340" width="11.7109375" style="7" bestFit="1" customWidth="1"/>
    <col min="14341" max="14583" width="9.140625" style="7"/>
    <col min="14584" max="14584" width="13.140625" style="7" customWidth="1"/>
    <col min="14585" max="14585" width="16.140625" style="7" customWidth="1"/>
    <col min="14586" max="14586" width="26.85546875" style="7" customWidth="1"/>
    <col min="14587" max="14588" width="17.42578125" style="7" customWidth="1"/>
    <col min="14589" max="14589" width="14" style="7" customWidth="1"/>
    <col min="14590" max="14590" width="11.7109375" style="7" customWidth="1"/>
    <col min="14591" max="14591" width="10.7109375" style="7" bestFit="1" customWidth="1"/>
    <col min="14592" max="14592" width="12.7109375" style="7" customWidth="1"/>
    <col min="14593" max="14593" width="12.28515625" style="7" customWidth="1"/>
    <col min="14594" max="14594" width="11.5703125" style="7" customWidth="1"/>
    <col min="14595" max="14595" width="9.140625" style="7"/>
    <col min="14596" max="14596" width="11.7109375" style="7" bestFit="1" customWidth="1"/>
    <col min="14597" max="14839" width="9.140625" style="7"/>
    <col min="14840" max="14840" width="13.140625" style="7" customWidth="1"/>
    <col min="14841" max="14841" width="16.140625" style="7" customWidth="1"/>
    <col min="14842" max="14842" width="26.85546875" style="7" customWidth="1"/>
    <col min="14843" max="14844" width="17.42578125" style="7" customWidth="1"/>
    <col min="14845" max="14845" width="14" style="7" customWidth="1"/>
    <col min="14846" max="14846" width="11.7109375" style="7" customWidth="1"/>
    <col min="14847" max="14847" width="10.7109375" style="7" bestFit="1" customWidth="1"/>
    <col min="14848" max="14848" width="12.7109375" style="7" customWidth="1"/>
    <col min="14849" max="14849" width="12.28515625" style="7" customWidth="1"/>
    <col min="14850" max="14850" width="11.5703125" style="7" customWidth="1"/>
    <col min="14851" max="14851" width="9.140625" style="7"/>
    <col min="14852" max="14852" width="11.7109375" style="7" bestFit="1" customWidth="1"/>
    <col min="14853" max="15095" width="9.140625" style="7"/>
    <col min="15096" max="15096" width="13.140625" style="7" customWidth="1"/>
    <col min="15097" max="15097" width="16.140625" style="7" customWidth="1"/>
    <col min="15098" max="15098" width="26.85546875" style="7" customWidth="1"/>
    <col min="15099" max="15100" width="17.42578125" style="7" customWidth="1"/>
    <col min="15101" max="15101" width="14" style="7" customWidth="1"/>
    <col min="15102" max="15102" width="11.7109375" style="7" customWidth="1"/>
    <col min="15103" max="15103" width="10.7109375" style="7" bestFit="1" customWidth="1"/>
    <col min="15104" max="15104" width="12.7109375" style="7" customWidth="1"/>
    <col min="15105" max="15105" width="12.28515625" style="7" customWidth="1"/>
    <col min="15106" max="15106" width="11.5703125" style="7" customWidth="1"/>
    <col min="15107" max="15107" width="9.140625" style="7"/>
    <col min="15108" max="15108" width="11.7109375" style="7" bestFit="1" customWidth="1"/>
    <col min="15109" max="15351" width="9.140625" style="7"/>
    <col min="15352" max="15352" width="13.140625" style="7" customWidth="1"/>
    <col min="15353" max="15353" width="16.140625" style="7" customWidth="1"/>
    <col min="15354" max="15354" width="26.85546875" style="7" customWidth="1"/>
    <col min="15355" max="15356" width="17.42578125" style="7" customWidth="1"/>
    <col min="15357" max="15357" width="14" style="7" customWidth="1"/>
    <col min="15358" max="15358" width="11.7109375" style="7" customWidth="1"/>
    <col min="15359" max="15359" width="10.7109375" style="7" bestFit="1" customWidth="1"/>
    <col min="15360" max="15360" width="12.7109375" style="7" customWidth="1"/>
    <col min="15361" max="15361" width="12.28515625" style="7" customWidth="1"/>
    <col min="15362" max="15362" width="11.5703125" style="7" customWidth="1"/>
    <col min="15363" max="15363" width="9.140625" style="7"/>
    <col min="15364" max="15364" width="11.7109375" style="7" bestFit="1" customWidth="1"/>
    <col min="15365" max="15607" width="9.140625" style="7"/>
    <col min="15608" max="15608" width="13.140625" style="7" customWidth="1"/>
    <col min="15609" max="15609" width="16.140625" style="7" customWidth="1"/>
    <col min="15610" max="15610" width="26.85546875" style="7" customWidth="1"/>
    <col min="15611" max="15612" width="17.42578125" style="7" customWidth="1"/>
    <col min="15613" max="15613" width="14" style="7" customWidth="1"/>
    <col min="15614" max="15614" width="11.7109375" style="7" customWidth="1"/>
    <col min="15615" max="15615" width="10.7109375" style="7" bestFit="1" customWidth="1"/>
    <col min="15616" max="15616" width="12.7109375" style="7" customWidth="1"/>
    <col min="15617" max="15617" width="12.28515625" style="7" customWidth="1"/>
    <col min="15618" max="15618" width="11.5703125" style="7" customWidth="1"/>
    <col min="15619" max="15619" width="9.140625" style="7"/>
    <col min="15620" max="15620" width="11.7109375" style="7" bestFit="1" customWidth="1"/>
    <col min="15621" max="15863" width="9.140625" style="7"/>
    <col min="15864" max="15864" width="13.140625" style="7" customWidth="1"/>
    <col min="15865" max="15865" width="16.140625" style="7" customWidth="1"/>
    <col min="15866" max="15866" width="26.85546875" style="7" customWidth="1"/>
    <col min="15867" max="15868" width="17.42578125" style="7" customWidth="1"/>
    <col min="15869" max="15869" width="14" style="7" customWidth="1"/>
    <col min="15870" max="15870" width="11.7109375" style="7" customWidth="1"/>
    <col min="15871" max="15871" width="10.7109375" style="7" bestFit="1" customWidth="1"/>
    <col min="15872" max="15872" width="12.7109375" style="7" customWidth="1"/>
    <col min="15873" max="15873" width="12.28515625" style="7" customWidth="1"/>
    <col min="15874" max="15874" width="11.5703125" style="7" customWidth="1"/>
    <col min="15875" max="15875" width="9.140625" style="7"/>
    <col min="15876" max="15876" width="11.7109375" style="7" bestFit="1" customWidth="1"/>
    <col min="15877" max="16119" width="9.140625" style="7"/>
    <col min="16120" max="16120" width="13.140625" style="7" customWidth="1"/>
    <col min="16121" max="16121" width="16.140625" style="7" customWidth="1"/>
    <col min="16122" max="16122" width="26.85546875" style="7" customWidth="1"/>
    <col min="16123" max="16124" width="17.42578125" style="7" customWidth="1"/>
    <col min="16125" max="16125" width="14" style="7" customWidth="1"/>
    <col min="16126" max="16126" width="11.7109375" style="7" customWidth="1"/>
    <col min="16127" max="16127" width="10.7109375" style="7" bestFit="1" customWidth="1"/>
    <col min="16128" max="16128" width="12.7109375" style="7" customWidth="1"/>
    <col min="16129" max="16129" width="12.28515625" style="7" customWidth="1"/>
    <col min="16130" max="16130" width="11.5703125" style="7" customWidth="1"/>
    <col min="16131" max="16131" width="9.140625" style="7"/>
    <col min="16132" max="16132" width="11.7109375" style="7" bestFit="1" customWidth="1"/>
    <col min="16133" max="16384" width="9.140625" style="7"/>
  </cols>
  <sheetData>
    <row r="1" spans="1:247" x14ac:dyDescent="0.25">
      <c r="A1" s="1015" t="s">
        <v>69</v>
      </c>
      <c r="B1" s="1015"/>
      <c r="C1" s="1015"/>
      <c r="D1" s="1015"/>
      <c r="E1" s="1015"/>
      <c r="F1" s="1015"/>
      <c r="G1" s="1015"/>
    </row>
    <row r="2" spans="1:247" x14ac:dyDescent="0.25">
      <c r="A2" s="389"/>
      <c r="B2" s="389"/>
      <c r="C2" s="389"/>
      <c r="D2" s="389"/>
      <c r="E2" s="389"/>
      <c r="F2" s="389"/>
      <c r="G2" s="389"/>
    </row>
    <row r="3" spans="1:247" ht="54.75" customHeight="1" x14ac:dyDescent="0.25">
      <c r="A3" s="1016" t="s">
        <v>538</v>
      </c>
      <c r="B3" s="1016"/>
      <c r="C3" s="1016"/>
      <c r="D3" s="1016"/>
      <c r="E3" s="1016"/>
      <c r="F3" s="1016"/>
      <c r="G3" s="1016"/>
    </row>
    <row r="5" spans="1:247" s="390" customFormat="1" ht="46.5" customHeight="1" x14ac:dyDescent="0.25">
      <c r="A5" s="1017" t="s">
        <v>26</v>
      </c>
      <c r="B5" s="1017"/>
      <c r="C5" s="1017"/>
      <c r="D5" s="1017"/>
      <c r="E5" s="1017"/>
      <c r="F5" s="1017"/>
      <c r="G5" s="1017"/>
    </row>
    <row r="6" spans="1:247" s="390" customFormat="1" x14ac:dyDescent="0.25"/>
    <row r="7" spans="1:247" x14ac:dyDescent="0.25">
      <c r="A7" s="1006" t="s">
        <v>59</v>
      </c>
      <c r="B7" s="1006"/>
      <c r="C7" s="1006"/>
      <c r="D7" s="1006"/>
      <c r="E7" s="1006"/>
      <c r="F7" s="1006"/>
      <c r="G7" s="1006"/>
    </row>
    <row r="8" spans="1:247" s="390" customFormat="1" x14ac:dyDescent="0.25"/>
    <row r="9" spans="1:247" ht="51.75" customHeight="1" x14ac:dyDescent="0.25">
      <c r="A9" s="983" t="s">
        <v>28</v>
      </c>
      <c r="B9" s="983"/>
      <c r="C9" s="983"/>
      <c r="D9" s="984" t="s">
        <v>109</v>
      </c>
      <c r="E9" s="984"/>
      <c r="F9" s="984"/>
      <c r="G9" s="984"/>
      <c r="H9" s="390"/>
      <c r="I9" s="390"/>
      <c r="J9" s="390"/>
      <c r="K9" s="390"/>
      <c r="L9" s="390"/>
      <c r="M9" s="390"/>
      <c r="N9" s="390"/>
      <c r="O9" s="390"/>
      <c r="P9" s="390"/>
      <c r="Q9" s="390"/>
      <c r="R9" s="390"/>
      <c r="S9" s="390"/>
      <c r="T9" s="390"/>
      <c r="U9" s="390"/>
      <c r="V9" s="390"/>
      <c r="W9" s="390"/>
      <c r="X9" s="390"/>
      <c r="Y9" s="390"/>
      <c r="Z9" s="390"/>
      <c r="AA9" s="390"/>
      <c r="AB9" s="390"/>
      <c r="AC9" s="390"/>
      <c r="AD9" s="390"/>
      <c r="AE9" s="390"/>
      <c r="AF9" s="390"/>
      <c r="AG9" s="390"/>
      <c r="AH9" s="390"/>
      <c r="AI9" s="390"/>
      <c r="AJ9" s="390"/>
      <c r="AK9" s="390"/>
      <c r="AL9" s="390"/>
      <c r="AM9" s="390"/>
      <c r="AN9" s="390"/>
      <c r="AO9" s="390"/>
      <c r="AP9" s="390"/>
      <c r="AQ9" s="390"/>
      <c r="AR9" s="390"/>
      <c r="AS9" s="390"/>
      <c r="AT9" s="390"/>
      <c r="AU9" s="390"/>
      <c r="AV9" s="390"/>
      <c r="AW9" s="390"/>
      <c r="AX9" s="390"/>
      <c r="AY9" s="390"/>
      <c r="AZ9" s="390"/>
      <c r="BA9" s="390"/>
      <c r="BB9" s="390"/>
      <c r="BC9" s="390"/>
      <c r="BD9" s="390"/>
      <c r="BE9" s="390"/>
      <c r="BF9" s="390"/>
      <c r="BG9" s="390"/>
      <c r="BH9" s="390"/>
      <c r="BI9" s="390"/>
      <c r="BJ9" s="390"/>
      <c r="BK9" s="390"/>
      <c r="BL9" s="390"/>
      <c r="BM9" s="390"/>
      <c r="BN9" s="390"/>
      <c r="BO9" s="390"/>
      <c r="BP9" s="390"/>
      <c r="BQ9" s="390"/>
      <c r="BR9" s="390"/>
      <c r="BS9" s="390"/>
      <c r="BT9" s="390"/>
      <c r="BU9" s="390"/>
      <c r="BV9" s="390"/>
      <c r="BW9" s="390"/>
      <c r="BX9" s="390"/>
      <c r="BY9" s="390"/>
      <c r="BZ9" s="390"/>
      <c r="CA9" s="390"/>
      <c r="CB9" s="390"/>
      <c r="CC9" s="390"/>
      <c r="CD9" s="390"/>
      <c r="CE9" s="390"/>
      <c r="CF9" s="390"/>
      <c r="CG9" s="390"/>
      <c r="CH9" s="390"/>
      <c r="CI9" s="390"/>
      <c r="CJ9" s="390"/>
      <c r="CK9" s="390"/>
      <c r="CL9" s="390"/>
      <c r="CM9" s="390"/>
      <c r="CN9" s="390"/>
      <c r="CO9" s="390"/>
      <c r="CP9" s="390"/>
      <c r="CQ9" s="390"/>
      <c r="CR9" s="390"/>
      <c r="CS9" s="390"/>
      <c r="CT9" s="390"/>
      <c r="CU9" s="390"/>
      <c r="CV9" s="390"/>
      <c r="CW9" s="390"/>
      <c r="CX9" s="390"/>
      <c r="CY9" s="390"/>
      <c r="CZ9" s="390"/>
      <c r="DA9" s="390"/>
      <c r="DB9" s="390"/>
      <c r="DC9" s="390"/>
      <c r="DD9" s="390"/>
      <c r="DE9" s="390"/>
      <c r="DF9" s="390"/>
      <c r="DG9" s="390"/>
      <c r="DH9" s="390"/>
      <c r="DI9" s="390"/>
      <c r="DJ9" s="390"/>
      <c r="DK9" s="390"/>
      <c r="DL9" s="390"/>
      <c r="DM9" s="390"/>
      <c r="DN9" s="390"/>
      <c r="DO9" s="390"/>
      <c r="DP9" s="390"/>
      <c r="DQ9" s="390"/>
      <c r="DR9" s="390"/>
      <c r="DS9" s="390"/>
      <c r="DT9" s="390"/>
      <c r="DU9" s="390"/>
      <c r="DV9" s="390"/>
      <c r="DW9" s="390"/>
      <c r="DX9" s="390"/>
      <c r="DY9" s="390"/>
      <c r="DZ9" s="390"/>
      <c r="EA9" s="390"/>
      <c r="EB9" s="390"/>
      <c r="EC9" s="390"/>
      <c r="ED9" s="390"/>
      <c r="EE9" s="390"/>
      <c r="EF9" s="390"/>
      <c r="EG9" s="390"/>
      <c r="EH9" s="390"/>
      <c r="EI9" s="390"/>
      <c r="EJ9" s="390"/>
      <c r="EK9" s="390"/>
      <c r="EL9" s="390"/>
      <c r="EM9" s="390"/>
      <c r="EN9" s="390"/>
      <c r="EO9" s="390"/>
      <c r="EP9" s="390"/>
      <c r="EQ9" s="390"/>
      <c r="ER9" s="390"/>
      <c r="ES9" s="390"/>
      <c r="ET9" s="390"/>
      <c r="EU9" s="390"/>
      <c r="EV9" s="390"/>
      <c r="EW9" s="390"/>
      <c r="EX9" s="390"/>
      <c r="EY9" s="390"/>
      <c r="EZ9" s="390"/>
      <c r="FA9" s="390"/>
      <c r="FB9" s="390"/>
      <c r="FC9" s="390"/>
      <c r="FD9" s="390"/>
      <c r="FE9" s="390"/>
      <c r="FF9" s="390"/>
      <c r="FG9" s="390"/>
      <c r="FH9" s="390"/>
      <c r="FI9" s="390"/>
      <c r="FJ9" s="390"/>
      <c r="FK9" s="390"/>
      <c r="FL9" s="390"/>
      <c r="FM9" s="390"/>
      <c r="FN9" s="390"/>
      <c r="FO9" s="390"/>
      <c r="FP9" s="390"/>
      <c r="FQ9" s="390"/>
      <c r="FR9" s="390"/>
      <c r="FS9" s="390"/>
      <c r="FT9" s="390"/>
      <c r="FU9" s="390"/>
      <c r="FV9" s="390"/>
      <c r="FW9" s="390"/>
      <c r="FX9" s="390"/>
      <c r="FY9" s="390"/>
      <c r="FZ9" s="390"/>
      <c r="GA9" s="390"/>
      <c r="GB9" s="390"/>
      <c r="GC9" s="390"/>
      <c r="GD9" s="390"/>
      <c r="GE9" s="390"/>
      <c r="GF9" s="390"/>
      <c r="GG9" s="390"/>
      <c r="GH9" s="390"/>
      <c r="GI9" s="390"/>
      <c r="GJ9" s="390"/>
      <c r="GK9" s="390"/>
      <c r="GL9" s="390"/>
      <c r="GM9" s="390"/>
      <c r="GN9" s="390"/>
      <c r="GO9" s="390"/>
      <c r="GP9" s="390"/>
      <c r="GQ9" s="390"/>
      <c r="GR9" s="390"/>
      <c r="GS9" s="390"/>
      <c r="GT9" s="390"/>
      <c r="GU9" s="390"/>
      <c r="GV9" s="390"/>
      <c r="GW9" s="390"/>
      <c r="GX9" s="390"/>
      <c r="GY9" s="390"/>
      <c r="GZ9" s="390"/>
      <c r="HA9" s="390"/>
      <c r="HB9" s="390"/>
      <c r="HC9" s="390"/>
      <c r="HD9" s="390"/>
      <c r="HE9" s="390"/>
      <c r="HF9" s="390"/>
      <c r="HG9" s="390"/>
      <c r="HH9" s="390"/>
      <c r="HI9" s="390"/>
      <c r="HJ9" s="390"/>
      <c r="HK9" s="390"/>
      <c r="HL9" s="390"/>
      <c r="HM9" s="390"/>
      <c r="HN9" s="390"/>
      <c r="HO9" s="390"/>
      <c r="HP9" s="390"/>
      <c r="HQ9" s="390"/>
      <c r="HR9" s="390"/>
      <c r="HS9" s="390"/>
      <c r="HT9" s="390"/>
      <c r="HU9" s="390"/>
      <c r="HV9" s="390"/>
      <c r="HW9" s="390"/>
      <c r="HX9" s="390"/>
      <c r="HY9" s="390"/>
      <c r="HZ9" s="390"/>
      <c r="IA9" s="390"/>
      <c r="IB9" s="390"/>
      <c r="IC9" s="390"/>
      <c r="ID9" s="390"/>
      <c r="IE9" s="390"/>
      <c r="IF9" s="390"/>
      <c r="IG9" s="390"/>
      <c r="IH9" s="390"/>
      <c r="II9" s="390"/>
      <c r="IJ9" s="390"/>
      <c r="IK9" s="390"/>
      <c r="IL9" s="390"/>
      <c r="IM9" s="390"/>
    </row>
    <row r="10" spans="1:247" ht="36" customHeight="1" x14ac:dyDescent="0.25">
      <c r="A10" s="983"/>
      <c r="B10" s="983"/>
      <c r="C10" s="983"/>
      <c r="D10" s="696" t="s">
        <v>29</v>
      </c>
      <c r="E10" s="697"/>
      <c r="F10" s="696" t="s">
        <v>30</v>
      </c>
      <c r="G10" s="697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  <c r="AG10" s="390"/>
      <c r="AH10" s="390"/>
      <c r="AI10" s="390"/>
      <c r="AJ10" s="390"/>
      <c r="AK10" s="390"/>
      <c r="AL10" s="390"/>
      <c r="AM10" s="390"/>
      <c r="AN10" s="390"/>
      <c r="AO10" s="390"/>
      <c r="AP10" s="390"/>
      <c r="AQ10" s="390"/>
      <c r="AR10" s="390"/>
      <c r="AS10" s="390"/>
      <c r="AT10" s="390"/>
      <c r="AU10" s="390"/>
      <c r="AV10" s="390"/>
      <c r="AW10" s="390"/>
      <c r="AX10" s="390"/>
      <c r="AY10" s="390"/>
      <c r="AZ10" s="390"/>
      <c r="BA10" s="390"/>
      <c r="BB10" s="390"/>
      <c r="BC10" s="390"/>
      <c r="BD10" s="390"/>
      <c r="BE10" s="390"/>
      <c r="BF10" s="390"/>
      <c r="BG10" s="390"/>
      <c r="BH10" s="390"/>
      <c r="BI10" s="390"/>
      <c r="BJ10" s="390"/>
      <c r="BK10" s="390"/>
      <c r="BL10" s="390"/>
      <c r="BM10" s="390"/>
      <c r="BN10" s="390"/>
      <c r="BO10" s="390"/>
      <c r="BP10" s="390"/>
      <c r="BQ10" s="390"/>
      <c r="BR10" s="390"/>
      <c r="BS10" s="390"/>
      <c r="BT10" s="390"/>
      <c r="BU10" s="390"/>
      <c r="BV10" s="390"/>
      <c r="BW10" s="390"/>
      <c r="BX10" s="390"/>
      <c r="BY10" s="390"/>
      <c r="BZ10" s="390"/>
      <c r="CA10" s="390"/>
      <c r="CB10" s="390"/>
      <c r="CC10" s="390"/>
      <c r="CD10" s="390"/>
      <c r="CE10" s="390"/>
      <c r="CF10" s="390"/>
      <c r="CG10" s="390"/>
      <c r="CH10" s="390"/>
      <c r="CI10" s="390"/>
      <c r="CJ10" s="390"/>
      <c r="CK10" s="390"/>
      <c r="CL10" s="390"/>
      <c r="CM10" s="390"/>
      <c r="CN10" s="390"/>
      <c r="CO10" s="390"/>
      <c r="CP10" s="390"/>
      <c r="CQ10" s="390"/>
      <c r="CR10" s="390"/>
      <c r="CS10" s="390"/>
      <c r="CT10" s="390"/>
      <c r="CU10" s="390"/>
      <c r="CV10" s="390"/>
      <c r="CW10" s="390"/>
      <c r="CX10" s="390"/>
      <c r="CY10" s="390"/>
      <c r="CZ10" s="390"/>
      <c r="DA10" s="390"/>
      <c r="DB10" s="390"/>
      <c r="DC10" s="390"/>
      <c r="DD10" s="390"/>
      <c r="DE10" s="390"/>
      <c r="DF10" s="390"/>
      <c r="DG10" s="390"/>
      <c r="DH10" s="390"/>
      <c r="DI10" s="390"/>
      <c r="DJ10" s="390"/>
      <c r="DK10" s="390"/>
      <c r="DL10" s="390"/>
      <c r="DM10" s="390"/>
      <c r="DN10" s="390"/>
      <c r="DO10" s="390"/>
      <c r="DP10" s="390"/>
      <c r="DQ10" s="390"/>
      <c r="DR10" s="390"/>
      <c r="DS10" s="390"/>
      <c r="DT10" s="390"/>
      <c r="DU10" s="390"/>
      <c r="DV10" s="390"/>
      <c r="DW10" s="390"/>
      <c r="DX10" s="390"/>
      <c r="DY10" s="390"/>
      <c r="DZ10" s="390"/>
      <c r="EA10" s="390"/>
      <c r="EB10" s="390"/>
      <c r="EC10" s="390"/>
      <c r="ED10" s="390"/>
      <c r="EE10" s="390"/>
      <c r="EF10" s="390"/>
      <c r="EG10" s="390"/>
      <c r="EH10" s="390"/>
      <c r="EI10" s="390"/>
      <c r="EJ10" s="390"/>
      <c r="EK10" s="390"/>
      <c r="EL10" s="390"/>
      <c r="EM10" s="390"/>
      <c r="EN10" s="390"/>
      <c r="EO10" s="390"/>
      <c r="EP10" s="390"/>
      <c r="EQ10" s="390"/>
      <c r="ER10" s="390"/>
      <c r="ES10" s="390"/>
      <c r="ET10" s="390"/>
      <c r="EU10" s="390"/>
      <c r="EV10" s="390"/>
      <c r="EW10" s="390"/>
      <c r="EX10" s="390"/>
      <c r="EY10" s="390"/>
      <c r="EZ10" s="390"/>
      <c r="FA10" s="390"/>
      <c r="FB10" s="390"/>
      <c r="FC10" s="390"/>
      <c r="FD10" s="390"/>
      <c r="FE10" s="390"/>
      <c r="FF10" s="390"/>
      <c r="FG10" s="390"/>
      <c r="FH10" s="390"/>
      <c r="FI10" s="390"/>
      <c r="FJ10" s="390"/>
      <c r="FK10" s="390"/>
      <c r="FL10" s="390"/>
      <c r="FM10" s="390"/>
      <c r="FN10" s="390"/>
      <c r="FO10" s="390"/>
      <c r="FP10" s="390"/>
      <c r="FQ10" s="390"/>
      <c r="FR10" s="390"/>
      <c r="FS10" s="390"/>
      <c r="FT10" s="390"/>
      <c r="FU10" s="390"/>
      <c r="FV10" s="390"/>
      <c r="FW10" s="390"/>
      <c r="FX10" s="390"/>
      <c r="FY10" s="390"/>
      <c r="FZ10" s="390"/>
      <c r="GA10" s="390"/>
      <c r="GB10" s="390"/>
      <c r="GC10" s="390"/>
      <c r="GD10" s="390"/>
      <c r="GE10" s="390"/>
      <c r="GF10" s="390"/>
      <c r="GG10" s="390"/>
      <c r="GH10" s="390"/>
      <c r="GI10" s="390"/>
      <c r="GJ10" s="390"/>
      <c r="GK10" s="390"/>
      <c r="GL10" s="390"/>
      <c r="GM10" s="390"/>
      <c r="GN10" s="390"/>
      <c r="GO10" s="390"/>
      <c r="GP10" s="390"/>
      <c r="GQ10" s="390"/>
      <c r="GR10" s="390"/>
      <c r="GS10" s="390"/>
      <c r="GT10" s="390"/>
      <c r="GU10" s="390"/>
      <c r="GV10" s="390"/>
      <c r="GW10" s="390"/>
      <c r="GX10" s="390"/>
      <c r="GY10" s="390"/>
      <c r="GZ10" s="390"/>
      <c r="HA10" s="390"/>
      <c r="HB10" s="390"/>
      <c r="HC10" s="390"/>
      <c r="HD10" s="390"/>
      <c r="HE10" s="390"/>
      <c r="HF10" s="390"/>
      <c r="HG10" s="390"/>
      <c r="HH10" s="390"/>
      <c r="HI10" s="390"/>
      <c r="HJ10" s="390"/>
      <c r="HK10" s="390"/>
      <c r="HL10" s="390"/>
      <c r="HM10" s="390"/>
      <c r="HN10" s="390"/>
      <c r="HO10" s="390"/>
      <c r="HP10" s="390"/>
      <c r="HQ10" s="390"/>
      <c r="HR10" s="390"/>
      <c r="HS10" s="390"/>
      <c r="HT10" s="390"/>
      <c r="HU10" s="390"/>
      <c r="HV10" s="390"/>
      <c r="HW10" s="390"/>
      <c r="HX10" s="390"/>
      <c r="HY10" s="390"/>
      <c r="HZ10" s="390"/>
      <c r="IA10" s="390"/>
      <c r="IB10" s="390"/>
      <c r="IC10" s="390"/>
      <c r="ID10" s="390"/>
      <c r="IE10" s="390"/>
      <c r="IF10" s="390"/>
      <c r="IG10" s="390"/>
      <c r="IH10" s="390"/>
      <c r="II10" s="390"/>
      <c r="IJ10" s="390"/>
      <c r="IK10" s="390"/>
      <c r="IL10" s="390"/>
      <c r="IM10" s="390"/>
    </row>
    <row r="11" spans="1:247" ht="40.5" customHeight="1" thickBot="1" x14ac:dyDescent="0.3">
      <c r="A11" s="983"/>
      <c r="B11" s="983"/>
      <c r="C11" s="983"/>
      <c r="D11" s="384" t="s">
        <v>11</v>
      </c>
      <c r="E11" s="142" t="s">
        <v>5</v>
      </c>
      <c r="F11" s="384" t="s">
        <v>11</v>
      </c>
      <c r="G11" s="144" t="s">
        <v>5</v>
      </c>
      <c r="H11" s="390"/>
      <c r="I11" s="390"/>
      <c r="J11" s="390"/>
      <c r="K11" s="390"/>
      <c r="L11" s="390"/>
      <c r="M11" s="390"/>
      <c r="N11" s="390"/>
      <c r="O11" s="390"/>
      <c r="P11" s="390"/>
      <c r="Q11" s="390"/>
      <c r="R11" s="390"/>
      <c r="S11" s="390"/>
      <c r="T11" s="390"/>
      <c r="U11" s="390"/>
      <c r="V11" s="390"/>
      <c r="W11" s="390"/>
      <c r="X11" s="390"/>
      <c r="Y11" s="390"/>
      <c r="Z11" s="390"/>
      <c r="AA11" s="390"/>
      <c r="AB11" s="390"/>
      <c r="AC11" s="390"/>
      <c r="AD11" s="390"/>
      <c r="AE11" s="390"/>
      <c r="AF11" s="390"/>
      <c r="AG11" s="390"/>
      <c r="AH11" s="390"/>
      <c r="AI11" s="390"/>
      <c r="AJ11" s="390"/>
      <c r="AK11" s="390"/>
      <c r="AL11" s="390"/>
      <c r="AM11" s="390"/>
      <c r="AN11" s="390"/>
      <c r="AO11" s="390"/>
      <c r="AP11" s="390"/>
      <c r="AQ11" s="390"/>
      <c r="AR11" s="390"/>
      <c r="AS11" s="390"/>
      <c r="AT11" s="390"/>
      <c r="AU11" s="390"/>
      <c r="AV11" s="390"/>
      <c r="AW11" s="390"/>
      <c r="AX11" s="390"/>
      <c r="AY11" s="390"/>
      <c r="AZ11" s="390"/>
      <c r="BA11" s="390"/>
      <c r="BB11" s="390"/>
      <c r="BC11" s="390"/>
      <c r="BD11" s="390"/>
      <c r="BE11" s="390"/>
      <c r="BF11" s="390"/>
      <c r="BG11" s="390"/>
      <c r="BH11" s="390"/>
      <c r="BI11" s="390"/>
      <c r="BJ11" s="390"/>
      <c r="BK11" s="390"/>
      <c r="BL11" s="390"/>
      <c r="BM11" s="390"/>
      <c r="BN11" s="390"/>
      <c r="BO11" s="390"/>
      <c r="BP11" s="390"/>
      <c r="BQ11" s="390"/>
      <c r="BR11" s="390"/>
      <c r="BS11" s="390"/>
      <c r="BT11" s="390"/>
      <c r="BU11" s="390"/>
      <c r="BV11" s="390"/>
      <c r="BW11" s="390"/>
      <c r="BX11" s="390"/>
      <c r="BY11" s="390"/>
      <c r="BZ11" s="390"/>
      <c r="CA11" s="390"/>
      <c r="CB11" s="390"/>
      <c r="CC11" s="390"/>
      <c r="CD11" s="390"/>
      <c r="CE11" s="390"/>
      <c r="CF11" s="390"/>
      <c r="CG11" s="390"/>
      <c r="CH11" s="390"/>
      <c r="CI11" s="390"/>
      <c r="CJ11" s="390"/>
      <c r="CK11" s="390"/>
      <c r="CL11" s="390"/>
      <c r="CM11" s="390"/>
      <c r="CN11" s="390"/>
      <c r="CO11" s="390"/>
      <c r="CP11" s="390"/>
      <c r="CQ11" s="390"/>
      <c r="CR11" s="390"/>
      <c r="CS11" s="390"/>
      <c r="CT11" s="390"/>
      <c r="CU11" s="390"/>
      <c r="CV11" s="390"/>
      <c r="CW11" s="390"/>
      <c r="CX11" s="390"/>
      <c r="CY11" s="390"/>
      <c r="CZ11" s="390"/>
      <c r="DA11" s="390"/>
      <c r="DB11" s="390"/>
      <c r="DC11" s="390"/>
      <c r="DD11" s="390"/>
      <c r="DE11" s="390"/>
      <c r="DF11" s="390"/>
      <c r="DG11" s="390"/>
      <c r="DH11" s="390"/>
      <c r="DI11" s="390"/>
      <c r="DJ11" s="390"/>
      <c r="DK11" s="390"/>
      <c r="DL11" s="390"/>
      <c r="DM11" s="390"/>
      <c r="DN11" s="390"/>
      <c r="DO11" s="390"/>
      <c r="DP11" s="390"/>
      <c r="DQ11" s="390"/>
      <c r="DR11" s="390"/>
      <c r="DS11" s="390"/>
      <c r="DT11" s="390"/>
      <c r="DU11" s="390"/>
      <c r="DV11" s="390"/>
      <c r="DW11" s="390"/>
      <c r="DX11" s="390"/>
      <c r="DY11" s="390"/>
      <c r="DZ11" s="390"/>
      <c r="EA11" s="390"/>
      <c r="EB11" s="390"/>
      <c r="EC11" s="390"/>
      <c r="ED11" s="390"/>
      <c r="EE11" s="390"/>
      <c r="EF11" s="390"/>
      <c r="EG11" s="390"/>
      <c r="EH11" s="390"/>
      <c r="EI11" s="390"/>
      <c r="EJ11" s="390"/>
      <c r="EK11" s="390"/>
      <c r="EL11" s="390"/>
      <c r="EM11" s="390"/>
      <c r="EN11" s="390"/>
      <c r="EO11" s="390"/>
      <c r="EP11" s="390"/>
      <c r="EQ11" s="390"/>
      <c r="ER11" s="390"/>
      <c r="ES11" s="390"/>
      <c r="ET11" s="390"/>
      <c r="EU11" s="390"/>
      <c r="EV11" s="390"/>
      <c r="EW11" s="390"/>
      <c r="EX11" s="390"/>
      <c r="EY11" s="390"/>
      <c r="EZ11" s="390"/>
      <c r="FA11" s="390"/>
      <c r="FB11" s="390"/>
      <c r="FC11" s="390"/>
      <c r="FD11" s="390"/>
      <c r="FE11" s="390"/>
      <c r="FF11" s="390"/>
      <c r="FG11" s="390"/>
      <c r="FH11" s="390"/>
      <c r="FI11" s="390"/>
      <c r="FJ11" s="390"/>
      <c r="FK11" s="390"/>
      <c r="FL11" s="390"/>
      <c r="FM11" s="390"/>
      <c r="FN11" s="390"/>
      <c r="FO11" s="390"/>
      <c r="FP11" s="390"/>
      <c r="FQ11" s="390"/>
      <c r="FR11" s="390"/>
      <c r="FS11" s="390"/>
      <c r="FT11" s="390"/>
      <c r="FU11" s="390"/>
      <c r="FV11" s="390"/>
      <c r="FW11" s="390"/>
      <c r="FX11" s="390"/>
      <c r="FY11" s="390"/>
      <c r="FZ11" s="390"/>
      <c r="GA11" s="390"/>
      <c r="GB11" s="390"/>
      <c r="GC11" s="390"/>
      <c r="GD11" s="390"/>
      <c r="GE11" s="390"/>
      <c r="GF11" s="390"/>
      <c r="GG11" s="390"/>
      <c r="GH11" s="390"/>
      <c r="GI11" s="390"/>
      <c r="GJ11" s="390"/>
      <c r="GK11" s="390"/>
      <c r="GL11" s="390"/>
      <c r="GM11" s="390"/>
      <c r="GN11" s="390"/>
      <c r="GO11" s="390"/>
      <c r="GP11" s="390"/>
      <c r="GQ11" s="390"/>
      <c r="GR11" s="390"/>
      <c r="GS11" s="390"/>
      <c r="GT11" s="390"/>
      <c r="GU11" s="390"/>
      <c r="GV11" s="390"/>
      <c r="GW11" s="390"/>
      <c r="GX11" s="390"/>
      <c r="GY11" s="390"/>
      <c r="GZ11" s="390"/>
      <c r="HA11" s="390"/>
      <c r="HB11" s="390"/>
      <c r="HC11" s="390"/>
      <c r="HD11" s="390"/>
      <c r="HE11" s="390"/>
      <c r="HF11" s="390"/>
      <c r="HG11" s="390"/>
      <c r="HH11" s="390"/>
      <c r="HI11" s="390"/>
      <c r="HJ11" s="390"/>
      <c r="HK11" s="390"/>
      <c r="HL11" s="390"/>
      <c r="HM11" s="390"/>
      <c r="HN11" s="390"/>
      <c r="HO11" s="390"/>
      <c r="HP11" s="390"/>
      <c r="HQ11" s="390"/>
      <c r="HR11" s="390"/>
      <c r="HS11" s="390"/>
      <c r="HT11" s="390"/>
      <c r="HU11" s="390"/>
      <c r="HV11" s="390"/>
      <c r="HW11" s="390"/>
      <c r="HX11" s="390"/>
      <c r="HY11" s="390"/>
      <c r="HZ11" s="390"/>
      <c r="IA11" s="390"/>
      <c r="IB11" s="390"/>
      <c r="IC11" s="390"/>
      <c r="ID11" s="390"/>
      <c r="IE11" s="390"/>
      <c r="IF11" s="390"/>
      <c r="IG11" s="390"/>
      <c r="IH11" s="390"/>
      <c r="II11" s="390"/>
      <c r="IJ11" s="390"/>
      <c r="IK11" s="390"/>
      <c r="IL11" s="390"/>
      <c r="IM11" s="390"/>
    </row>
    <row r="12" spans="1:247" s="50" customFormat="1" ht="21.75" customHeight="1" x14ac:dyDescent="0.25">
      <c r="A12" s="712" t="s">
        <v>31</v>
      </c>
      <c r="B12" s="713"/>
      <c r="C12" s="716" t="s">
        <v>12</v>
      </c>
      <c r="D12" s="717"/>
      <c r="E12" s="717"/>
      <c r="F12" s="717"/>
      <c r="G12" s="718"/>
    </row>
    <row r="13" spans="1:247" s="50" customFormat="1" ht="24" customHeight="1" x14ac:dyDescent="0.25">
      <c r="A13" s="714"/>
      <c r="B13" s="715"/>
      <c r="C13" s="719" t="s">
        <v>205</v>
      </c>
      <c r="D13" s="720"/>
      <c r="E13" s="720"/>
      <c r="F13" s="720"/>
      <c r="G13" s="721"/>
    </row>
    <row r="14" spans="1:247" s="50" customFormat="1" ht="27" customHeight="1" x14ac:dyDescent="0.25">
      <c r="A14" s="775">
        <v>1047</v>
      </c>
      <c r="B14" s="760" t="s">
        <v>206</v>
      </c>
      <c r="C14" s="688" t="s">
        <v>33</v>
      </c>
      <c r="D14" s="689"/>
      <c r="E14" s="689"/>
      <c r="F14" s="689"/>
      <c r="G14" s="690"/>
    </row>
    <row r="15" spans="1:247" s="50" customFormat="1" ht="62.25" customHeight="1" thickBot="1" x14ac:dyDescent="0.3">
      <c r="A15" s="776"/>
      <c r="B15" s="760"/>
      <c r="C15" s="691" t="s">
        <v>552</v>
      </c>
      <c r="D15" s="692"/>
      <c r="E15" s="692"/>
      <c r="F15" s="692"/>
      <c r="G15" s="693"/>
    </row>
    <row r="16" spans="1:247" s="50" customFormat="1" ht="35.25" thickBot="1" x14ac:dyDescent="0.3">
      <c r="A16" s="710" t="s">
        <v>60</v>
      </c>
      <c r="B16" s="695"/>
      <c r="C16" s="362" t="s">
        <v>61</v>
      </c>
      <c r="D16" s="391"/>
      <c r="E16" s="391"/>
      <c r="F16" s="386"/>
      <c r="G16" s="147"/>
    </row>
    <row r="17" spans="1:7" s="50" customFormat="1" ht="18" thickBot="1" x14ac:dyDescent="0.3">
      <c r="A17" s="710" t="s">
        <v>62</v>
      </c>
      <c r="B17" s="711"/>
      <c r="C17" s="362"/>
      <c r="D17" s="133" t="s">
        <v>35</v>
      </c>
      <c r="E17" s="133" t="s">
        <v>35</v>
      </c>
      <c r="F17" s="387">
        <f>SUM(Արմավիր!C15:C16)</f>
        <v>-10170</v>
      </c>
      <c r="G17" s="387">
        <f>SUM(Արմավիր!D15:D16)</f>
        <v>-10170</v>
      </c>
    </row>
    <row r="18" spans="1:7" s="50" customFormat="1" ht="28.5" customHeight="1" thickBot="1" x14ac:dyDescent="0.3">
      <c r="A18" s="710" t="s">
        <v>63</v>
      </c>
      <c r="B18" s="730"/>
      <c r="C18" s="711"/>
      <c r="D18" s="366"/>
      <c r="E18" s="133"/>
      <c r="F18" s="146"/>
      <c r="G18" s="147"/>
    </row>
    <row r="19" spans="1:7" s="50" customFormat="1" x14ac:dyDescent="0.25">
      <c r="A19" s="731" t="s">
        <v>64</v>
      </c>
      <c r="B19" s="732"/>
      <c r="C19" s="732"/>
      <c r="D19" s="732"/>
      <c r="E19" s="732"/>
      <c r="F19" s="732"/>
      <c r="G19" s="733"/>
    </row>
    <row r="20" spans="1:7" s="50" customFormat="1" ht="29.25" customHeight="1" thickBot="1" x14ac:dyDescent="0.3">
      <c r="A20" s="694" t="s">
        <v>75</v>
      </c>
      <c r="B20" s="734"/>
      <c r="C20" s="734"/>
      <c r="D20" s="734"/>
      <c r="E20" s="734"/>
      <c r="F20" s="734"/>
      <c r="G20" s="735"/>
    </row>
    <row r="21" spans="1:7" s="50" customFormat="1" ht="29.25" customHeight="1" x14ac:dyDescent="0.25">
      <c r="A21" s="736" t="s">
        <v>41</v>
      </c>
      <c r="B21" s="737"/>
      <c r="C21" s="737"/>
      <c r="D21" s="737"/>
      <c r="E21" s="737"/>
      <c r="F21" s="737"/>
      <c r="G21" s="738"/>
    </row>
    <row r="22" spans="1:7" s="50" customFormat="1" ht="45" customHeight="1" thickBot="1" x14ac:dyDescent="0.35">
      <c r="A22" s="722" t="s">
        <v>86</v>
      </c>
      <c r="B22" s="723"/>
      <c r="C22" s="723"/>
      <c r="D22" s="723"/>
      <c r="E22" s="723"/>
      <c r="F22" s="723"/>
      <c r="G22" s="724"/>
    </row>
    <row r="23" spans="1:7" s="50" customFormat="1" ht="33" customHeight="1" x14ac:dyDescent="0.25">
      <c r="A23" s="736" t="s">
        <v>42</v>
      </c>
      <c r="B23" s="737"/>
      <c r="C23" s="737"/>
      <c r="D23" s="737"/>
      <c r="E23" s="737"/>
      <c r="F23" s="737"/>
      <c r="G23" s="738"/>
    </row>
    <row r="24" spans="1:7" s="50" customFormat="1" ht="36.75" customHeight="1" thickBot="1" x14ac:dyDescent="0.35">
      <c r="A24" s="722" t="s">
        <v>87</v>
      </c>
      <c r="B24" s="723"/>
      <c r="C24" s="723"/>
      <c r="D24" s="723"/>
      <c r="E24" s="723"/>
      <c r="F24" s="723"/>
      <c r="G24" s="724"/>
    </row>
    <row r="25" spans="1:7" s="390" customFormat="1" x14ac:dyDescent="0.25"/>
    <row r="26" spans="1:7" x14ac:dyDescent="0.25">
      <c r="A26" s="1006" t="s">
        <v>27</v>
      </c>
      <c r="B26" s="1006"/>
      <c r="C26" s="1006"/>
      <c r="D26" s="1006"/>
      <c r="E26" s="1006"/>
      <c r="F26" s="1006"/>
      <c r="G26" s="1006"/>
    </row>
    <row r="27" spans="1:7" ht="18" thickBot="1" x14ac:dyDescent="0.3">
      <c r="A27" s="367"/>
      <c r="B27" s="367"/>
      <c r="C27" s="367"/>
      <c r="D27" s="367"/>
      <c r="E27" s="367"/>
      <c r="F27" s="367"/>
      <c r="G27" s="367"/>
    </row>
    <row r="28" spans="1:7" ht="60.75" customHeight="1" x14ac:dyDescent="0.25">
      <c r="A28" s="1007" t="s">
        <v>28</v>
      </c>
      <c r="B28" s="1008"/>
      <c r="C28" s="1009"/>
      <c r="D28" s="984" t="s">
        <v>109</v>
      </c>
      <c r="E28" s="984"/>
      <c r="F28" s="984"/>
      <c r="G28" s="984"/>
    </row>
    <row r="29" spans="1:7" x14ac:dyDescent="0.25">
      <c r="A29" s="1010"/>
      <c r="B29" s="1011"/>
      <c r="C29" s="1012"/>
      <c r="D29" s="696" t="s">
        <v>29</v>
      </c>
      <c r="E29" s="697"/>
      <c r="F29" s="696" t="s">
        <v>30</v>
      </c>
      <c r="G29" s="697"/>
    </row>
    <row r="30" spans="1:7" ht="35.25" thickBot="1" x14ac:dyDescent="0.3">
      <c r="A30" s="1013"/>
      <c r="B30" s="1014"/>
      <c r="C30" s="973"/>
      <c r="D30" s="384" t="s">
        <v>10</v>
      </c>
      <c r="E30" s="142" t="s">
        <v>5</v>
      </c>
      <c r="F30" s="384" t="s">
        <v>10</v>
      </c>
      <c r="G30" s="144" t="s">
        <v>5</v>
      </c>
    </row>
    <row r="31" spans="1:7" x14ac:dyDescent="0.25">
      <c r="A31" s="974" t="s">
        <v>31</v>
      </c>
      <c r="B31" s="975"/>
      <c r="C31" s="922" t="s">
        <v>12</v>
      </c>
      <c r="D31" s="923"/>
      <c r="E31" s="923"/>
      <c r="F31" s="923"/>
      <c r="G31" s="924"/>
    </row>
    <row r="32" spans="1:7" ht="26.25" customHeight="1" x14ac:dyDescent="0.25">
      <c r="A32" s="976"/>
      <c r="B32" s="921"/>
      <c r="C32" s="960" t="s">
        <v>32</v>
      </c>
      <c r="D32" s="961"/>
      <c r="E32" s="961"/>
      <c r="F32" s="961"/>
      <c r="G32" s="962"/>
    </row>
    <row r="33" spans="1:7" ht="33" customHeight="1" x14ac:dyDescent="0.25">
      <c r="A33" s="1002">
        <v>1146</v>
      </c>
      <c r="B33" s="965" t="s">
        <v>435</v>
      </c>
      <c r="C33" s="392" t="s">
        <v>33</v>
      </c>
      <c r="D33" s="393"/>
      <c r="E33" s="394"/>
      <c r="F33" s="394"/>
      <c r="G33" s="395"/>
    </row>
    <row r="34" spans="1:7" ht="58.5" customHeight="1" x14ac:dyDescent="0.25">
      <c r="A34" s="1002"/>
      <c r="B34" s="965"/>
      <c r="C34" s="1003" t="s">
        <v>436</v>
      </c>
      <c r="D34" s="1004"/>
      <c r="E34" s="1004"/>
      <c r="F34" s="1004"/>
      <c r="G34" s="1005"/>
    </row>
    <row r="35" spans="1:7" ht="31.5" customHeight="1" thickBot="1" x14ac:dyDescent="0.3">
      <c r="A35" s="985" t="s">
        <v>34</v>
      </c>
      <c r="B35" s="986"/>
      <c r="C35" s="396"/>
      <c r="D35" s="397" t="s">
        <v>35</v>
      </c>
      <c r="E35" s="397" t="s">
        <v>35</v>
      </c>
      <c r="F35" s="398">
        <f>SUM(Կապիտալ!H90,Կապիտալ!G104)</f>
        <v>3325</v>
      </c>
      <c r="G35" s="398">
        <f>SUM(F35)</f>
        <v>3325</v>
      </c>
    </row>
    <row r="36" spans="1:7" x14ac:dyDescent="0.25">
      <c r="A36" s="987"/>
      <c r="B36" s="988"/>
      <c r="C36" s="988"/>
      <c r="D36" s="988"/>
      <c r="E36" s="988"/>
      <c r="F36" s="989"/>
      <c r="G36" s="990"/>
    </row>
    <row r="37" spans="1:7" ht="33" customHeight="1" thickBot="1" x14ac:dyDescent="0.3">
      <c r="A37" s="991" t="s">
        <v>539</v>
      </c>
      <c r="B37" s="992"/>
      <c r="C37" s="992"/>
      <c r="D37" s="992"/>
      <c r="E37" s="992"/>
      <c r="F37" s="992"/>
      <c r="G37" s="993"/>
    </row>
    <row r="38" spans="1:7" ht="45.75" customHeight="1" thickBot="1" x14ac:dyDescent="0.3">
      <c r="A38" s="994" t="s">
        <v>37</v>
      </c>
      <c r="B38" s="995"/>
      <c r="C38" s="995"/>
      <c r="D38" s="995"/>
      <c r="E38" s="995"/>
      <c r="F38" s="995"/>
      <c r="G38" s="996"/>
    </row>
    <row r="39" spans="1:7" ht="97.5" customHeight="1" thickBot="1" x14ac:dyDescent="0.3">
      <c r="A39" s="997" t="s">
        <v>38</v>
      </c>
      <c r="B39" s="998"/>
      <c r="C39" s="999" t="s">
        <v>39</v>
      </c>
      <c r="D39" s="1000"/>
      <c r="E39" s="1000"/>
      <c r="F39" s="1000"/>
      <c r="G39" s="1001"/>
    </row>
    <row r="40" spans="1:7" ht="63" customHeight="1" thickBot="1" x14ac:dyDescent="0.3">
      <c r="A40" s="977" t="s">
        <v>40</v>
      </c>
      <c r="B40" s="978"/>
      <c r="C40" s="399"/>
      <c r="D40" s="399"/>
      <c r="E40" s="399"/>
      <c r="F40" s="399"/>
      <c r="G40" s="400"/>
    </row>
    <row r="41" spans="1:7" ht="27.75" customHeight="1" x14ac:dyDescent="0.25">
      <c r="A41" s="917" t="s">
        <v>41</v>
      </c>
      <c r="B41" s="918"/>
      <c r="C41" s="918"/>
      <c r="D41" s="918"/>
      <c r="E41" s="918"/>
      <c r="F41" s="919"/>
      <c r="G41" s="920"/>
    </row>
    <row r="42" spans="1:7" ht="40.5" customHeight="1" thickBot="1" x14ac:dyDescent="0.3">
      <c r="A42" s="979" t="s">
        <v>84</v>
      </c>
      <c r="B42" s="980"/>
      <c r="C42" s="980"/>
      <c r="D42" s="980"/>
      <c r="E42" s="980"/>
      <c r="F42" s="981"/>
      <c r="G42" s="982"/>
    </row>
    <row r="43" spans="1:7" ht="30.75" customHeight="1" x14ac:dyDescent="0.25">
      <c r="A43" s="917" t="s">
        <v>42</v>
      </c>
      <c r="B43" s="918"/>
      <c r="C43" s="918"/>
      <c r="D43" s="918"/>
      <c r="E43" s="918"/>
      <c r="F43" s="919"/>
      <c r="G43" s="920"/>
    </row>
    <row r="44" spans="1:7" ht="39.75" customHeight="1" thickBot="1" x14ac:dyDescent="0.3">
      <c r="A44" s="979" t="s">
        <v>85</v>
      </c>
      <c r="B44" s="980"/>
      <c r="C44" s="980"/>
      <c r="D44" s="980"/>
      <c r="E44" s="980"/>
      <c r="F44" s="981"/>
      <c r="G44" s="982"/>
    </row>
    <row r="45" spans="1:7" x14ac:dyDescent="0.25">
      <c r="A45" s="394"/>
      <c r="B45" s="394"/>
      <c r="C45" s="394"/>
      <c r="D45" s="394"/>
      <c r="E45" s="394"/>
      <c r="F45" s="394"/>
      <c r="G45" s="394"/>
    </row>
    <row r="46" spans="1:7" x14ac:dyDescent="0.3">
      <c r="A46" s="946" t="s">
        <v>148</v>
      </c>
      <c r="B46" s="946"/>
      <c r="C46" s="946"/>
      <c r="D46" s="946"/>
      <c r="E46" s="946"/>
      <c r="F46" s="946"/>
      <c r="G46" s="946"/>
    </row>
    <row r="47" spans="1:7" x14ac:dyDescent="0.3">
      <c r="A47" s="946" t="s">
        <v>149</v>
      </c>
      <c r="B47" s="946"/>
      <c r="C47" s="946"/>
      <c r="D47" s="946"/>
      <c r="E47" s="946"/>
      <c r="F47" s="946"/>
      <c r="G47" s="946"/>
    </row>
    <row r="48" spans="1:7" ht="65.25" customHeight="1" x14ac:dyDescent="0.25">
      <c r="A48" s="983" t="s">
        <v>28</v>
      </c>
      <c r="B48" s="983"/>
      <c r="C48" s="983"/>
      <c r="D48" s="984" t="s">
        <v>109</v>
      </c>
      <c r="E48" s="984"/>
      <c r="F48" s="984"/>
      <c r="G48" s="984"/>
    </row>
    <row r="49" spans="1:7" ht="38.25" customHeight="1" x14ac:dyDescent="0.25">
      <c r="A49" s="983"/>
      <c r="B49" s="983"/>
      <c r="C49" s="983"/>
      <c r="D49" s="696" t="s">
        <v>29</v>
      </c>
      <c r="E49" s="697"/>
      <c r="F49" s="696" t="s">
        <v>30</v>
      </c>
      <c r="G49" s="697"/>
    </row>
    <row r="50" spans="1:7" ht="48" customHeight="1" thickBot="1" x14ac:dyDescent="0.3">
      <c r="A50" s="983"/>
      <c r="B50" s="983"/>
      <c r="C50" s="983"/>
      <c r="D50" s="384" t="s">
        <v>10</v>
      </c>
      <c r="E50" s="142" t="s">
        <v>5</v>
      </c>
      <c r="F50" s="384" t="s">
        <v>10</v>
      </c>
      <c r="G50" s="144" t="s">
        <v>5</v>
      </c>
    </row>
    <row r="51" spans="1:7" s="6" customFormat="1" x14ac:dyDescent="0.3">
      <c r="A51" s="974" t="s">
        <v>31</v>
      </c>
      <c r="B51" s="975"/>
      <c r="C51" s="922" t="s">
        <v>12</v>
      </c>
      <c r="D51" s="923"/>
      <c r="E51" s="923"/>
      <c r="F51" s="923"/>
      <c r="G51" s="924"/>
    </row>
    <row r="52" spans="1:7" s="6" customFormat="1" ht="23.25" customHeight="1" x14ac:dyDescent="0.3">
      <c r="A52" s="976"/>
      <c r="B52" s="921"/>
      <c r="C52" s="960" t="s">
        <v>52</v>
      </c>
      <c r="D52" s="961"/>
      <c r="E52" s="961"/>
      <c r="F52" s="961"/>
      <c r="G52" s="962"/>
    </row>
    <row r="53" spans="1:7" s="6" customFormat="1" x14ac:dyDescent="0.3">
      <c r="A53" s="963">
        <v>1047</v>
      </c>
      <c r="B53" s="966" t="s">
        <v>402</v>
      </c>
      <c r="C53" s="967" t="s">
        <v>33</v>
      </c>
      <c r="D53" s="968"/>
      <c r="E53" s="968"/>
      <c r="F53" s="968"/>
      <c r="G53" s="969"/>
    </row>
    <row r="54" spans="1:7" s="6" customFormat="1" ht="63" customHeight="1" thickBot="1" x14ac:dyDescent="0.35">
      <c r="A54" s="964"/>
      <c r="B54" s="973"/>
      <c r="C54" s="970" t="s">
        <v>53</v>
      </c>
      <c r="D54" s="971"/>
      <c r="E54" s="971"/>
      <c r="F54" s="971"/>
      <c r="G54" s="972"/>
    </row>
    <row r="55" spans="1:7" s="6" customFormat="1" ht="69" x14ac:dyDescent="0.3">
      <c r="A55" s="930" t="s">
        <v>47</v>
      </c>
      <c r="B55" s="931"/>
      <c r="C55" s="402" t="s">
        <v>54</v>
      </c>
      <c r="D55" s="403"/>
      <c r="E55" s="403"/>
      <c r="F55" s="404"/>
      <c r="G55" s="405"/>
    </row>
    <row r="56" spans="1:7" s="6" customFormat="1" ht="121.5" thickBot="1" x14ac:dyDescent="0.35">
      <c r="A56" s="932" t="s">
        <v>48</v>
      </c>
      <c r="B56" s="933"/>
      <c r="C56" s="406" t="s">
        <v>55</v>
      </c>
      <c r="D56" s="406"/>
      <c r="E56" s="407"/>
      <c r="F56" s="408"/>
      <c r="G56" s="409"/>
    </row>
    <row r="57" spans="1:7" s="14" customFormat="1" ht="69.75" customHeight="1" thickBot="1" x14ac:dyDescent="0.35">
      <c r="A57" s="873" t="s">
        <v>56</v>
      </c>
      <c r="B57" s="874"/>
      <c r="C57" s="874"/>
      <c r="D57" s="410"/>
      <c r="E57" s="411"/>
      <c r="F57" s="9">
        <f>SUM(Կապիտալ!I90)</f>
        <v>-3325</v>
      </c>
      <c r="G57" s="9">
        <f>SUM(F57)</f>
        <v>-3325</v>
      </c>
    </row>
    <row r="58" spans="1:7" s="6" customFormat="1" ht="57.75" customHeight="1" thickBot="1" x14ac:dyDescent="0.35">
      <c r="A58" s="936" t="s">
        <v>57</v>
      </c>
      <c r="B58" s="937"/>
      <c r="C58" s="194">
        <f>G57</f>
        <v>-3325</v>
      </c>
      <c r="D58" s="412"/>
      <c r="E58" s="413"/>
      <c r="F58" s="414"/>
      <c r="G58" s="415"/>
    </row>
    <row r="59" spans="1:7" s="6" customFormat="1" ht="108.75" customHeight="1" thickBot="1" x14ac:dyDescent="0.35">
      <c r="A59" s="936" t="s">
        <v>58</v>
      </c>
      <c r="B59" s="937"/>
      <c r="C59" s="416"/>
      <c r="D59" s="416"/>
      <c r="E59" s="413"/>
      <c r="F59" s="414"/>
      <c r="G59" s="415"/>
    </row>
    <row r="60" spans="1:7" s="6" customFormat="1" ht="31.5" customHeight="1" x14ac:dyDescent="0.3">
      <c r="A60" s="917" t="s">
        <v>41</v>
      </c>
      <c r="B60" s="918"/>
      <c r="C60" s="918"/>
      <c r="D60" s="918"/>
      <c r="E60" s="918"/>
      <c r="F60" s="919"/>
      <c r="G60" s="920"/>
    </row>
    <row r="61" spans="1:7" s="6" customFormat="1" ht="48.75" customHeight="1" thickBot="1" x14ac:dyDescent="0.35">
      <c r="A61" s="951" t="s">
        <v>86</v>
      </c>
      <c r="B61" s="952"/>
      <c r="C61" s="952"/>
      <c r="D61" s="952"/>
      <c r="E61" s="952"/>
      <c r="F61" s="952"/>
      <c r="G61" s="953"/>
    </row>
    <row r="62" spans="1:7" s="6" customFormat="1" ht="29.25" customHeight="1" thickBot="1" x14ac:dyDescent="0.35">
      <c r="A62" s="917" t="s">
        <v>42</v>
      </c>
      <c r="B62" s="918"/>
      <c r="C62" s="918"/>
      <c r="D62" s="918"/>
      <c r="E62" s="918"/>
      <c r="F62" s="919"/>
      <c r="G62" s="920"/>
    </row>
    <row r="63" spans="1:7" x14ac:dyDescent="0.25">
      <c r="A63" s="921" t="s">
        <v>31</v>
      </c>
      <c r="B63" s="921"/>
      <c r="C63" s="922" t="s">
        <v>12</v>
      </c>
      <c r="D63" s="923"/>
      <c r="E63" s="923"/>
      <c r="F63" s="923"/>
      <c r="G63" s="924"/>
    </row>
    <row r="64" spans="1:7" ht="24" customHeight="1" x14ac:dyDescent="0.25">
      <c r="A64" s="921"/>
      <c r="B64" s="921"/>
      <c r="C64" s="960" t="s">
        <v>358</v>
      </c>
      <c r="D64" s="961"/>
      <c r="E64" s="961"/>
      <c r="F64" s="961"/>
      <c r="G64" s="962"/>
    </row>
    <row r="65" spans="1:7" ht="29.25" customHeight="1" x14ac:dyDescent="0.25">
      <c r="A65" s="963">
        <v>1047</v>
      </c>
      <c r="B65" s="965" t="s">
        <v>403</v>
      </c>
      <c r="C65" s="967" t="s">
        <v>33</v>
      </c>
      <c r="D65" s="968"/>
      <c r="E65" s="968"/>
      <c r="F65" s="968"/>
      <c r="G65" s="969"/>
    </row>
    <row r="66" spans="1:7" ht="45.75" customHeight="1" thickBot="1" x14ac:dyDescent="0.3">
      <c r="A66" s="964"/>
      <c r="B66" s="966"/>
      <c r="C66" s="970" t="s">
        <v>359</v>
      </c>
      <c r="D66" s="971"/>
      <c r="E66" s="971"/>
      <c r="F66" s="971"/>
      <c r="G66" s="972"/>
    </row>
    <row r="67" spans="1:7" ht="51.75" x14ac:dyDescent="0.25">
      <c r="A67" s="930" t="s">
        <v>47</v>
      </c>
      <c r="B67" s="931"/>
      <c r="C67" s="402" t="s">
        <v>67</v>
      </c>
      <c r="D67" s="403"/>
      <c r="E67" s="403"/>
      <c r="F67" s="417"/>
      <c r="G67" s="405"/>
    </row>
    <row r="68" spans="1:7" ht="33" customHeight="1" thickBot="1" x14ac:dyDescent="0.3">
      <c r="A68" s="932" t="s">
        <v>48</v>
      </c>
      <c r="B68" s="933"/>
      <c r="C68" s="406"/>
      <c r="D68" s="406"/>
      <c r="E68" s="407"/>
      <c r="F68" s="408"/>
      <c r="G68" s="409"/>
    </row>
    <row r="69" spans="1:7" ht="60.75" customHeight="1" thickBot="1" x14ac:dyDescent="0.3">
      <c r="A69" s="934" t="s">
        <v>56</v>
      </c>
      <c r="B69" s="935"/>
      <c r="C69" s="935"/>
      <c r="D69" s="418"/>
      <c r="E69" s="413"/>
      <c r="F69" s="419">
        <f>SUM(Արմավիր!C11:C12)</f>
        <v>2370</v>
      </c>
      <c r="G69" s="419">
        <f>SUM(Արմավիր!D11:D12)</f>
        <v>2370</v>
      </c>
    </row>
    <row r="70" spans="1:7" ht="48.75" customHeight="1" thickBot="1" x14ac:dyDescent="0.3">
      <c r="A70" s="936" t="s">
        <v>57</v>
      </c>
      <c r="B70" s="937"/>
      <c r="C70" s="420">
        <f>G69</f>
        <v>2370</v>
      </c>
      <c r="D70" s="420"/>
      <c r="E70" s="413"/>
      <c r="F70" s="414"/>
      <c r="G70" s="415"/>
    </row>
    <row r="71" spans="1:7" ht="114.75" customHeight="1" thickBot="1" x14ac:dyDescent="0.3">
      <c r="A71" s="936" t="s">
        <v>58</v>
      </c>
      <c r="B71" s="937"/>
      <c r="C71" s="416"/>
      <c r="D71" s="416"/>
      <c r="E71" s="413"/>
      <c r="F71" s="414"/>
      <c r="G71" s="415"/>
    </row>
    <row r="72" spans="1:7" ht="36.75" customHeight="1" x14ac:dyDescent="0.25">
      <c r="A72" s="917" t="s">
        <v>41</v>
      </c>
      <c r="B72" s="918"/>
      <c r="C72" s="918"/>
      <c r="D72" s="918"/>
      <c r="E72" s="918"/>
      <c r="F72" s="919"/>
      <c r="G72" s="920"/>
    </row>
    <row r="73" spans="1:7" ht="51.75" customHeight="1" thickBot="1" x14ac:dyDescent="0.35">
      <c r="A73" s="951" t="s">
        <v>86</v>
      </c>
      <c r="B73" s="952"/>
      <c r="C73" s="952"/>
      <c r="D73" s="952"/>
      <c r="E73" s="952"/>
      <c r="F73" s="952"/>
      <c r="G73" s="953"/>
    </row>
    <row r="74" spans="1:7" ht="33" customHeight="1" x14ac:dyDescent="0.25">
      <c r="A74" s="917" t="s">
        <v>42</v>
      </c>
      <c r="B74" s="918"/>
      <c r="C74" s="918"/>
      <c r="D74" s="918"/>
      <c r="E74" s="918"/>
      <c r="F74" s="919"/>
      <c r="G74" s="920"/>
    </row>
    <row r="75" spans="1:7" ht="39.75" customHeight="1" thickBot="1" x14ac:dyDescent="0.35">
      <c r="A75" s="951" t="s">
        <v>87</v>
      </c>
      <c r="B75" s="952"/>
      <c r="C75" s="946"/>
      <c r="D75" s="946"/>
      <c r="E75" s="946"/>
      <c r="F75" s="946"/>
      <c r="G75" s="954"/>
    </row>
    <row r="76" spans="1:7" x14ac:dyDescent="0.3">
      <c r="A76" s="938" t="s">
        <v>31</v>
      </c>
      <c r="B76" s="939"/>
      <c r="C76" s="942" t="s">
        <v>12</v>
      </c>
      <c r="D76" s="943"/>
      <c r="E76" s="943"/>
      <c r="F76" s="943"/>
      <c r="G76" s="944"/>
    </row>
    <row r="77" spans="1:7" ht="27.75" customHeight="1" x14ac:dyDescent="0.3">
      <c r="A77" s="938"/>
      <c r="B77" s="939"/>
      <c r="C77" s="945" t="s">
        <v>540</v>
      </c>
      <c r="D77" s="946"/>
      <c r="E77" s="946"/>
      <c r="F77" s="946"/>
      <c r="G77" s="947"/>
    </row>
    <row r="78" spans="1:7" ht="23.25" customHeight="1" thickBot="1" x14ac:dyDescent="0.35">
      <c r="A78" s="940"/>
      <c r="B78" s="941"/>
      <c r="C78" s="948" t="s">
        <v>46</v>
      </c>
      <c r="D78" s="949"/>
      <c r="E78" s="949"/>
      <c r="F78" s="949"/>
      <c r="G78" s="950"/>
    </row>
    <row r="79" spans="1:7" ht="42.75" customHeight="1" thickBot="1" x14ac:dyDescent="0.35">
      <c r="A79" s="426">
        <v>1098</v>
      </c>
      <c r="B79" s="427" t="s">
        <v>541</v>
      </c>
      <c r="C79" s="957" t="s">
        <v>546</v>
      </c>
      <c r="D79" s="958"/>
      <c r="E79" s="958"/>
      <c r="F79" s="958"/>
      <c r="G79" s="959"/>
    </row>
    <row r="80" spans="1:7" ht="69.75" thickBot="1" x14ac:dyDescent="0.35">
      <c r="A80" s="925" t="s">
        <v>47</v>
      </c>
      <c r="B80" s="926"/>
      <c r="C80" s="428" t="s">
        <v>542</v>
      </c>
      <c r="D80" s="429">
        <v>4</v>
      </c>
      <c r="E80" s="429">
        <v>4</v>
      </c>
      <c r="F80" s="429"/>
      <c r="G80" s="429"/>
    </row>
    <row r="81" spans="1:252" ht="60" customHeight="1" thickBot="1" x14ac:dyDescent="0.35">
      <c r="A81" s="951"/>
      <c r="B81" s="953"/>
      <c r="C81" s="428" t="s">
        <v>543</v>
      </c>
      <c r="D81" s="429"/>
      <c r="E81" s="429"/>
      <c r="F81" s="429"/>
      <c r="G81" s="429"/>
    </row>
    <row r="82" spans="1:252" ht="42" customHeight="1" thickBot="1" x14ac:dyDescent="0.35">
      <c r="A82" s="955" t="s">
        <v>48</v>
      </c>
      <c r="B82" s="956"/>
      <c r="C82" s="428"/>
      <c r="D82" s="428"/>
      <c r="E82" s="428"/>
      <c r="F82" s="428"/>
      <c r="G82" s="430"/>
    </row>
    <row r="83" spans="1:252" ht="71.25" customHeight="1" thickBot="1" x14ac:dyDescent="0.35">
      <c r="A83" s="955" t="s">
        <v>49</v>
      </c>
      <c r="B83" s="909"/>
      <c r="C83" s="956"/>
      <c r="D83" s="428"/>
      <c r="E83" s="428"/>
      <c r="F83" s="419">
        <f>SUM(Արմավիր!C19,Արմավիր!C22)</f>
        <v>7800</v>
      </c>
      <c r="G83" s="419">
        <f>SUM(Արմավիր!D19,Արմավիր!D22)</f>
        <v>7800</v>
      </c>
    </row>
    <row r="84" spans="1:252" ht="48" customHeight="1" thickBot="1" x14ac:dyDescent="0.35">
      <c r="A84" s="955" t="s">
        <v>50</v>
      </c>
      <c r="B84" s="956"/>
      <c r="C84" s="431">
        <f>SUM(G83)</f>
        <v>7800</v>
      </c>
      <c r="D84" s="432"/>
      <c r="E84" s="432"/>
      <c r="F84" s="432"/>
      <c r="G84" s="430"/>
    </row>
    <row r="85" spans="1:252" ht="99" customHeight="1" x14ac:dyDescent="0.3">
      <c r="A85" s="925" t="s">
        <v>51</v>
      </c>
      <c r="B85" s="926"/>
      <c r="C85" s="433"/>
      <c r="D85" s="433"/>
      <c r="E85" s="433"/>
      <c r="F85" s="433"/>
      <c r="G85" s="434"/>
    </row>
    <row r="86" spans="1:252" ht="31.5" customHeight="1" thickBot="1" x14ac:dyDescent="0.35">
      <c r="A86" s="927" t="s">
        <v>41</v>
      </c>
      <c r="B86" s="928"/>
      <c r="C86" s="928"/>
      <c r="D86" s="928"/>
      <c r="E86" s="928"/>
      <c r="F86" s="928"/>
      <c r="G86" s="929"/>
    </row>
    <row r="87" spans="1:252" ht="39.75" customHeight="1" thickBot="1" x14ac:dyDescent="0.35">
      <c r="A87" s="908" t="s">
        <v>544</v>
      </c>
      <c r="B87" s="909"/>
      <c r="C87" s="909"/>
      <c r="D87" s="909"/>
      <c r="E87" s="909"/>
      <c r="F87" s="909"/>
      <c r="G87" s="910"/>
    </row>
    <row r="88" spans="1:252" ht="34.5" customHeight="1" thickBot="1" x14ac:dyDescent="0.35">
      <c r="A88" s="911" t="s">
        <v>42</v>
      </c>
      <c r="B88" s="912"/>
      <c r="C88" s="912"/>
      <c r="D88" s="912"/>
      <c r="E88" s="912"/>
      <c r="F88" s="912"/>
      <c r="G88" s="913"/>
    </row>
    <row r="89" spans="1:252" s="6" customFormat="1" ht="35.25" customHeight="1" x14ac:dyDescent="0.3">
      <c r="A89" s="914" t="s">
        <v>545</v>
      </c>
      <c r="B89" s="915"/>
      <c r="C89" s="915"/>
      <c r="D89" s="915"/>
      <c r="E89" s="915"/>
      <c r="F89" s="915"/>
      <c r="G89" s="916"/>
      <c r="H89" s="435"/>
      <c r="I89" s="435"/>
      <c r="J89" s="435"/>
      <c r="K89" s="435"/>
      <c r="L89" s="435"/>
      <c r="M89" s="435"/>
      <c r="N89" s="435"/>
      <c r="O89" s="435"/>
      <c r="P89" s="435"/>
      <c r="Q89" s="435"/>
      <c r="R89" s="435"/>
      <c r="S89" s="435"/>
      <c r="T89" s="435"/>
      <c r="U89" s="435"/>
      <c r="V89" s="435"/>
      <c r="W89" s="435"/>
      <c r="X89" s="435"/>
      <c r="Y89" s="435"/>
      <c r="Z89" s="435"/>
      <c r="AA89" s="435"/>
      <c r="AB89" s="435"/>
      <c r="AC89" s="435"/>
      <c r="AD89" s="435"/>
      <c r="AE89" s="435"/>
      <c r="AF89" s="435"/>
      <c r="AG89" s="435"/>
      <c r="AH89" s="435"/>
      <c r="AI89" s="435"/>
      <c r="AJ89" s="435"/>
      <c r="AK89" s="435"/>
      <c r="AL89" s="435"/>
      <c r="AM89" s="435"/>
      <c r="AN89" s="435"/>
      <c r="AO89" s="435"/>
      <c r="AP89" s="435"/>
      <c r="AQ89" s="435"/>
      <c r="AR89" s="435"/>
      <c r="AS89" s="435"/>
      <c r="AT89" s="435"/>
      <c r="AU89" s="435"/>
      <c r="AV89" s="435"/>
      <c r="AW89" s="435"/>
      <c r="AX89" s="435"/>
      <c r="AY89" s="435"/>
      <c r="AZ89" s="435"/>
      <c r="BA89" s="435"/>
      <c r="BB89" s="435"/>
      <c r="BC89" s="435"/>
      <c r="BD89" s="435"/>
      <c r="BE89" s="435"/>
      <c r="BF89" s="435"/>
      <c r="BG89" s="435"/>
      <c r="BH89" s="435"/>
      <c r="BI89" s="435"/>
      <c r="BJ89" s="435"/>
      <c r="BK89" s="435"/>
      <c r="BL89" s="435"/>
      <c r="BM89" s="435"/>
      <c r="BN89" s="435"/>
      <c r="BO89" s="435"/>
      <c r="BP89" s="435"/>
      <c r="BQ89" s="435"/>
      <c r="BR89" s="435"/>
      <c r="BS89" s="435"/>
      <c r="BT89" s="435"/>
      <c r="BU89" s="435"/>
      <c r="BV89" s="435"/>
      <c r="BW89" s="435"/>
      <c r="BX89" s="435"/>
      <c r="BY89" s="435"/>
      <c r="BZ89" s="435"/>
      <c r="CA89" s="435"/>
      <c r="CB89" s="435"/>
      <c r="CC89" s="435"/>
      <c r="CD89" s="435"/>
      <c r="CE89" s="435"/>
      <c r="CF89" s="435"/>
      <c r="CG89" s="435"/>
      <c r="CH89" s="435"/>
      <c r="CI89" s="435"/>
      <c r="CJ89" s="435"/>
      <c r="CK89" s="435"/>
      <c r="CL89" s="435"/>
      <c r="CM89" s="435"/>
      <c r="CN89" s="435"/>
      <c r="CO89" s="435"/>
      <c r="CP89" s="435"/>
      <c r="CQ89" s="435"/>
      <c r="CR89" s="435"/>
      <c r="CS89" s="435"/>
      <c r="CT89" s="435"/>
      <c r="CU89" s="435"/>
      <c r="CV89" s="435"/>
      <c r="CW89" s="435"/>
      <c r="CX89" s="435"/>
      <c r="CY89" s="435"/>
      <c r="CZ89" s="435"/>
      <c r="DA89" s="435"/>
      <c r="DB89" s="435"/>
      <c r="DC89" s="435"/>
      <c r="DD89" s="435"/>
      <c r="DE89" s="435"/>
      <c r="DF89" s="435"/>
      <c r="DG89" s="435"/>
      <c r="DH89" s="435"/>
      <c r="DI89" s="435"/>
      <c r="DJ89" s="435"/>
      <c r="DK89" s="435"/>
      <c r="DL89" s="435"/>
      <c r="DM89" s="435"/>
      <c r="DN89" s="435"/>
      <c r="DO89" s="435"/>
      <c r="DP89" s="435"/>
      <c r="DQ89" s="435"/>
      <c r="DR89" s="435"/>
      <c r="DS89" s="435"/>
      <c r="DT89" s="435"/>
      <c r="DU89" s="435"/>
      <c r="DV89" s="435"/>
      <c r="DW89" s="435"/>
      <c r="DX89" s="435"/>
      <c r="DY89" s="435"/>
      <c r="DZ89" s="435"/>
      <c r="EA89" s="435"/>
      <c r="EB89" s="435"/>
      <c r="EC89" s="435"/>
      <c r="ED89" s="435"/>
      <c r="EE89" s="435"/>
      <c r="EF89" s="435"/>
      <c r="EG89" s="435"/>
      <c r="EH89" s="435"/>
      <c r="EI89" s="435"/>
      <c r="EJ89" s="435"/>
      <c r="EK89" s="435"/>
      <c r="EL89" s="435"/>
      <c r="EM89" s="435"/>
      <c r="EN89" s="435"/>
      <c r="EO89" s="435"/>
      <c r="EP89" s="435"/>
      <c r="EQ89" s="435"/>
      <c r="ER89" s="435"/>
      <c r="ES89" s="435"/>
      <c r="ET89" s="435"/>
      <c r="EU89" s="435"/>
      <c r="EV89" s="435"/>
      <c r="EW89" s="435"/>
      <c r="EX89" s="435"/>
      <c r="EY89" s="435"/>
      <c r="EZ89" s="435"/>
      <c r="FA89" s="435"/>
      <c r="FB89" s="435"/>
      <c r="FC89" s="435"/>
      <c r="FD89" s="435"/>
      <c r="FE89" s="435"/>
      <c r="FF89" s="435"/>
      <c r="FG89" s="435"/>
      <c r="FH89" s="435"/>
      <c r="FI89" s="435"/>
      <c r="FJ89" s="435"/>
      <c r="FK89" s="435"/>
      <c r="FL89" s="435"/>
      <c r="FM89" s="435"/>
      <c r="FN89" s="435"/>
      <c r="FO89" s="435"/>
      <c r="FP89" s="435"/>
      <c r="FQ89" s="435"/>
      <c r="FR89" s="435"/>
      <c r="FS89" s="435"/>
      <c r="FT89" s="435"/>
      <c r="FU89" s="435"/>
      <c r="FV89" s="435"/>
      <c r="FW89" s="435"/>
      <c r="FX89" s="435"/>
      <c r="FY89" s="435"/>
      <c r="FZ89" s="435"/>
      <c r="GA89" s="435"/>
      <c r="GB89" s="435"/>
      <c r="GC89" s="435"/>
      <c r="GD89" s="435"/>
      <c r="GE89" s="435"/>
      <c r="GF89" s="435"/>
      <c r="GG89" s="435"/>
      <c r="GH89" s="435"/>
      <c r="GI89" s="435"/>
      <c r="GJ89" s="435"/>
      <c r="GK89" s="435"/>
      <c r="GL89" s="435"/>
      <c r="GM89" s="435"/>
      <c r="GN89" s="435"/>
      <c r="GO89" s="435"/>
      <c r="GP89" s="435"/>
      <c r="GQ89" s="435"/>
      <c r="GR89" s="435"/>
      <c r="GS89" s="435"/>
      <c r="GT89" s="435"/>
      <c r="GU89" s="435"/>
      <c r="GV89" s="435"/>
      <c r="GW89" s="435"/>
      <c r="GX89" s="435"/>
      <c r="GY89" s="435"/>
      <c r="GZ89" s="435"/>
      <c r="HA89" s="435"/>
      <c r="HB89" s="435"/>
      <c r="HC89" s="435"/>
      <c r="HD89" s="435"/>
      <c r="HE89" s="435"/>
      <c r="HF89" s="435"/>
      <c r="HG89" s="435"/>
      <c r="HH89" s="435"/>
      <c r="HI89" s="435"/>
      <c r="HJ89" s="435"/>
      <c r="HK89" s="435"/>
      <c r="HL89" s="435"/>
      <c r="HM89" s="435"/>
      <c r="HN89" s="435"/>
      <c r="HO89" s="435"/>
      <c r="HP89" s="435"/>
      <c r="HQ89" s="435"/>
      <c r="HR89" s="435"/>
      <c r="HS89" s="435"/>
      <c r="HT89" s="435"/>
      <c r="HU89" s="435"/>
      <c r="HV89" s="435"/>
      <c r="HW89" s="435"/>
      <c r="HX89" s="435"/>
      <c r="HY89" s="435"/>
      <c r="HZ89" s="435"/>
      <c r="IA89" s="435"/>
      <c r="IB89" s="435"/>
      <c r="IC89" s="435"/>
      <c r="ID89" s="435"/>
      <c r="IE89" s="435"/>
      <c r="IF89" s="435"/>
      <c r="IG89" s="435"/>
      <c r="IH89" s="435"/>
      <c r="II89" s="435"/>
      <c r="IJ89" s="435"/>
      <c r="IK89" s="435"/>
      <c r="IL89" s="435"/>
      <c r="IM89" s="435"/>
      <c r="IN89" s="435"/>
      <c r="IO89" s="435"/>
      <c r="IP89" s="435"/>
      <c r="IQ89" s="435"/>
      <c r="IR89" s="435"/>
    </row>
  </sheetData>
  <mergeCells count="97">
    <mergeCell ref="A1:G1"/>
    <mergeCell ref="A3:G3"/>
    <mergeCell ref="A5:G5"/>
    <mergeCell ref="A7:G7"/>
    <mergeCell ref="A9:C11"/>
    <mergeCell ref="D10:E10"/>
    <mergeCell ref="F10:G10"/>
    <mergeCell ref="D9:G9"/>
    <mergeCell ref="A21:G21"/>
    <mergeCell ref="A12:B13"/>
    <mergeCell ref="C12:G12"/>
    <mergeCell ref="C13:G13"/>
    <mergeCell ref="A14:A15"/>
    <mergeCell ref="B14:B15"/>
    <mergeCell ref="C14:G14"/>
    <mergeCell ref="C15:G15"/>
    <mergeCell ref="A16:B16"/>
    <mergeCell ref="A17:B17"/>
    <mergeCell ref="A18:C18"/>
    <mergeCell ref="A19:G19"/>
    <mergeCell ref="A20:G20"/>
    <mergeCell ref="A22:G22"/>
    <mergeCell ref="A23:G23"/>
    <mergeCell ref="A24:G24"/>
    <mergeCell ref="A26:G26"/>
    <mergeCell ref="A28:C30"/>
    <mergeCell ref="D28:G28"/>
    <mergeCell ref="D29:E29"/>
    <mergeCell ref="F29:G29"/>
    <mergeCell ref="A31:B32"/>
    <mergeCell ref="C31:G31"/>
    <mergeCell ref="C32:G32"/>
    <mergeCell ref="A33:A34"/>
    <mergeCell ref="B33:B34"/>
    <mergeCell ref="C34:G34"/>
    <mergeCell ref="A35:B35"/>
    <mergeCell ref="A36:G36"/>
    <mergeCell ref="A37:G37"/>
    <mergeCell ref="A38:G38"/>
    <mergeCell ref="A39:B39"/>
    <mergeCell ref="C39:G39"/>
    <mergeCell ref="A51:B52"/>
    <mergeCell ref="C51:G51"/>
    <mergeCell ref="C52:G52"/>
    <mergeCell ref="A40:B40"/>
    <mergeCell ref="A41:G41"/>
    <mergeCell ref="A42:G42"/>
    <mergeCell ref="A43:G43"/>
    <mergeCell ref="A44:G44"/>
    <mergeCell ref="A46:G46"/>
    <mergeCell ref="A47:G47"/>
    <mergeCell ref="A48:C50"/>
    <mergeCell ref="D48:G48"/>
    <mergeCell ref="D49:E49"/>
    <mergeCell ref="F49:G49"/>
    <mergeCell ref="A62:G62"/>
    <mergeCell ref="A53:A54"/>
    <mergeCell ref="B53:B54"/>
    <mergeCell ref="C53:G53"/>
    <mergeCell ref="C54:G54"/>
    <mergeCell ref="A55:B55"/>
    <mergeCell ref="A56:B56"/>
    <mergeCell ref="A57:C57"/>
    <mergeCell ref="A58:B58"/>
    <mergeCell ref="A59:B59"/>
    <mergeCell ref="A60:G60"/>
    <mergeCell ref="A61:G61"/>
    <mergeCell ref="C64:G64"/>
    <mergeCell ref="A65:A66"/>
    <mergeCell ref="B65:B66"/>
    <mergeCell ref="C65:G65"/>
    <mergeCell ref="C66:G66"/>
    <mergeCell ref="C78:G78"/>
    <mergeCell ref="A73:G73"/>
    <mergeCell ref="A74:G74"/>
    <mergeCell ref="A75:G75"/>
    <mergeCell ref="A84:B84"/>
    <mergeCell ref="C79:G79"/>
    <mergeCell ref="A80:B81"/>
    <mergeCell ref="A82:B82"/>
    <mergeCell ref="A83:C83"/>
    <mergeCell ref="A87:G87"/>
    <mergeCell ref="A88:G88"/>
    <mergeCell ref="A89:G89"/>
    <mergeCell ref="A72:G72"/>
    <mergeCell ref="A63:B64"/>
    <mergeCell ref="C63:G63"/>
    <mergeCell ref="A85:B85"/>
    <mergeCell ref="A86:G86"/>
    <mergeCell ref="A67:B67"/>
    <mergeCell ref="A68:B68"/>
    <mergeCell ref="A69:C69"/>
    <mergeCell ref="A70:B70"/>
    <mergeCell ref="A71:B71"/>
    <mergeCell ref="A76:B78"/>
    <mergeCell ref="C76:G76"/>
    <mergeCell ref="C77:G7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sqref="A1:D14"/>
    </sheetView>
  </sheetViews>
  <sheetFormatPr defaultRowHeight="15" x14ac:dyDescent="0.25"/>
  <cols>
    <col min="1" max="1" width="6.85546875" style="182" customWidth="1"/>
    <col min="2" max="2" width="74.85546875" style="131" customWidth="1"/>
    <col min="3" max="3" width="17.85546875" style="10" customWidth="1"/>
    <col min="4" max="4" width="20.85546875" style="10" customWidth="1"/>
    <col min="5" max="5" width="9.140625" style="10" customWidth="1"/>
    <col min="6" max="6" width="10.7109375" style="10" bestFit="1" customWidth="1"/>
    <col min="7" max="8" width="9.140625" style="10"/>
    <col min="9" max="9" width="12.7109375" style="10" bestFit="1" customWidth="1"/>
    <col min="10" max="254" width="9.140625" style="10"/>
    <col min="255" max="255" width="6.85546875" style="10" customWidth="1"/>
    <col min="256" max="256" width="80.7109375" style="10" customWidth="1"/>
    <col min="257" max="257" width="14.28515625" style="10" customWidth="1"/>
    <col min="258" max="258" width="13.5703125" style="10" customWidth="1"/>
    <col min="259" max="260" width="13.42578125" style="10" customWidth="1"/>
    <col min="261" max="261" width="11.42578125" style="10" bestFit="1" customWidth="1"/>
    <col min="262" max="262" width="10.7109375" style="10" bestFit="1" customWidth="1"/>
    <col min="263" max="264" width="9.140625" style="10"/>
    <col min="265" max="265" width="12.7109375" style="10" bestFit="1" customWidth="1"/>
    <col min="266" max="510" width="9.140625" style="10"/>
    <col min="511" max="511" width="6.85546875" style="10" customWidth="1"/>
    <col min="512" max="512" width="80.7109375" style="10" customWidth="1"/>
    <col min="513" max="513" width="14.28515625" style="10" customWidth="1"/>
    <col min="514" max="514" width="13.5703125" style="10" customWidth="1"/>
    <col min="515" max="516" width="13.42578125" style="10" customWidth="1"/>
    <col min="517" max="517" width="11.42578125" style="10" bestFit="1" customWidth="1"/>
    <col min="518" max="518" width="10.7109375" style="10" bestFit="1" customWidth="1"/>
    <col min="519" max="520" width="9.140625" style="10"/>
    <col min="521" max="521" width="12.7109375" style="10" bestFit="1" customWidth="1"/>
    <col min="522" max="766" width="9.140625" style="10"/>
    <col min="767" max="767" width="6.85546875" style="10" customWidth="1"/>
    <col min="768" max="768" width="80.7109375" style="10" customWidth="1"/>
    <col min="769" max="769" width="14.28515625" style="10" customWidth="1"/>
    <col min="770" max="770" width="13.5703125" style="10" customWidth="1"/>
    <col min="771" max="772" width="13.42578125" style="10" customWidth="1"/>
    <col min="773" max="773" width="11.42578125" style="10" bestFit="1" customWidth="1"/>
    <col min="774" max="774" width="10.7109375" style="10" bestFit="1" customWidth="1"/>
    <col min="775" max="776" width="9.140625" style="10"/>
    <col min="777" max="777" width="12.7109375" style="10" bestFit="1" customWidth="1"/>
    <col min="778" max="1022" width="9.140625" style="10"/>
    <col min="1023" max="1023" width="6.85546875" style="10" customWidth="1"/>
    <col min="1024" max="1024" width="80.7109375" style="10" customWidth="1"/>
    <col min="1025" max="1025" width="14.28515625" style="10" customWidth="1"/>
    <col min="1026" max="1026" width="13.5703125" style="10" customWidth="1"/>
    <col min="1027" max="1028" width="13.42578125" style="10" customWidth="1"/>
    <col min="1029" max="1029" width="11.42578125" style="10" bestFit="1" customWidth="1"/>
    <col min="1030" max="1030" width="10.7109375" style="10" bestFit="1" customWidth="1"/>
    <col min="1031" max="1032" width="9.140625" style="10"/>
    <col min="1033" max="1033" width="12.7109375" style="10" bestFit="1" customWidth="1"/>
    <col min="1034" max="1278" width="9.140625" style="10"/>
    <col min="1279" max="1279" width="6.85546875" style="10" customWidth="1"/>
    <col min="1280" max="1280" width="80.7109375" style="10" customWidth="1"/>
    <col min="1281" max="1281" width="14.28515625" style="10" customWidth="1"/>
    <col min="1282" max="1282" width="13.5703125" style="10" customWidth="1"/>
    <col min="1283" max="1284" width="13.42578125" style="10" customWidth="1"/>
    <col min="1285" max="1285" width="11.42578125" style="10" bestFit="1" customWidth="1"/>
    <col min="1286" max="1286" width="10.7109375" style="10" bestFit="1" customWidth="1"/>
    <col min="1287" max="1288" width="9.140625" style="10"/>
    <col min="1289" max="1289" width="12.7109375" style="10" bestFit="1" customWidth="1"/>
    <col min="1290" max="1534" width="9.140625" style="10"/>
    <col min="1535" max="1535" width="6.85546875" style="10" customWidth="1"/>
    <col min="1536" max="1536" width="80.7109375" style="10" customWidth="1"/>
    <col min="1537" max="1537" width="14.28515625" style="10" customWidth="1"/>
    <col min="1538" max="1538" width="13.5703125" style="10" customWidth="1"/>
    <col min="1539" max="1540" width="13.42578125" style="10" customWidth="1"/>
    <col min="1541" max="1541" width="11.42578125" style="10" bestFit="1" customWidth="1"/>
    <col min="1542" max="1542" width="10.7109375" style="10" bestFit="1" customWidth="1"/>
    <col min="1543" max="1544" width="9.140625" style="10"/>
    <col min="1545" max="1545" width="12.7109375" style="10" bestFit="1" customWidth="1"/>
    <col min="1546" max="1790" width="9.140625" style="10"/>
    <col min="1791" max="1791" width="6.85546875" style="10" customWidth="1"/>
    <col min="1792" max="1792" width="80.7109375" style="10" customWidth="1"/>
    <col min="1793" max="1793" width="14.28515625" style="10" customWidth="1"/>
    <col min="1794" max="1794" width="13.5703125" style="10" customWidth="1"/>
    <col min="1795" max="1796" width="13.42578125" style="10" customWidth="1"/>
    <col min="1797" max="1797" width="11.42578125" style="10" bestFit="1" customWidth="1"/>
    <col min="1798" max="1798" width="10.7109375" style="10" bestFit="1" customWidth="1"/>
    <col min="1799" max="1800" width="9.140625" style="10"/>
    <col min="1801" max="1801" width="12.7109375" style="10" bestFit="1" customWidth="1"/>
    <col min="1802" max="2046" width="9.140625" style="10"/>
    <col min="2047" max="2047" width="6.85546875" style="10" customWidth="1"/>
    <col min="2048" max="2048" width="80.7109375" style="10" customWidth="1"/>
    <col min="2049" max="2049" width="14.28515625" style="10" customWidth="1"/>
    <col min="2050" max="2050" width="13.5703125" style="10" customWidth="1"/>
    <col min="2051" max="2052" width="13.42578125" style="10" customWidth="1"/>
    <col min="2053" max="2053" width="11.42578125" style="10" bestFit="1" customWidth="1"/>
    <col min="2054" max="2054" width="10.7109375" style="10" bestFit="1" customWidth="1"/>
    <col min="2055" max="2056" width="9.140625" style="10"/>
    <col min="2057" max="2057" width="12.7109375" style="10" bestFit="1" customWidth="1"/>
    <col min="2058" max="2302" width="9.140625" style="10"/>
    <col min="2303" max="2303" width="6.85546875" style="10" customWidth="1"/>
    <col min="2304" max="2304" width="80.7109375" style="10" customWidth="1"/>
    <col min="2305" max="2305" width="14.28515625" style="10" customWidth="1"/>
    <col min="2306" max="2306" width="13.5703125" style="10" customWidth="1"/>
    <col min="2307" max="2308" width="13.42578125" style="10" customWidth="1"/>
    <col min="2309" max="2309" width="11.42578125" style="10" bestFit="1" customWidth="1"/>
    <col min="2310" max="2310" width="10.7109375" style="10" bestFit="1" customWidth="1"/>
    <col min="2311" max="2312" width="9.140625" style="10"/>
    <col min="2313" max="2313" width="12.7109375" style="10" bestFit="1" customWidth="1"/>
    <col min="2314" max="2558" width="9.140625" style="10"/>
    <col min="2559" max="2559" width="6.85546875" style="10" customWidth="1"/>
    <col min="2560" max="2560" width="80.7109375" style="10" customWidth="1"/>
    <col min="2561" max="2561" width="14.28515625" style="10" customWidth="1"/>
    <col min="2562" max="2562" width="13.5703125" style="10" customWidth="1"/>
    <col min="2563" max="2564" width="13.42578125" style="10" customWidth="1"/>
    <col min="2565" max="2565" width="11.42578125" style="10" bestFit="1" customWidth="1"/>
    <col min="2566" max="2566" width="10.7109375" style="10" bestFit="1" customWidth="1"/>
    <col min="2567" max="2568" width="9.140625" style="10"/>
    <col min="2569" max="2569" width="12.7109375" style="10" bestFit="1" customWidth="1"/>
    <col min="2570" max="2814" width="9.140625" style="10"/>
    <col min="2815" max="2815" width="6.85546875" style="10" customWidth="1"/>
    <col min="2816" max="2816" width="80.7109375" style="10" customWidth="1"/>
    <col min="2817" max="2817" width="14.28515625" style="10" customWidth="1"/>
    <col min="2818" max="2818" width="13.5703125" style="10" customWidth="1"/>
    <col min="2819" max="2820" width="13.42578125" style="10" customWidth="1"/>
    <col min="2821" max="2821" width="11.42578125" style="10" bestFit="1" customWidth="1"/>
    <col min="2822" max="2822" width="10.7109375" style="10" bestFit="1" customWidth="1"/>
    <col min="2823" max="2824" width="9.140625" style="10"/>
    <col min="2825" max="2825" width="12.7109375" style="10" bestFit="1" customWidth="1"/>
    <col min="2826" max="3070" width="9.140625" style="10"/>
    <col min="3071" max="3071" width="6.85546875" style="10" customWidth="1"/>
    <col min="3072" max="3072" width="80.7109375" style="10" customWidth="1"/>
    <col min="3073" max="3073" width="14.28515625" style="10" customWidth="1"/>
    <col min="3074" max="3074" width="13.5703125" style="10" customWidth="1"/>
    <col min="3075" max="3076" width="13.42578125" style="10" customWidth="1"/>
    <col min="3077" max="3077" width="11.42578125" style="10" bestFit="1" customWidth="1"/>
    <col min="3078" max="3078" width="10.7109375" style="10" bestFit="1" customWidth="1"/>
    <col min="3079" max="3080" width="9.140625" style="10"/>
    <col min="3081" max="3081" width="12.7109375" style="10" bestFit="1" customWidth="1"/>
    <col min="3082" max="3326" width="9.140625" style="10"/>
    <col min="3327" max="3327" width="6.85546875" style="10" customWidth="1"/>
    <col min="3328" max="3328" width="80.7109375" style="10" customWidth="1"/>
    <col min="3329" max="3329" width="14.28515625" style="10" customWidth="1"/>
    <col min="3330" max="3330" width="13.5703125" style="10" customWidth="1"/>
    <col min="3331" max="3332" width="13.42578125" style="10" customWidth="1"/>
    <col min="3333" max="3333" width="11.42578125" style="10" bestFit="1" customWidth="1"/>
    <col min="3334" max="3334" width="10.7109375" style="10" bestFit="1" customWidth="1"/>
    <col min="3335" max="3336" width="9.140625" style="10"/>
    <col min="3337" max="3337" width="12.7109375" style="10" bestFit="1" customWidth="1"/>
    <col min="3338" max="3582" width="9.140625" style="10"/>
    <col min="3583" max="3583" width="6.85546875" style="10" customWidth="1"/>
    <col min="3584" max="3584" width="80.7109375" style="10" customWidth="1"/>
    <col min="3585" max="3585" width="14.28515625" style="10" customWidth="1"/>
    <col min="3586" max="3586" width="13.5703125" style="10" customWidth="1"/>
    <col min="3587" max="3588" width="13.42578125" style="10" customWidth="1"/>
    <col min="3589" max="3589" width="11.42578125" style="10" bestFit="1" customWidth="1"/>
    <col min="3590" max="3590" width="10.7109375" style="10" bestFit="1" customWidth="1"/>
    <col min="3591" max="3592" width="9.140625" style="10"/>
    <col min="3593" max="3593" width="12.7109375" style="10" bestFit="1" customWidth="1"/>
    <col min="3594" max="3838" width="9.140625" style="10"/>
    <col min="3839" max="3839" width="6.85546875" style="10" customWidth="1"/>
    <col min="3840" max="3840" width="80.7109375" style="10" customWidth="1"/>
    <col min="3841" max="3841" width="14.28515625" style="10" customWidth="1"/>
    <col min="3842" max="3842" width="13.5703125" style="10" customWidth="1"/>
    <col min="3843" max="3844" width="13.42578125" style="10" customWidth="1"/>
    <col min="3845" max="3845" width="11.42578125" style="10" bestFit="1" customWidth="1"/>
    <col min="3846" max="3846" width="10.7109375" style="10" bestFit="1" customWidth="1"/>
    <col min="3847" max="3848" width="9.140625" style="10"/>
    <col min="3849" max="3849" width="12.7109375" style="10" bestFit="1" customWidth="1"/>
    <col min="3850" max="4094" width="9.140625" style="10"/>
    <col min="4095" max="4095" width="6.85546875" style="10" customWidth="1"/>
    <col min="4096" max="4096" width="80.7109375" style="10" customWidth="1"/>
    <col min="4097" max="4097" width="14.28515625" style="10" customWidth="1"/>
    <col min="4098" max="4098" width="13.5703125" style="10" customWidth="1"/>
    <col min="4099" max="4100" width="13.42578125" style="10" customWidth="1"/>
    <col min="4101" max="4101" width="11.42578125" style="10" bestFit="1" customWidth="1"/>
    <col min="4102" max="4102" width="10.7109375" style="10" bestFit="1" customWidth="1"/>
    <col min="4103" max="4104" width="9.140625" style="10"/>
    <col min="4105" max="4105" width="12.7109375" style="10" bestFit="1" customWidth="1"/>
    <col min="4106" max="4350" width="9.140625" style="10"/>
    <col min="4351" max="4351" width="6.85546875" style="10" customWidth="1"/>
    <col min="4352" max="4352" width="80.7109375" style="10" customWidth="1"/>
    <col min="4353" max="4353" width="14.28515625" style="10" customWidth="1"/>
    <col min="4354" max="4354" width="13.5703125" style="10" customWidth="1"/>
    <col min="4355" max="4356" width="13.42578125" style="10" customWidth="1"/>
    <col min="4357" max="4357" width="11.42578125" style="10" bestFit="1" customWidth="1"/>
    <col min="4358" max="4358" width="10.7109375" style="10" bestFit="1" customWidth="1"/>
    <col min="4359" max="4360" width="9.140625" style="10"/>
    <col min="4361" max="4361" width="12.7109375" style="10" bestFit="1" customWidth="1"/>
    <col min="4362" max="4606" width="9.140625" style="10"/>
    <col min="4607" max="4607" width="6.85546875" style="10" customWidth="1"/>
    <col min="4608" max="4608" width="80.7109375" style="10" customWidth="1"/>
    <col min="4609" max="4609" width="14.28515625" style="10" customWidth="1"/>
    <col min="4610" max="4610" width="13.5703125" style="10" customWidth="1"/>
    <col min="4611" max="4612" width="13.42578125" style="10" customWidth="1"/>
    <col min="4613" max="4613" width="11.42578125" style="10" bestFit="1" customWidth="1"/>
    <col min="4614" max="4614" width="10.7109375" style="10" bestFit="1" customWidth="1"/>
    <col min="4615" max="4616" width="9.140625" style="10"/>
    <col min="4617" max="4617" width="12.7109375" style="10" bestFit="1" customWidth="1"/>
    <col min="4618" max="4862" width="9.140625" style="10"/>
    <col min="4863" max="4863" width="6.85546875" style="10" customWidth="1"/>
    <col min="4864" max="4864" width="80.7109375" style="10" customWidth="1"/>
    <col min="4865" max="4865" width="14.28515625" style="10" customWidth="1"/>
    <col min="4866" max="4866" width="13.5703125" style="10" customWidth="1"/>
    <col min="4867" max="4868" width="13.42578125" style="10" customWidth="1"/>
    <col min="4869" max="4869" width="11.42578125" style="10" bestFit="1" customWidth="1"/>
    <col min="4870" max="4870" width="10.7109375" style="10" bestFit="1" customWidth="1"/>
    <col min="4871" max="4872" width="9.140625" style="10"/>
    <col min="4873" max="4873" width="12.7109375" style="10" bestFit="1" customWidth="1"/>
    <col min="4874" max="5118" width="9.140625" style="10"/>
    <col min="5119" max="5119" width="6.85546875" style="10" customWidth="1"/>
    <col min="5120" max="5120" width="80.7109375" style="10" customWidth="1"/>
    <col min="5121" max="5121" width="14.28515625" style="10" customWidth="1"/>
    <col min="5122" max="5122" width="13.5703125" style="10" customWidth="1"/>
    <col min="5123" max="5124" width="13.42578125" style="10" customWidth="1"/>
    <col min="5125" max="5125" width="11.42578125" style="10" bestFit="1" customWidth="1"/>
    <col min="5126" max="5126" width="10.7109375" style="10" bestFit="1" customWidth="1"/>
    <col min="5127" max="5128" width="9.140625" style="10"/>
    <col min="5129" max="5129" width="12.7109375" style="10" bestFit="1" customWidth="1"/>
    <col min="5130" max="5374" width="9.140625" style="10"/>
    <col min="5375" max="5375" width="6.85546875" style="10" customWidth="1"/>
    <col min="5376" max="5376" width="80.7109375" style="10" customWidth="1"/>
    <col min="5377" max="5377" width="14.28515625" style="10" customWidth="1"/>
    <col min="5378" max="5378" width="13.5703125" style="10" customWidth="1"/>
    <col min="5379" max="5380" width="13.42578125" style="10" customWidth="1"/>
    <col min="5381" max="5381" width="11.42578125" style="10" bestFit="1" customWidth="1"/>
    <col min="5382" max="5382" width="10.7109375" style="10" bestFit="1" customWidth="1"/>
    <col min="5383" max="5384" width="9.140625" style="10"/>
    <col min="5385" max="5385" width="12.7109375" style="10" bestFit="1" customWidth="1"/>
    <col min="5386" max="5630" width="9.140625" style="10"/>
    <col min="5631" max="5631" width="6.85546875" style="10" customWidth="1"/>
    <col min="5632" max="5632" width="80.7109375" style="10" customWidth="1"/>
    <col min="5633" max="5633" width="14.28515625" style="10" customWidth="1"/>
    <col min="5634" max="5634" width="13.5703125" style="10" customWidth="1"/>
    <col min="5635" max="5636" width="13.42578125" style="10" customWidth="1"/>
    <col min="5637" max="5637" width="11.42578125" style="10" bestFit="1" customWidth="1"/>
    <col min="5638" max="5638" width="10.7109375" style="10" bestFit="1" customWidth="1"/>
    <col min="5639" max="5640" width="9.140625" style="10"/>
    <col min="5641" max="5641" width="12.7109375" style="10" bestFit="1" customWidth="1"/>
    <col min="5642" max="5886" width="9.140625" style="10"/>
    <col min="5887" max="5887" width="6.85546875" style="10" customWidth="1"/>
    <col min="5888" max="5888" width="80.7109375" style="10" customWidth="1"/>
    <col min="5889" max="5889" width="14.28515625" style="10" customWidth="1"/>
    <col min="5890" max="5890" width="13.5703125" style="10" customWidth="1"/>
    <col min="5891" max="5892" width="13.42578125" style="10" customWidth="1"/>
    <col min="5893" max="5893" width="11.42578125" style="10" bestFit="1" customWidth="1"/>
    <col min="5894" max="5894" width="10.7109375" style="10" bestFit="1" customWidth="1"/>
    <col min="5895" max="5896" width="9.140625" style="10"/>
    <col min="5897" max="5897" width="12.7109375" style="10" bestFit="1" customWidth="1"/>
    <col min="5898" max="6142" width="9.140625" style="10"/>
    <col min="6143" max="6143" width="6.85546875" style="10" customWidth="1"/>
    <col min="6144" max="6144" width="80.7109375" style="10" customWidth="1"/>
    <col min="6145" max="6145" width="14.28515625" style="10" customWidth="1"/>
    <col min="6146" max="6146" width="13.5703125" style="10" customWidth="1"/>
    <col min="6147" max="6148" width="13.42578125" style="10" customWidth="1"/>
    <col min="6149" max="6149" width="11.42578125" style="10" bestFit="1" customWidth="1"/>
    <col min="6150" max="6150" width="10.7109375" style="10" bestFit="1" customWidth="1"/>
    <col min="6151" max="6152" width="9.140625" style="10"/>
    <col min="6153" max="6153" width="12.7109375" style="10" bestFit="1" customWidth="1"/>
    <col min="6154" max="6398" width="9.140625" style="10"/>
    <col min="6399" max="6399" width="6.85546875" style="10" customWidth="1"/>
    <col min="6400" max="6400" width="80.7109375" style="10" customWidth="1"/>
    <col min="6401" max="6401" width="14.28515625" style="10" customWidth="1"/>
    <col min="6402" max="6402" width="13.5703125" style="10" customWidth="1"/>
    <col min="6403" max="6404" width="13.42578125" style="10" customWidth="1"/>
    <col min="6405" max="6405" width="11.42578125" style="10" bestFit="1" customWidth="1"/>
    <col min="6406" max="6406" width="10.7109375" style="10" bestFit="1" customWidth="1"/>
    <col min="6407" max="6408" width="9.140625" style="10"/>
    <col min="6409" max="6409" width="12.7109375" style="10" bestFit="1" customWidth="1"/>
    <col min="6410" max="6654" width="9.140625" style="10"/>
    <col min="6655" max="6655" width="6.85546875" style="10" customWidth="1"/>
    <col min="6656" max="6656" width="80.7109375" style="10" customWidth="1"/>
    <col min="6657" max="6657" width="14.28515625" style="10" customWidth="1"/>
    <col min="6658" max="6658" width="13.5703125" style="10" customWidth="1"/>
    <col min="6659" max="6660" width="13.42578125" style="10" customWidth="1"/>
    <col min="6661" max="6661" width="11.42578125" style="10" bestFit="1" customWidth="1"/>
    <col min="6662" max="6662" width="10.7109375" style="10" bestFit="1" customWidth="1"/>
    <col min="6663" max="6664" width="9.140625" style="10"/>
    <col min="6665" max="6665" width="12.7109375" style="10" bestFit="1" customWidth="1"/>
    <col min="6666" max="6910" width="9.140625" style="10"/>
    <col min="6911" max="6911" width="6.85546875" style="10" customWidth="1"/>
    <col min="6912" max="6912" width="80.7109375" style="10" customWidth="1"/>
    <col min="6913" max="6913" width="14.28515625" style="10" customWidth="1"/>
    <col min="6914" max="6914" width="13.5703125" style="10" customWidth="1"/>
    <col min="6915" max="6916" width="13.42578125" style="10" customWidth="1"/>
    <col min="6917" max="6917" width="11.42578125" style="10" bestFit="1" customWidth="1"/>
    <col min="6918" max="6918" width="10.7109375" style="10" bestFit="1" customWidth="1"/>
    <col min="6919" max="6920" width="9.140625" style="10"/>
    <col min="6921" max="6921" width="12.7109375" style="10" bestFit="1" customWidth="1"/>
    <col min="6922" max="7166" width="9.140625" style="10"/>
    <col min="7167" max="7167" width="6.85546875" style="10" customWidth="1"/>
    <col min="7168" max="7168" width="80.7109375" style="10" customWidth="1"/>
    <col min="7169" max="7169" width="14.28515625" style="10" customWidth="1"/>
    <col min="7170" max="7170" width="13.5703125" style="10" customWidth="1"/>
    <col min="7171" max="7172" width="13.42578125" style="10" customWidth="1"/>
    <col min="7173" max="7173" width="11.42578125" style="10" bestFit="1" customWidth="1"/>
    <col min="7174" max="7174" width="10.7109375" style="10" bestFit="1" customWidth="1"/>
    <col min="7175" max="7176" width="9.140625" style="10"/>
    <col min="7177" max="7177" width="12.7109375" style="10" bestFit="1" customWidth="1"/>
    <col min="7178" max="7422" width="9.140625" style="10"/>
    <col min="7423" max="7423" width="6.85546875" style="10" customWidth="1"/>
    <col min="7424" max="7424" width="80.7109375" style="10" customWidth="1"/>
    <col min="7425" max="7425" width="14.28515625" style="10" customWidth="1"/>
    <col min="7426" max="7426" width="13.5703125" style="10" customWidth="1"/>
    <col min="7427" max="7428" width="13.42578125" style="10" customWidth="1"/>
    <col min="7429" max="7429" width="11.42578125" style="10" bestFit="1" customWidth="1"/>
    <col min="7430" max="7430" width="10.7109375" style="10" bestFit="1" customWidth="1"/>
    <col min="7431" max="7432" width="9.140625" style="10"/>
    <col min="7433" max="7433" width="12.7109375" style="10" bestFit="1" customWidth="1"/>
    <col min="7434" max="7678" width="9.140625" style="10"/>
    <col min="7679" max="7679" width="6.85546875" style="10" customWidth="1"/>
    <col min="7680" max="7680" width="80.7109375" style="10" customWidth="1"/>
    <col min="7681" max="7681" width="14.28515625" style="10" customWidth="1"/>
    <col min="7682" max="7682" width="13.5703125" style="10" customWidth="1"/>
    <col min="7683" max="7684" width="13.42578125" style="10" customWidth="1"/>
    <col min="7685" max="7685" width="11.42578125" style="10" bestFit="1" customWidth="1"/>
    <col min="7686" max="7686" width="10.7109375" style="10" bestFit="1" customWidth="1"/>
    <col min="7687" max="7688" width="9.140625" style="10"/>
    <col min="7689" max="7689" width="12.7109375" style="10" bestFit="1" customWidth="1"/>
    <col min="7690" max="7934" width="9.140625" style="10"/>
    <col min="7935" max="7935" width="6.85546875" style="10" customWidth="1"/>
    <col min="7936" max="7936" width="80.7109375" style="10" customWidth="1"/>
    <col min="7937" max="7937" width="14.28515625" style="10" customWidth="1"/>
    <col min="7938" max="7938" width="13.5703125" style="10" customWidth="1"/>
    <col min="7939" max="7940" width="13.42578125" style="10" customWidth="1"/>
    <col min="7941" max="7941" width="11.42578125" style="10" bestFit="1" customWidth="1"/>
    <col min="7942" max="7942" width="10.7109375" style="10" bestFit="1" customWidth="1"/>
    <col min="7943" max="7944" width="9.140625" style="10"/>
    <col min="7945" max="7945" width="12.7109375" style="10" bestFit="1" customWidth="1"/>
    <col min="7946" max="8190" width="9.140625" style="10"/>
    <col min="8191" max="8191" width="6.85546875" style="10" customWidth="1"/>
    <col min="8192" max="8192" width="80.7109375" style="10" customWidth="1"/>
    <col min="8193" max="8193" width="14.28515625" style="10" customWidth="1"/>
    <col min="8194" max="8194" width="13.5703125" style="10" customWidth="1"/>
    <col min="8195" max="8196" width="13.42578125" style="10" customWidth="1"/>
    <col min="8197" max="8197" width="11.42578125" style="10" bestFit="1" customWidth="1"/>
    <col min="8198" max="8198" width="10.7109375" style="10" bestFit="1" customWidth="1"/>
    <col min="8199" max="8200" width="9.140625" style="10"/>
    <col min="8201" max="8201" width="12.7109375" style="10" bestFit="1" customWidth="1"/>
    <col min="8202" max="8446" width="9.140625" style="10"/>
    <col min="8447" max="8447" width="6.85546875" style="10" customWidth="1"/>
    <col min="8448" max="8448" width="80.7109375" style="10" customWidth="1"/>
    <col min="8449" max="8449" width="14.28515625" style="10" customWidth="1"/>
    <col min="8450" max="8450" width="13.5703125" style="10" customWidth="1"/>
    <col min="8451" max="8452" width="13.42578125" style="10" customWidth="1"/>
    <col min="8453" max="8453" width="11.42578125" style="10" bestFit="1" customWidth="1"/>
    <col min="8454" max="8454" width="10.7109375" style="10" bestFit="1" customWidth="1"/>
    <col min="8455" max="8456" width="9.140625" style="10"/>
    <col min="8457" max="8457" width="12.7109375" style="10" bestFit="1" customWidth="1"/>
    <col min="8458" max="8702" width="9.140625" style="10"/>
    <col min="8703" max="8703" width="6.85546875" style="10" customWidth="1"/>
    <col min="8704" max="8704" width="80.7109375" style="10" customWidth="1"/>
    <col min="8705" max="8705" width="14.28515625" style="10" customWidth="1"/>
    <col min="8706" max="8706" width="13.5703125" style="10" customWidth="1"/>
    <col min="8707" max="8708" width="13.42578125" style="10" customWidth="1"/>
    <col min="8709" max="8709" width="11.42578125" style="10" bestFit="1" customWidth="1"/>
    <col min="8710" max="8710" width="10.7109375" style="10" bestFit="1" customWidth="1"/>
    <col min="8711" max="8712" width="9.140625" style="10"/>
    <col min="8713" max="8713" width="12.7109375" style="10" bestFit="1" customWidth="1"/>
    <col min="8714" max="8958" width="9.140625" style="10"/>
    <col min="8959" max="8959" width="6.85546875" style="10" customWidth="1"/>
    <col min="8960" max="8960" width="80.7109375" style="10" customWidth="1"/>
    <col min="8961" max="8961" width="14.28515625" style="10" customWidth="1"/>
    <col min="8962" max="8962" width="13.5703125" style="10" customWidth="1"/>
    <col min="8963" max="8964" width="13.42578125" style="10" customWidth="1"/>
    <col min="8965" max="8965" width="11.42578125" style="10" bestFit="1" customWidth="1"/>
    <col min="8966" max="8966" width="10.7109375" style="10" bestFit="1" customWidth="1"/>
    <col min="8967" max="8968" width="9.140625" style="10"/>
    <col min="8969" max="8969" width="12.7109375" style="10" bestFit="1" customWidth="1"/>
    <col min="8970" max="9214" width="9.140625" style="10"/>
    <col min="9215" max="9215" width="6.85546875" style="10" customWidth="1"/>
    <col min="9216" max="9216" width="80.7109375" style="10" customWidth="1"/>
    <col min="9217" max="9217" width="14.28515625" style="10" customWidth="1"/>
    <col min="9218" max="9218" width="13.5703125" style="10" customWidth="1"/>
    <col min="9219" max="9220" width="13.42578125" style="10" customWidth="1"/>
    <col min="9221" max="9221" width="11.42578125" style="10" bestFit="1" customWidth="1"/>
    <col min="9222" max="9222" width="10.7109375" style="10" bestFit="1" customWidth="1"/>
    <col min="9223" max="9224" width="9.140625" style="10"/>
    <col min="9225" max="9225" width="12.7109375" style="10" bestFit="1" customWidth="1"/>
    <col min="9226" max="9470" width="9.140625" style="10"/>
    <col min="9471" max="9471" width="6.85546875" style="10" customWidth="1"/>
    <col min="9472" max="9472" width="80.7109375" style="10" customWidth="1"/>
    <col min="9473" max="9473" width="14.28515625" style="10" customWidth="1"/>
    <col min="9474" max="9474" width="13.5703125" style="10" customWidth="1"/>
    <col min="9475" max="9476" width="13.42578125" style="10" customWidth="1"/>
    <col min="9477" max="9477" width="11.42578125" style="10" bestFit="1" customWidth="1"/>
    <col min="9478" max="9478" width="10.7109375" style="10" bestFit="1" customWidth="1"/>
    <col min="9479" max="9480" width="9.140625" style="10"/>
    <col min="9481" max="9481" width="12.7109375" style="10" bestFit="1" customWidth="1"/>
    <col min="9482" max="9726" width="9.140625" style="10"/>
    <col min="9727" max="9727" width="6.85546875" style="10" customWidth="1"/>
    <col min="9728" max="9728" width="80.7109375" style="10" customWidth="1"/>
    <col min="9729" max="9729" width="14.28515625" style="10" customWidth="1"/>
    <col min="9730" max="9730" width="13.5703125" style="10" customWidth="1"/>
    <col min="9731" max="9732" width="13.42578125" style="10" customWidth="1"/>
    <col min="9733" max="9733" width="11.42578125" style="10" bestFit="1" customWidth="1"/>
    <col min="9734" max="9734" width="10.7109375" style="10" bestFit="1" customWidth="1"/>
    <col min="9735" max="9736" width="9.140625" style="10"/>
    <col min="9737" max="9737" width="12.7109375" style="10" bestFit="1" customWidth="1"/>
    <col min="9738" max="9982" width="9.140625" style="10"/>
    <col min="9983" max="9983" width="6.85546875" style="10" customWidth="1"/>
    <col min="9984" max="9984" width="80.7109375" style="10" customWidth="1"/>
    <col min="9985" max="9985" width="14.28515625" style="10" customWidth="1"/>
    <col min="9986" max="9986" width="13.5703125" style="10" customWidth="1"/>
    <col min="9987" max="9988" width="13.42578125" style="10" customWidth="1"/>
    <col min="9989" max="9989" width="11.42578125" style="10" bestFit="1" customWidth="1"/>
    <col min="9990" max="9990" width="10.7109375" style="10" bestFit="1" customWidth="1"/>
    <col min="9991" max="9992" width="9.140625" style="10"/>
    <col min="9993" max="9993" width="12.7109375" style="10" bestFit="1" customWidth="1"/>
    <col min="9994" max="10238" width="9.140625" style="10"/>
    <col min="10239" max="10239" width="6.85546875" style="10" customWidth="1"/>
    <col min="10240" max="10240" width="80.7109375" style="10" customWidth="1"/>
    <col min="10241" max="10241" width="14.28515625" style="10" customWidth="1"/>
    <col min="10242" max="10242" width="13.5703125" style="10" customWidth="1"/>
    <col min="10243" max="10244" width="13.42578125" style="10" customWidth="1"/>
    <col min="10245" max="10245" width="11.42578125" style="10" bestFit="1" customWidth="1"/>
    <col min="10246" max="10246" width="10.7109375" style="10" bestFit="1" customWidth="1"/>
    <col min="10247" max="10248" width="9.140625" style="10"/>
    <col min="10249" max="10249" width="12.7109375" style="10" bestFit="1" customWidth="1"/>
    <col min="10250" max="10494" width="9.140625" style="10"/>
    <col min="10495" max="10495" width="6.85546875" style="10" customWidth="1"/>
    <col min="10496" max="10496" width="80.7109375" style="10" customWidth="1"/>
    <col min="10497" max="10497" width="14.28515625" style="10" customWidth="1"/>
    <col min="10498" max="10498" width="13.5703125" style="10" customWidth="1"/>
    <col min="10499" max="10500" width="13.42578125" style="10" customWidth="1"/>
    <col min="10501" max="10501" width="11.42578125" style="10" bestFit="1" customWidth="1"/>
    <col min="10502" max="10502" width="10.7109375" style="10" bestFit="1" customWidth="1"/>
    <col min="10503" max="10504" width="9.140625" style="10"/>
    <col min="10505" max="10505" width="12.7109375" style="10" bestFit="1" customWidth="1"/>
    <col min="10506" max="10750" width="9.140625" style="10"/>
    <col min="10751" max="10751" width="6.85546875" style="10" customWidth="1"/>
    <col min="10752" max="10752" width="80.7109375" style="10" customWidth="1"/>
    <col min="10753" max="10753" width="14.28515625" style="10" customWidth="1"/>
    <col min="10754" max="10754" width="13.5703125" style="10" customWidth="1"/>
    <col min="10755" max="10756" width="13.42578125" style="10" customWidth="1"/>
    <col min="10757" max="10757" width="11.42578125" style="10" bestFit="1" customWidth="1"/>
    <col min="10758" max="10758" width="10.7109375" style="10" bestFit="1" customWidth="1"/>
    <col min="10759" max="10760" width="9.140625" style="10"/>
    <col min="10761" max="10761" width="12.7109375" style="10" bestFit="1" customWidth="1"/>
    <col min="10762" max="11006" width="9.140625" style="10"/>
    <col min="11007" max="11007" width="6.85546875" style="10" customWidth="1"/>
    <col min="11008" max="11008" width="80.7109375" style="10" customWidth="1"/>
    <col min="11009" max="11009" width="14.28515625" style="10" customWidth="1"/>
    <col min="11010" max="11010" width="13.5703125" style="10" customWidth="1"/>
    <col min="11011" max="11012" width="13.42578125" style="10" customWidth="1"/>
    <col min="11013" max="11013" width="11.42578125" style="10" bestFit="1" customWidth="1"/>
    <col min="11014" max="11014" width="10.7109375" style="10" bestFit="1" customWidth="1"/>
    <col min="11015" max="11016" width="9.140625" style="10"/>
    <col min="11017" max="11017" width="12.7109375" style="10" bestFit="1" customWidth="1"/>
    <col min="11018" max="11262" width="9.140625" style="10"/>
    <col min="11263" max="11263" width="6.85546875" style="10" customWidth="1"/>
    <col min="11264" max="11264" width="80.7109375" style="10" customWidth="1"/>
    <col min="11265" max="11265" width="14.28515625" style="10" customWidth="1"/>
    <col min="11266" max="11266" width="13.5703125" style="10" customWidth="1"/>
    <col min="11267" max="11268" width="13.42578125" style="10" customWidth="1"/>
    <col min="11269" max="11269" width="11.42578125" style="10" bestFit="1" customWidth="1"/>
    <col min="11270" max="11270" width="10.7109375" style="10" bestFit="1" customWidth="1"/>
    <col min="11271" max="11272" width="9.140625" style="10"/>
    <col min="11273" max="11273" width="12.7109375" style="10" bestFit="1" customWidth="1"/>
    <col min="11274" max="11518" width="9.140625" style="10"/>
    <col min="11519" max="11519" width="6.85546875" style="10" customWidth="1"/>
    <col min="11520" max="11520" width="80.7109375" style="10" customWidth="1"/>
    <col min="11521" max="11521" width="14.28515625" style="10" customWidth="1"/>
    <col min="11522" max="11522" width="13.5703125" style="10" customWidth="1"/>
    <col min="11523" max="11524" width="13.42578125" style="10" customWidth="1"/>
    <col min="11525" max="11525" width="11.42578125" style="10" bestFit="1" customWidth="1"/>
    <col min="11526" max="11526" width="10.7109375" style="10" bestFit="1" customWidth="1"/>
    <col min="11527" max="11528" width="9.140625" style="10"/>
    <col min="11529" max="11529" width="12.7109375" style="10" bestFit="1" customWidth="1"/>
    <col min="11530" max="11774" width="9.140625" style="10"/>
    <col min="11775" max="11775" width="6.85546875" style="10" customWidth="1"/>
    <col min="11776" max="11776" width="80.7109375" style="10" customWidth="1"/>
    <col min="11777" max="11777" width="14.28515625" style="10" customWidth="1"/>
    <col min="11778" max="11778" width="13.5703125" style="10" customWidth="1"/>
    <col min="11779" max="11780" width="13.42578125" style="10" customWidth="1"/>
    <col min="11781" max="11781" width="11.42578125" style="10" bestFit="1" customWidth="1"/>
    <col min="11782" max="11782" width="10.7109375" style="10" bestFit="1" customWidth="1"/>
    <col min="11783" max="11784" width="9.140625" style="10"/>
    <col min="11785" max="11785" width="12.7109375" style="10" bestFit="1" customWidth="1"/>
    <col min="11786" max="12030" width="9.140625" style="10"/>
    <col min="12031" max="12031" width="6.85546875" style="10" customWidth="1"/>
    <col min="12032" max="12032" width="80.7109375" style="10" customWidth="1"/>
    <col min="12033" max="12033" width="14.28515625" style="10" customWidth="1"/>
    <col min="12034" max="12034" width="13.5703125" style="10" customWidth="1"/>
    <col min="12035" max="12036" width="13.42578125" style="10" customWidth="1"/>
    <col min="12037" max="12037" width="11.42578125" style="10" bestFit="1" customWidth="1"/>
    <col min="12038" max="12038" width="10.7109375" style="10" bestFit="1" customWidth="1"/>
    <col min="12039" max="12040" width="9.140625" style="10"/>
    <col min="12041" max="12041" width="12.7109375" style="10" bestFit="1" customWidth="1"/>
    <col min="12042" max="12286" width="9.140625" style="10"/>
    <col min="12287" max="12287" width="6.85546875" style="10" customWidth="1"/>
    <col min="12288" max="12288" width="80.7109375" style="10" customWidth="1"/>
    <col min="12289" max="12289" width="14.28515625" style="10" customWidth="1"/>
    <col min="12290" max="12290" width="13.5703125" style="10" customWidth="1"/>
    <col min="12291" max="12292" width="13.42578125" style="10" customWidth="1"/>
    <col min="12293" max="12293" width="11.42578125" style="10" bestFit="1" customWidth="1"/>
    <col min="12294" max="12294" width="10.7109375" style="10" bestFit="1" customWidth="1"/>
    <col min="12295" max="12296" width="9.140625" style="10"/>
    <col min="12297" max="12297" width="12.7109375" style="10" bestFit="1" customWidth="1"/>
    <col min="12298" max="12542" width="9.140625" style="10"/>
    <col min="12543" max="12543" width="6.85546875" style="10" customWidth="1"/>
    <col min="12544" max="12544" width="80.7109375" style="10" customWidth="1"/>
    <col min="12545" max="12545" width="14.28515625" style="10" customWidth="1"/>
    <col min="12546" max="12546" width="13.5703125" style="10" customWidth="1"/>
    <col min="12547" max="12548" width="13.42578125" style="10" customWidth="1"/>
    <col min="12549" max="12549" width="11.42578125" style="10" bestFit="1" customWidth="1"/>
    <col min="12550" max="12550" width="10.7109375" style="10" bestFit="1" customWidth="1"/>
    <col min="12551" max="12552" width="9.140625" style="10"/>
    <col min="12553" max="12553" width="12.7109375" style="10" bestFit="1" customWidth="1"/>
    <col min="12554" max="12798" width="9.140625" style="10"/>
    <col min="12799" max="12799" width="6.85546875" style="10" customWidth="1"/>
    <col min="12800" max="12800" width="80.7109375" style="10" customWidth="1"/>
    <col min="12801" max="12801" width="14.28515625" style="10" customWidth="1"/>
    <col min="12802" max="12802" width="13.5703125" style="10" customWidth="1"/>
    <col min="12803" max="12804" width="13.42578125" style="10" customWidth="1"/>
    <col min="12805" max="12805" width="11.42578125" style="10" bestFit="1" customWidth="1"/>
    <col min="12806" max="12806" width="10.7109375" style="10" bestFit="1" customWidth="1"/>
    <col min="12807" max="12808" width="9.140625" style="10"/>
    <col min="12809" max="12809" width="12.7109375" style="10" bestFit="1" customWidth="1"/>
    <col min="12810" max="13054" width="9.140625" style="10"/>
    <col min="13055" max="13055" width="6.85546875" style="10" customWidth="1"/>
    <col min="13056" max="13056" width="80.7109375" style="10" customWidth="1"/>
    <col min="13057" max="13057" width="14.28515625" style="10" customWidth="1"/>
    <col min="13058" max="13058" width="13.5703125" style="10" customWidth="1"/>
    <col min="13059" max="13060" width="13.42578125" style="10" customWidth="1"/>
    <col min="13061" max="13061" width="11.42578125" style="10" bestFit="1" customWidth="1"/>
    <col min="13062" max="13062" width="10.7109375" style="10" bestFit="1" customWidth="1"/>
    <col min="13063" max="13064" width="9.140625" style="10"/>
    <col min="13065" max="13065" width="12.7109375" style="10" bestFit="1" customWidth="1"/>
    <col min="13066" max="13310" width="9.140625" style="10"/>
    <col min="13311" max="13311" width="6.85546875" style="10" customWidth="1"/>
    <col min="13312" max="13312" width="80.7109375" style="10" customWidth="1"/>
    <col min="13313" max="13313" width="14.28515625" style="10" customWidth="1"/>
    <col min="13314" max="13314" width="13.5703125" style="10" customWidth="1"/>
    <col min="13315" max="13316" width="13.42578125" style="10" customWidth="1"/>
    <col min="13317" max="13317" width="11.42578125" style="10" bestFit="1" customWidth="1"/>
    <col min="13318" max="13318" width="10.7109375" style="10" bestFit="1" customWidth="1"/>
    <col min="13319" max="13320" width="9.140625" style="10"/>
    <col min="13321" max="13321" width="12.7109375" style="10" bestFit="1" customWidth="1"/>
    <col min="13322" max="13566" width="9.140625" style="10"/>
    <col min="13567" max="13567" width="6.85546875" style="10" customWidth="1"/>
    <col min="13568" max="13568" width="80.7109375" style="10" customWidth="1"/>
    <col min="13569" max="13569" width="14.28515625" style="10" customWidth="1"/>
    <col min="13570" max="13570" width="13.5703125" style="10" customWidth="1"/>
    <col min="13571" max="13572" width="13.42578125" style="10" customWidth="1"/>
    <col min="13573" max="13573" width="11.42578125" style="10" bestFit="1" customWidth="1"/>
    <col min="13574" max="13574" width="10.7109375" style="10" bestFit="1" customWidth="1"/>
    <col min="13575" max="13576" width="9.140625" style="10"/>
    <col min="13577" max="13577" width="12.7109375" style="10" bestFit="1" customWidth="1"/>
    <col min="13578" max="13822" width="9.140625" style="10"/>
    <col min="13823" max="13823" width="6.85546875" style="10" customWidth="1"/>
    <col min="13824" max="13824" width="80.7109375" style="10" customWidth="1"/>
    <col min="13825" max="13825" width="14.28515625" style="10" customWidth="1"/>
    <col min="13826" max="13826" width="13.5703125" style="10" customWidth="1"/>
    <col min="13827" max="13828" width="13.42578125" style="10" customWidth="1"/>
    <col min="13829" max="13829" width="11.42578125" style="10" bestFit="1" customWidth="1"/>
    <col min="13830" max="13830" width="10.7109375" style="10" bestFit="1" customWidth="1"/>
    <col min="13831" max="13832" width="9.140625" style="10"/>
    <col min="13833" max="13833" width="12.7109375" style="10" bestFit="1" customWidth="1"/>
    <col min="13834" max="14078" width="9.140625" style="10"/>
    <col min="14079" max="14079" width="6.85546875" style="10" customWidth="1"/>
    <col min="14080" max="14080" width="80.7109375" style="10" customWidth="1"/>
    <col min="14081" max="14081" width="14.28515625" style="10" customWidth="1"/>
    <col min="14082" max="14082" width="13.5703125" style="10" customWidth="1"/>
    <col min="14083" max="14084" width="13.42578125" style="10" customWidth="1"/>
    <col min="14085" max="14085" width="11.42578125" style="10" bestFit="1" customWidth="1"/>
    <col min="14086" max="14086" width="10.7109375" style="10" bestFit="1" customWidth="1"/>
    <col min="14087" max="14088" width="9.140625" style="10"/>
    <col min="14089" max="14089" width="12.7109375" style="10" bestFit="1" customWidth="1"/>
    <col min="14090" max="14334" width="9.140625" style="10"/>
    <col min="14335" max="14335" width="6.85546875" style="10" customWidth="1"/>
    <col min="14336" max="14336" width="80.7109375" style="10" customWidth="1"/>
    <col min="14337" max="14337" width="14.28515625" style="10" customWidth="1"/>
    <col min="14338" max="14338" width="13.5703125" style="10" customWidth="1"/>
    <col min="14339" max="14340" width="13.42578125" style="10" customWidth="1"/>
    <col min="14341" max="14341" width="11.42578125" style="10" bestFit="1" customWidth="1"/>
    <col min="14342" max="14342" width="10.7109375" style="10" bestFit="1" customWidth="1"/>
    <col min="14343" max="14344" width="9.140625" style="10"/>
    <col min="14345" max="14345" width="12.7109375" style="10" bestFit="1" customWidth="1"/>
    <col min="14346" max="14590" width="9.140625" style="10"/>
    <col min="14591" max="14591" width="6.85546875" style="10" customWidth="1"/>
    <col min="14592" max="14592" width="80.7109375" style="10" customWidth="1"/>
    <col min="14593" max="14593" width="14.28515625" style="10" customWidth="1"/>
    <col min="14594" max="14594" width="13.5703125" style="10" customWidth="1"/>
    <col min="14595" max="14596" width="13.42578125" style="10" customWidth="1"/>
    <col min="14597" max="14597" width="11.42578125" style="10" bestFit="1" customWidth="1"/>
    <col min="14598" max="14598" width="10.7109375" style="10" bestFit="1" customWidth="1"/>
    <col min="14599" max="14600" width="9.140625" style="10"/>
    <col min="14601" max="14601" width="12.7109375" style="10" bestFit="1" customWidth="1"/>
    <col min="14602" max="14846" width="9.140625" style="10"/>
    <col min="14847" max="14847" width="6.85546875" style="10" customWidth="1"/>
    <col min="14848" max="14848" width="80.7109375" style="10" customWidth="1"/>
    <col min="14849" max="14849" width="14.28515625" style="10" customWidth="1"/>
    <col min="14850" max="14850" width="13.5703125" style="10" customWidth="1"/>
    <col min="14851" max="14852" width="13.42578125" style="10" customWidth="1"/>
    <col min="14853" max="14853" width="11.42578125" style="10" bestFit="1" customWidth="1"/>
    <col min="14854" max="14854" width="10.7109375" style="10" bestFit="1" customWidth="1"/>
    <col min="14855" max="14856" width="9.140625" style="10"/>
    <col min="14857" max="14857" width="12.7109375" style="10" bestFit="1" customWidth="1"/>
    <col min="14858" max="15102" width="9.140625" style="10"/>
    <col min="15103" max="15103" width="6.85546875" style="10" customWidth="1"/>
    <col min="15104" max="15104" width="80.7109375" style="10" customWidth="1"/>
    <col min="15105" max="15105" width="14.28515625" style="10" customWidth="1"/>
    <col min="15106" max="15106" width="13.5703125" style="10" customWidth="1"/>
    <col min="15107" max="15108" width="13.42578125" style="10" customWidth="1"/>
    <col min="15109" max="15109" width="11.42578125" style="10" bestFit="1" customWidth="1"/>
    <col min="15110" max="15110" width="10.7109375" style="10" bestFit="1" customWidth="1"/>
    <col min="15111" max="15112" width="9.140625" style="10"/>
    <col min="15113" max="15113" width="12.7109375" style="10" bestFit="1" customWidth="1"/>
    <col min="15114" max="15358" width="9.140625" style="10"/>
    <col min="15359" max="15359" width="6.85546875" style="10" customWidth="1"/>
    <col min="15360" max="15360" width="80.7109375" style="10" customWidth="1"/>
    <col min="15361" max="15361" width="14.28515625" style="10" customWidth="1"/>
    <col min="15362" max="15362" width="13.5703125" style="10" customWidth="1"/>
    <col min="15363" max="15364" width="13.42578125" style="10" customWidth="1"/>
    <col min="15365" max="15365" width="11.42578125" style="10" bestFit="1" customWidth="1"/>
    <col min="15366" max="15366" width="10.7109375" style="10" bestFit="1" customWidth="1"/>
    <col min="15367" max="15368" width="9.140625" style="10"/>
    <col min="15369" max="15369" width="12.7109375" style="10" bestFit="1" customWidth="1"/>
    <col min="15370" max="15614" width="9.140625" style="10"/>
    <col min="15615" max="15615" width="6.85546875" style="10" customWidth="1"/>
    <col min="15616" max="15616" width="80.7109375" style="10" customWidth="1"/>
    <col min="15617" max="15617" width="14.28515625" style="10" customWidth="1"/>
    <col min="15618" max="15618" width="13.5703125" style="10" customWidth="1"/>
    <col min="15619" max="15620" width="13.42578125" style="10" customWidth="1"/>
    <col min="15621" max="15621" width="11.42578125" style="10" bestFit="1" customWidth="1"/>
    <col min="15622" max="15622" width="10.7109375" style="10" bestFit="1" customWidth="1"/>
    <col min="15623" max="15624" width="9.140625" style="10"/>
    <col min="15625" max="15625" width="12.7109375" style="10" bestFit="1" customWidth="1"/>
    <col min="15626" max="15870" width="9.140625" style="10"/>
    <col min="15871" max="15871" width="6.85546875" style="10" customWidth="1"/>
    <col min="15872" max="15872" width="80.7109375" style="10" customWidth="1"/>
    <col min="15873" max="15873" width="14.28515625" style="10" customWidth="1"/>
    <col min="15874" max="15874" width="13.5703125" style="10" customWidth="1"/>
    <col min="15875" max="15876" width="13.42578125" style="10" customWidth="1"/>
    <col min="15877" max="15877" width="11.42578125" style="10" bestFit="1" customWidth="1"/>
    <col min="15878" max="15878" width="10.7109375" style="10" bestFit="1" customWidth="1"/>
    <col min="15879" max="15880" width="9.140625" style="10"/>
    <col min="15881" max="15881" width="12.7109375" style="10" bestFit="1" customWidth="1"/>
    <col min="15882" max="16126" width="9.140625" style="10"/>
    <col min="16127" max="16127" width="6.85546875" style="10" customWidth="1"/>
    <col min="16128" max="16128" width="80.7109375" style="10" customWidth="1"/>
    <col min="16129" max="16129" width="14.28515625" style="10" customWidth="1"/>
    <col min="16130" max="16130" width="13.5703125" style="10" customWidth="1"/>
    <col min="16131" max="16132" width="13.42578125" style="10" customWidth="1"/>
    <col min="16133" max="16133" width="11.42578125" style="10" bestFit="1" customWidth="1"/>
    <col min="16134" max="16134" width="10.7109375" style="10" bestFit="1" customWidth="1"/>
    <col min="16135" max="16136" width="9.140625" style="10"/>
    <col min="16137" max="16137" width="12.7109375" style="10" bestFit="1" customWidth="1"/>
    <col min="16138" max="16384" width="9.140625" style="10"/>
  </cols>
  <sheetData>
    <row r="1" spans="1:5" ht="17.25" x14ac:dyDescent="0.3">
      <c r="A1" s="669" t="s">
        <v>167</v>
      </c>
      <c r="B1" s="669"/>
      <c r="C1" s="669"/>
      <c r="D1" s="669"/>
      <c r="E1" s="112"/>
    </row>
    <row r="2" spans="1:5" ht="51.75" customHeight="1" x14ac:dyDescent="0.3">
      <c r="A2" s="669" t="s">
        <v>88</v>
      </c>
      <c r="B2" s="669"/>
      <c r="C2" s="669"/>
      <c r="D2" s="669"/>
      <c r="E2" s="112"/>
    </row>
    <row r="3" spans="1:5" ht="48.75" customHeight="1" x14ac:dyDescent="0.3">
      <c r="A3" s="670" t="s">
        <v>636</v>
      </c>
      <c r="B3" s="670"/>
      <c r="C3" s="670"/>
      <c r="D3" s="670"/>
      <c r="E3" s="112"/>
    </row>
    <row r="4" spans="1:5" ht="18" customHeight="1" x14ac:dyDescent="0.3">
      <c r="A4" s="671" t="s">
        <v>3</v>
      </c>
      <c r="B4" s="671"/>
      <c r="C4" s="671"/>
      <c r="D4" s="671"/>
      <c r="E4" s="112"/>
    </row>
    <row r="5" spans="1:5" ht="99.75" customHeight="1" x14ac:dyDescent="0.3">
      <c r="A5" s="906" t="s">
        <v>1</v>
      </c>
      <c r="B5" s="673" t="s">
        <v>4</v>
      </c>
      <c r="C5" s="676" t="s">
        <v>109</v>
      </c>
      <c r="D5" s="677"/>
      <c r="E5" s="112"/>
    </row>
    <row r="6" spans="1:5" ht="42.75" customHeight="1" x14ac:dyDescent="0.3">
      <c r="A6" s="907"/>
      <c r="B6" s="674"/>
      <c r="C6" s="3" t="s">
        <v>11</v>
      </c>
      <c r="D6" s="3" t="s">
        <v>5</v>
      </c>
      <c r="E6" s="112"/>
    </row>
    <row r="7" spans="1:5" ht="17.25" x14ac:dyDescent="0.3">
      <c r="A7" s="3"/>
      <c r="B7" s="3" t="s">
        <v>0</v>
      </c>
      <c r="C7" s="3">
        <f>C9+C12</f>
        <v>41390.699999999997</v>
      </c>
      <c r="D7" s="3">
        <f>D9+D12</f>
        <v>41400</v>
      </c>
      <c r="E7" s="112"/>
    </row>
    <row r="8" spans="1:5" ht="17.25" x14ac:dyDescent="0.3">
      <c r="A8" s="3"/>
      <c r="B8" s="3" t="s">
        <v>6</v>
      </c>
      <c r="C8" s="3"/>
      <c r="D8" s="3"/>
      <c r="E8" s="112"/>
    </row>
    <row r="9" spans="1:5" ht="21" customHeight="1" x14ac:dyDescent="0.3">
      <c r="A9" s="540">
        <v>1</v>
      </c>
      <c r="B9" s="3" t="s">
        <v>9</v>
      </c>
      <c r="C9" s="3">
        <f>SUM(C11:C11)</f>
        <v>41400</v>
      </c>
      <c r="D9" s="3">
        <f>SUM(D11:D11)</f>
        <v>41400</v>
      </c>
      <c r="E9" s="112"/>
    </row>
    <row r="10" spans="1:5" ht="27.75" customHeight="1" x14ac:dyDescent="0.3">
      <c r="A10" s="172"/>
      <c r="B10" s="539" t="s">
        <v>7</v>
      </c>
      <c r="C10" s="539"/>
      <c r="D10" s="539"/>
      <c r="E10" s="112"/>
    </row>
    <row r="11" spans="1:5" s="176" customFormat="1" ht="37.5" customHeight="1" x14ac:dyDescent="0.35">
      <c r="A11" s="177">
        <v>1.2</v>
      </c>
      <c r="B11" s="174" t="s">
        <v>640</v>
      </c>
      <c r="C11" s="171">
        <v>41400</v>
      </c>
      <c r="D11" s="171">
        <v>41400</v>
      </c>
      <c r="E11" s="175"/>
    </row>
    <row r="12" spans="1:5" ht="17.25" x14ac:dyDescent="0.3">
      <c r="A12" s="562">
        <v>4</v>
      </c>
      <c r="B12" s="3" t="s">
        <v>638</v>
      </c>
      <c r="C12" s="3">
        <f>SUM(C14:C14)</f>
        <v>-9.3000000000000007</v>
      </c>
      <c r="D12" s="3">
        <f>SUM(D14:D14)</f>
        <v>0</v>
      </c>
      <c r="E12" s="112"/>
    </row>
    <row r="13" spans="1:5" ht="17.25" x14ac:dyDescent="0.3">
      <c r="A13" s="178"/>
      <c r="B13" s="95" t="s">
        <v>7</v>
      </c>
      <c r="C13" s="95"/>
      <c r="D13" s="95"/>
      <c r="E13" s="112"/>
    </row>
    <row r="14" spans="1:5" s="181" customFormat="1" ht="67.5" customHeight="1" x14ac:dyDescent="0.3">
      <c r="A14" s="179">
        <v>4.0999999999999996</v>
      </c>
      <c r="B14" s="174" t="s">
        <v>639</v>
      </c>
      <c r="C14" s="194">
        <v>-9.3000000000000007</v>
      </c>
      <c r="D14" s="194">
        <v>0</v>
      </c>
      <c r="E14" s="180"/>
    </row>
  </sheetData>
  <mergeCells count="7">
    <mergeCell ref="A1:D1"/>
    <mergeCell ref="A2:D2"/>
    <mergeCell ref="A3:D3"/>
    <mergeCell ref="A4:D4"/>
    <mergeCell ref="A5:A6"/>
    <mergeCell ref="B5:B6"/>
    <mergeCell ref="C5:D5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49"/>
  <sheetViews>
    <sheetView workbookViewId="0">
      <selection activeCell="I7" sqref="I7"/>
    </sheetView>
  </sheetViews>
  <sheetFormatPr defaultColWidth="18.28515625" defaultRowHeight="17.25" x14ac:dyDescent="0.25"/>
  <cols>
    <col min="1" max="1" width="11.42578125" style="7" customWidth="1"/>
    <col min="2" max="2" width="18.28515625" style="7" customWidth="1"/>
    <col min="3" max="3" width="21" style="7" customWidth="1"/>
    <col min="4" max="5" width="16" style="7" customWidth="1"/>
    <col min="6" max="6" width="17" style="7" customWidth="1"/>
    <col min="7" max="7" width="15.28515625" style="7" customWidth="1"/>
    <col min="8" max="8" width="13.7109375" style="7" customWidth="1"/>
    <col min="9" max="9" width="12.7109375" style="7" customWidth="1"/>
    <col min="10" max="10" width="9.140625" style="7" customWidth="1"/>
    <col min="11" max="11" width="9.7109375" style="7" bestFit="1" customWidth="1"/>
    <col min="12" max="254" width="9.140625" style="7" customWidth="1"/>
    <col min="255" max="255" width="11.42578125" style="7" customWidth="1"/>
    <col min="256" max="256" width="18.28515625" style="7"/>
    <col min="257" max="257" width="11.42578125" style="7" customWidth="1"/>
    <col min="258" max="258" width="18.28515625" style="7" customWidth="1"/>
    <col min="259" max="259" width="21" style="7" customWidth="1"/>
    <col min="260" max="261" width="16" style="7" customWidth="1"/>
    <col min="262" max="262" width="17" style="7" customWidth="1"/>
    <col min="263" max="263" width="12.7109375" style="7" customWidth="1"/>
    <col min="264" max="264" width="13.7109375" style="7" customWidth="1"/>
    <col min="265" max="265" width="12.7109375" style="7" customWidth="1"/>
    <col min="266" max="266" width="9.140625" style="7" customWidth="1"/>
    <col min="267" max="267" width="9.7109375" style="7" bestFit="1" customWidth="1"/>
    <col min="268" max="510" width="9.140625" style="7" customWidth="1"/>
    <col min="511" max="511" width="11.42578125" style="7" customWidth="1"/>
    <col min="512" max="512" width="18.28515625" style="7"/>
    <col min="513" max="513" width="11.42578125" style="7" customWidth="1"/>
    <col min="514" max="514" width="18.28515625" style="7" customWidth="1"/>
    <col min="515" max="515" width="21" style="7" customWidth="1"/>
    <col min="516" max="517" width="16" style="7" customWidth="1"/>
    <col min="518" max="518" width="17" style="7" customWidth="1"/>
    <col min="519" max="519" width="12.7109375" style="7" customWidth="1"/>
    <col min="520" max="520" width="13.7109375" style="7" customWidth="1"/>
    <col min="521" max="521" width="12.7109375" style="7" customWidth="1"/>
    <col min="522" max="522" width="9.140625" style="7" customWidth="1"/>
    <col min="523" max="523" width="9.7109375" style="7" bestFit="1" customWidth="1"/>
    <col min="524" max="766" width="9.140625" style="7" customWidth="1"/>
    <col min="767" max="767" width="11.42578125" style="7" customWidth="1"/>
    <col min="768" max="768" width="18.28515625" style="7"/>
    <col min="769" max="769" width="11.42578125" style="7" customWidth="1"/>
    <col min="770" max="770" width="18.28515625" style="7" customWidth="1"/>
    <col min="771" max="771" width="21" style="7" customWidth="1"/>
    <col min="772" max="773" width="16" style="7" customWidth="1"/>
    <col min="774" max="774" width="17" style="7" customWidth="1"/>
    <col min="775" max="775" width="12.7109375" style="7" customWidth="1"/>
    <col min="776" max="776" width="13.7109375" style="7" customWidth="1"/>
    <col min="777" max="777" width="12.7109375" style="7" customWidth="1"/>
    <col min="778" max="778" width="9.140625" style="7" customWidth="1"/>
    <col min="779" max="779" width="9.7109375" style="7" bestFit="1" customWidth="1"/>
    <col min="780" max="1022" width="9.140625" style="7" customWidth="1"/>
    <col min="1023" max="1023" width="11.42578125" style="7" customWidth="1"/>
    <col min="1024" max="1024" width="18.28515625" style="7"/>
    <col min="1025" max="1025" width="11.42578125" style="7" customWidth="1"/>
    <col min="1026" max="1026" width="18.28515625" style="7" customWidth="1"/>
    <col min="1027" max="1027" width="21" style="7" customWidth="1"/>
    <col min="1028" max="1029" width="16" style="7" customWidth="1"/>
    <col min="1030" max="1030" width="17" style="7" customWidth="1"/>
    <col min="1031" max="1031" width="12.7109375" style="7" customWidth="1"/>
    <col min="1032" max="1032" width="13.7109375" style="7" customWidth="1"/>
    <col min="1033" max="1033" width="12.7109375" style="7" customWidth="1"/>
    <col min="1034" max="1034" width="9.140625" style="7" customWidth="1"/>
    <col min="1035" max="1035" width="9.7109375" style="7" bestFit="1" customWidth="1"/>
    <col min="1036" max="1278" width="9.140625" style="7" customWidth="1"/>
    <col min="1279" max="1279" width="11.42578125" style="7" customWidth="1"/>
    <col min="1280" max="1280" width="18.28515625" style="7"/>
    <col min="1281" max="1281" width="11.42578125" style="7" customWidth="1"/>
    <col min="1282" max="1282" width="18.28515625" style="7" customWidth="1"/>
    <col min="1283" max="1283" width="21" style="7" customWidth="1"/>
    <col min="1284" max="1285" width="16" style="7" customWidth="1"/>
    <col min="1286" max="1286" width="17" style="7" customWidth="1"/>
    <col min="1287" max="1287" width="12.7109375" style="7" customWidth="1"/>
    <col min="1288" max="1288" width="13.7109375" style="7" customWidth="1"/>
    <col min="1289" max="1289" width="12.7109375" style="7" customWidth="1"/>
    <col min="1290" max="1290" width="9.140625" style="7" customWidth="1"/>
    <col min="1291" max="1291" width="9.7109375" style="7" bestFit="1" customWidth="1"/>
    <col min="1292" max="1534" width="9.140625" style="7" customWidth="1"/>
    <col min="1535" max="1535" width="11.42578125" style="7" customWidth="1"/>
    <col min="1536" max="1536" width="18.28515625" style="7"/>
    <col min="1537" max="1537" width="11.42578125" style="7" customWidth="1"/>
    <col min="1538" max="1538" width="18.28515625" style="7" customWidth="1"/>
    <col min="1539" max="1539" width="21" style="7" customWidth="1"/>
    <col min="1540" max="1541" width="16" style="7" customWidth="1"/>
    <col min="1542" max="1542" width="17" style="7" customWidth="1"/>
    <col min="1543" max="1543" width="12.7109375" style="7" customWidth="1"/>
    <col min="1544" max="1544" width="13.7109375" style="7" customWidth="1"/>
    <col min="1545" max="1545" width="12.7109375" style="7" customWidth="1"/>
    <col min="1546" max="1546" width="9.140625" style="7" customWidth="1"/>
    <col min="1547" max="1547" width="9.7109375" style="7" bestFit="1" customWidth="1"/>
    <col min="1548" max="1790" width="9.140625" style="7" customWidth="1"/>
    <col min="1791" max="1791" width="11.42578125" style="7" customWidth="1"/>
    <col min="1792" max="1792" width="18.28515625" style="7"/>
    <col min="1793" max="1793" width="11.42578125" style="7" customWidth="1"/>
    <col min="1794" max="1794" width="18.28515625" style="7" customWidth="1"/>
    <col min="1795" max="1795" width="21" style="7" customWidth="1"/>
    <col min="1796" max="1797" width="16" style="7" customWidth="1"/>
    <col min="1798" max="1798" width="17" style="7" customWidth="1"/>
    <col min="1799" max="1799" width="12.7109375" style="7" customWidth="1"/>
    <col min="1800" max="1800" width="13.7109375" style="7" customWidth="1"/>
    <col min="1801" max="1801" width="12.7109375" style="7" customWidth="1"/>
    <col min="1802" max="1802" width="9.140625" style="7" customWidth="1"/>
    <col min="1803" max="1803" width="9.7109375" style="7" bestFit="1" customWidth="1"/>
    <col min="1804" max="2046" width="9.140625" style="7" customWidth="1"/>
    <col min="2047" max="2047" width="11.42578125" style="7" customWidth="1"/>
    <col min="2048" max="2048" width="18.28515625" style="7"/>
    <col min="2049" max="2049" width="11.42578125" style="7" customWidth="1"/>
    <col min="2050" max="2050" width="18.28515625" style="7" customWidth="1"/>
    <col min="2051" max="2051" width="21" style="7" customWidth="1"/>
    <col min="2052" max="2053" width="16" style="7" customWidth="1"/>
    <col min="2054" max="2054" width="17" style="7" customWidth="1"/>
    <col min="2055" max="2055" width="12.7109375" style="7" customWidth="1"/>
    <col min="2056" max="2056" width="13.7109375" style="7" customWidth="1"/>
    <col min="2057" max="2057" width="12.7109375" style="7" customWidth="1"/>
    <col min="2058" max="2058" width="9.140625" style="7" customWidth="1"/>
    <col min="2059" max="2059" width="9.7109375" style="7" bestFit="1" customWidth="1"/>
    <col min="2060" max="2302" width="9.140625" style="7" customWidth="1"/>
    <col min="2303" max="2303" width="11.42578125" style="7" customWidth="1"/>
    <col min="2304" max="2304" width="18.28515625" style="7"/>
    <col min="2305" max="2305" width="11.42578125" style="7" customWidth="1"/>
    <col min="2306" max="2306" width="18.28515625" style="7" customWidth="1"/>
    <col min="2307" max="2307" width="21" style="7" customWidth="1"/>
    <col min="2308" max="2309" width="16" style="7" customWidth="1"/>
    <col min="2310" max="2310" width="17" style="7" customWidth="1"/>
    <col min="2311" max="2311" width="12.7109375" style="7" customWidth="1"/>
    <col min="2312" max="2312" width="13.7109375" style="7" customWidth="1"/>
    <col min="2313" max="2313" width="12.7109375" style="7" customWidth="1"/>
    <col min="2314" max="2314" width="9.140625" style="7" customWidth="1"/>
    <col min="2315" max="2315" width="9.7109375" style="7" bestFit="1" customWidth="1"/>
    <col min="2316" max="2558" width="9.140625" style="7" customWidth="1"/>
    <col min="2559" max="2559" width="11.42578125" style="7" customWidth="1"/>
    <col min="2560" max="2560" width="18.28515625" style="7"/>
    <col min="2561" max="2561" width="11.42578125" style="7" customWidth="1"/>
    <col min="2562" max="2562" width="18.28515625" style="7" customWidth="1"/>
    <col min="2563" max="2563" width="21" style="7" customWidth="1"/>
    <col min="2564" max="2565" width="16" style="7" customWidth="1"/>
    <col min="2566" max="2566" width="17" style="7" customWidth="1"/>
    <col min="2567" max="2567" width="12.7109375" style="7" customWidth="1"/>
    <col min="2568" max="2568" width="13.7109375" style="7" customWidth="1"/>
    <col min="2569" max="2569" width="12.7109375" style="7" customWidth="1"/>
    <col min="2570" max="2570" width="9.140625" style="7" customWidth="1"/>
    <col min="2571" max="2571" width="9.7109375" style="7" bestFit="1" customWidth="1"/>
    <col min="2572" max="2814" width="9.140625" style="7" customWidth="1"/>
    <col min="2815" max="2815" width="11.42578125" style="7" customWidth="1"/>
    <col min="2816" max="2816" width="18.28515625" style="7"/>
    <col min="2817" max="2817" width="11.42578125" style="7" customWidth="1"/>
    <col min="2818" max="2818" width="18.28515625" style="7" customWidth="1"/>
    <col min="2819" max="2819" width="21" style="7" customWidth="1"/>
    <col min="2820" max="2821" width="16" style="7" customWidth="1"/>
    <col min="2822" max="2822" width="17" style="7" customWidth="1"/>
    <col min="2823" max="2823" width="12.7109375" style="7" customWidth="1"/>
    <col min="2824" max="2824" width="13.7109375" style="7" customWidth="1"/>
    <col min="2825" max="2825" width="12.7109375" style="7" customWidth="1"/>
    <col min="2826" max="2826" width="9.140625" style="7" customWidth="1"/>
    <col min="2827" max="2827" width="9.7109375" style="7" bestFit="1" customWidth="1"/>
    <col min="2828" max="3070" width="9.140625" style="7" customWidth="1"/>
    <col min="3071" max="3071" width="11.42578125" style="7" customWidth="1"/>
    <col min="3072" max="3072" width="18.28515625" style="7"/>
    <col min="3073" max="3073" width="11.42578125" style="7" customWidth="1"/>
    <col min="3074" max="3074" width="18.28515625" style="7" customWidth="1"/>
    <col min="3075" max="3075" width="21" style="7" customWidth="1"/>
    <col min="3076" max="3077" width="16" style="7" customWidth="1"/>
    <col min="3078" max="3078" width="17" style="7" customWidth="1"/>
    <col min="3079" max="3079" width="12.7109375" style="7" customWidth="1"/>
    <col min="3080" max="3080" width="13.7109375" style="7" customWidth="1"/>
    <col min="3081" max="3081" width="12.7109375" style="7" customWidth="1"/>
    <col min="3082" max="3082" width="9.140625" style="7" customWidth="1"/>
    <col min="3083" max="3083" width="9.7109375" style="7" bestFit="1" customWidth="1"/>
    <col min="3084" max="3326" width="9.140625" style="7" customWidth="1"/>
    <col min="3327" max="3327" width="11.42578125" style="7" customWidth="1"/>
    <col min="3328" max="3328" width="18.28515625" style="7"/>
    <col min="3329" max="3329" width="11.42578125" style="7" customWidth="1"/>
    <col min="3330" max="3330" width="18.28515625" style="7" customWidth="1"/>
    <col min="3331" max="3331" width="21" style="7" customWidth="1"/>
    <col min="3332" max="3333" width="16" style="7" customWidth="1"/>
    <col min="3334" max="3334" width="17" style="7" customWidth="1"/>
    <col min="3335" max="3335" width="12.7109375" style="7" customWidth="1"/>
    <col min="3336" max="3336" width="13.7109375" style="7" customWidth="1"/>
    <col min="3337" max="3337" width="12.7109375" style="7" customWidth="1"/>
    <col min="3338" max="3338" width="9.140625" style="7" customWidth="1"/>
    <col min="3339" max="3339" width="9.7109375" style="7" bestFit="1" customWidth="1"/>
    <col min="3340" max="3582" width="9.140625" style="7" customWidth="1"/>
    <col min="3583" max="3583" width="11.42578125" style="7" customWidth="1"/>
    <col min="3584" max="3584" width="18.28515625" style="7"/>
    <col min="3585" max="3585" width="11.42578125" style="7" customWidth="1"/>
    <col min="3586" max="3586" width="18.28515625" style="7" customWidth="1"/>
    <col min="3587" max="3587" width="21" style="7" customWidth="1"/>
    <col min="3588" max="3589" width="16" style="7" customWidth="1"/>
    <col min="3590" max="3590" width="17" style="7" customWidth="1"/>
    <col min="3591" max="3591" width="12.7109375" style="7" customWidth="1"/>
    <col min="3592" max="3592" width="13.7109375" style="7" customWidth="1"/>
    <col min="3593" max="3593" width="12.7109375" style="7" customWidth="1"/>
    <col min="3594" max="3594" width="9.140625" style="7" customWidth="1"/>
    <col min="3595" max="3595" width="9.7109375" style="7" bestFit="1" customWidth="1"/>
    <col min="3596" max="3838" width="9.140625" style="7" customWidth="1"/>
    <col min="3839" max="3839" width="11.42578125" style="7" customWidth="1"/>
    <col min="3840" max="3840" width="18.28515625" style="7"/>
    <col min="3841" max="3841" width="11.42578125" style="7" customWidth="1"/>
    <col min="3842" max="3842" width="18.28515625" style="7" customWidth="1"/>
    <col min="3843" max="3843" width="21" style="7" customWidth="1"/>
    <col min="3844" max="3845" width="16" style="7" customWidth="1"/>
    <col min="3846" max="3846" width="17" style="7" customWidth="1"/>
    <col min="3847" max="3847" width="12.7109375" style="7" customWidth="1"/>
    <col min="3848" max="3848" width="13.7109375" style="7" customWidth="1"/>
    <col min="3849" max="3849" width="12.7109375" style="7" customWidth="1"/>
    <col min="3850" max="3850" width="9.140625" style="7" customWidth="1"/>
    <col min="3851" max="3851" width="9.7109375" style="7" bestFit="1" customWidth="1"/>
    <col min="3852" max="4094" width="9.140625" style="7" customWidth="1"/>
    <col min="4095" max="4095" width="11.42578125" style="7" customWidth="1"/>
    <col min="4096" max="4096" width="18.28515625" style="7"/>
    <col min="4097" max="4097" width="11.42578125" style="7" customWidth="1"/>
    <col min="4098" max="4098" width="18.28515625" style="7" customWidth="1"/>
    <col min="4099" max="4099" width="21" style="7" customWidth="1"/>
    <col min="4100" max="4101" width="16" style="7" customWidth="1"/>
    <col min="4102" max="4102" width="17" style="7" customWidth="1"/>
    <col min="4103" max="4103" width="12.7109375" style="7" customWidth="1"/>
    <col min="4104" max="4104" width="13.7109375" style="7" customWidth="1"/>
    <col min="4105" max="4105" width="12.7109375" style="7" customWidth="1"/>
    <col min="4106" max="4106" width="9.140625" style="7" customWidth="1"/>
    <col min="4107" max="4107" width="9.7109375" style="7" bestFit="1" customWidth="1"/>
    <col min="4108" max="4350" width="9.140625" style="7" customWidth="1"/>
    <col min="4351" max="4351" width="11.42578125" style="7" customWidth="1"/>
    <col min="4352" max="4352" width="18.28515625" style="7"/>
    <col min="4353" max="4353" width="11.42578125" style="7" customWidth="1"/>
    <col min="4354" max="4354" width="18.28515625" style="7" customWidth="1"/>
    <col min="4355" max="4355" width="21" style="7" customWidth="1"/>
    <col min="4356" max="4357" width="16" style="7" customWidth="1"/>
    <col min="4358" max="4358" width="17" style="7" customWidth="1"/>
    <col min="4359" max="4359" width="12.7109375" style="7" customWidth="1"/>
    <col min="4360" max="4360" width="13.7109375" style="7" customWidth="1"/>
    <col min="4361" max="4361" width="12.7109375" style="7" customWidth="1"/>
    <col min="4362" max="4362" width="9.140625" style="7" customWidth="1"/>
    <col min="4363" max="4363" width="9.7109375" style="7" bestFit="1" customWidth="1"/>
    <col min="4364" max="4606" width="9.140625" style="7" customWidth="1"/>
    <col min="4607" max="4607" width="11.42578125" style="7" customWidth="1"/>
    <col min="4608" max="4608" width="18.28515625" style="7"/>
    <col min="4609" max="4609" width="11.42578125" style="7" customWidth="1"/>
    <col min="4610" max="4610" width="18.28515625" style="7" customWidth="1"/>
    <col min="4611" max="4611" width="21" style="7" customWidth="1"/>
    <col min="4612" max="4613" width="16" style="7" customWidth="1"/>
    <col min="4614" max="4614" width="17" style="7" customWidth="1"/>
    <col min="4615" max="4615" width="12.7109375" style="7" customWidth="1"/>
    <col min="4616" max="4616" width="13.7109375" style="7" customWidth="1"/>
    <col min="4617" max="4617" width="12.7109375" style="7" customWidth="1"/>
    <col min="4618" max="4618" width="9.140625" style="7" customWidth="1"/>
    <col min="4619" max="4619" width="9.7109375" style="7" bestFit="1" customWidth="1"/>
    <col min="4620" max="4862" width="9.140625" style="7" customWidth="1"/>
    <col min="4863" max="4863" width="11.42578125" style="7" customWidth="1"/>
    <col min="4864" max="4864" width="18.28515625" style="7"/>
    <col min="4865" max="4865" width="11.42578125" style="7" customWidth="1"/>
    <col min="4866" max="4866" width="18.28515625" style="7" customWidth="1"/>
    <col min="4867" max="4867" width="21" style="7" customWidth="1"/>
    <col min="4868" max="4869" width="16" style="7" customWidth="1"/>
    <col min="4870" max="4870" width="17" style="7" customWidth="1"/>
    <col min="4871" max="4871" width="12.7109375" style="7" customWidth="1"/>
    <col min="4872" max="4872" width="13.7109375" style="7" customWidth="1"/>
    <col min="4873" max="4873" width="12.7109375" style="7" customWidth="1"/>
    <col min="4874" max="4874" width="9.140625" style="7" customWidth="1"/>
    <col min="4875" max="4875" width="9.7109375" style="7" bestFit="1" customWidth="1"/>
    <col min="4876" max="5118" width="9.140625" style="7" customWidth="1"/>
    <col min="5119" max="5119" width="11.42578125" style="7" customWidth="1"/>
    <col min="5120" max="5120" width="18.28515625" style="7"/>
    <col min="5121" max="5121" width="11.42578125" style="7" customWidth="1"/>
    <col min="5122" max="5122" width="18.28515625" style="7" customWidth="1"/>
    <col min="5123" max="5123" width="21" style="7" customWidth="1"/>
    <col min="5124" max="5125" width="16" style="7" customWidth="1"/>
    <col min="5126" max="5126" width="17" style="7" customWidth="1"/>
    <col min="5127" max="5127" width="12.7109375" style="7" customWidth="1"/>
    <col min="5128" max="5128" width="13.7109375" style="7" customWidth="1"/>
    <col min="5129" max="5129" width="12.7109375" style="7" customWidth="1"/>
    <col min="5130" max="5130" width="9.140625" style="7" customWidth="1"/>
    <col min="5131" max="5131" width="9.7109375" style="7" bestFit="1" customWidth="1"/>
    <col min="5132" max="5374" width="9.140625" style="7" customWidth="1"/>
    <col min="5375" max="5375" width="11.42578125" style="7" customWidth="1"/>
    <col min="5376" max="5376" width="18.28515625" style="7"/>
    <col min="5377" max="5377" width="11.42578125" style="7" customWidth="1"/>
    <col min="5378" max="5378" width="18.28515625" style="7" customWidth="1"/>
    <col min="5379" max="5379" width="21" style="7" customWidth="1"/>
    <col min="5380" max="5381" width="16" style="7" customWidth="1"/>
    <col min="5382" max="5382" width="17" style="7" customWidth="1"/>
    <col min="5383" max="5383" width="12.7109375" style="7" customWidth="1"/>
    <col min="5384" max="5384" width="13.7109375" style="7" customWidth="1"/>
    <col min="5385" max="5385" width="12.7109375" style="7" customWidth="1"/>
    <col min="5386" max="5386" width="9.140625" style="7" customWidth="1"/>
    <col min="5387" max="5387" width="9.7109375" style="7" bestFit="1" customWidth="1"/>
    <col min="5388" max="5630" width="9.140625" style="7" customWidth="1"/>
    <col min="5631" max="5631" width="11.42578125" style="7" customWidth="1"/>
    <col min="5632" max="5632" width="18.28515625" style="7"/>
    <col min="5633" max="5633" width="11.42578125" style="7" customWidth="1"/>
    <col min="5634" max="5634" width="18.28515625" style="7" customWidth="1"/>
    <col min="5635" max="5635" width="21" style="7" customWidth="1"/>
    <col min="5636" max="5637" width="16" style="7" customWidth="1"/>
    <col min="5638" max="5638" width="17" style="7" customWidth="1"/>
    <col min="5639" max="5639" width="12.7109375" style="7" customWidth="1"/>
    <col min="5640" max="5640" width="13.7109375" style="7" customWidth="1"/>
    <col min="5641" max="5641" width="12.7109375" style="7" customWidth="1"/>
    <col min="5642" max="5642" width="9.140625" style="7" customWidth="1"/>
    <col min="5643" max="5643" width="9.7109375" style="7" bestFit="1" customWidth="1"/>
    <col min="5644" max="5886" width="9.140625" style="7" customWidth="1"/>
    <col min="5887" max="5887" width="11.42578125" style="7" customWidth="1"/>
    <col min="5888" max="5888" width="18.28515625" style="7"/>
    <col min="5889" max="5889" width="11.42578125" style="7" customWidth="1"/>
    <col min="5890" max="5890" width="18.28515625" style="7" customWidth="1"/>
    <col min="5891" max="5891" width="21" style="7" customWidth="1"/>
    <col min="5892" max="5893" width="16" style="7" customWidth="1"/>
    <col min="5894" max="5894" width="17" style="7" customWidth="1"/>
    <col min="5895" max="5895" width="12.7109375" style="7" customWidth="1"/>
    <col min="5896" max="5896" width="13.7109375" style="7" customWidth="1"/>
    <col min="5897" max="5897" width="12.7109375" style="7" customWidth="1"/>
    <col min="5898" max="5898" width="9.140625" style="7" customWidth="1"/>
    <col min="5899" max="5899" width="9.7109375" style="7" bestFit="1" customWidth="1"/>
    <col min="5900" max="6142" width="9.140625" style="7" customWidth="1"/>
    <col min="6143" max="6143" width="11.42578125" style="7" customWidth="1"/>
    <col min="6144" max="6144" width="18.28515625" style="7"/>
    <col min="6145" max="6145" width="11.42578125" style="7" customWidth="1"/>
    <col min="6146" max="6146" width="18.28515625" style="7" customWidth="1"/>
    <col min="6147" max="6147" width="21" style="7" customWidth="1"/>
    <col min="6148" max="6149" width="16" style="7" customWidth="1"/>
    <col min="6150" max="6150" width="17" style="7" customWidth="1"/>
    <col min="6151" max="6151" width="12.7109375" style="7" customWidth="1"/>
    <col min="6152" max="6152" width="13.7109375" style="7" customWidth="1"/>
    <col min="6153" max="6153" width="12.7109375" style="7" customWidth="1"/>
    <col min="6154" max="6154" width="9.140625" style="7" customWidth="1"/>
    <col min="6155" max="6155" width="9.7109375" style="7" bestFit="1" customWidth="1"/>
    <col min="6156" max="6398" width="9.140625" style="7" customWidth="1"/>
    <col min="6399" max="6399" width="11.42578125" style="7" customWidth="1"/>
    <col min="6400" max="6400" width="18.28515625" style="7"/>
    <col min="6401" max="6401" width="11.42578125" style="7" customWidth="1"/>
    <col min="6402" max="6402" width="18.28515625" style="7" customWidth="1"/>
    <col min="6403" max="6403" width="21" style="7" customWidth="1"/>
    <col min="6404" max="6405" width="16" style="7" customWidth="1"/>
    <col min="6406" max="6406" width="17" style="7" customWidth="1"/>
    <col min="6407" max="6407" width="12.7109375" style="7" customWidth="1"/>
    <col min="6408" max="6408" width="13.7109375" style="7" customWidth="1"/>
    <col min="6409" max="6409" width="12.7109375" style="7" customWidth="1"/>
    <col min="6410" max="6410" width="9.140625" style="7" customWidth="1"/>
    <col min="6411" max="6411" width="9.7109375" style="7" bestFit="1" customWidth="1"/>
    <col min="6412" max="6654" width="9.140625" style="7" customWidth="1"/>
    <col min="6655" max="6655" width="11.42578125" style="7" customWidth="1"/>
    <col min="6656" max="6656" width="18.28515625" style="7"/>
    <col min="6657" max="6657" width="11.42578125" style="7" customWidth="1"/>
    <col min="6658" max="6658" width="18.28515625" style="7" customWidth="1"/>
    <col min="6659" max="6659" width="21" style="7" customWidth="1"/>
    <col min="6660" max="6661" width="16" style="7" customWidth="1"/>
    <col min="6662" max="6662" width="17" style="7" customWidth="1"/>
    <col min="6663" max="6663" width="12.7109375" style="7" customWidth="1"/>
    <col min="6664" max="6664" width="13.7109375" style="7" customWidth="1"/>
    <col min="6665" max="6665" width="12.7109375" style="7" customWidth="1"/>
    <col min="6666" max="6666" width="9.140625" style="7" customWidth="1"/>
    <col min="6667" max="6667" width="9.7109375" style="7" bestFit="1" customWidth="1"/>
    <col min="6668" max="6910" width="9.140625" style="7" customWidth="1"/>
    <col min="6911" max="6911" width="11.42578125" style="7" customWidth="1"/>
    <col min="6912" max="6912" width="18.28515625" style="7"/>
    <col min="6913" max="6913" width="11.42578125" style="7" customWidth="1"/>
    <col min="6914" max="6914" width="18.28515625" style="7" customWidth="1"/>
    <col min="6915" max="6915" width="21" style="7" customWidth="1"/>
    <col min="6916" max="6917" width="16" style="7" customWidth="1"/>
    <col min="6918" max="6918" width="17" style="7" customWidth="1"/>
    <col min="6919" max="6919" width="12.7109375" style="7" customWidth="1"/>
    <col min="6920" max="6920" width="13.7109375" style="7" customWidth="1"/>
    <col min="6921" max="6921" width="12.7109375" style="7" customWidth="1"/>
    <col min="6922" max="6922" width="9.140625" style="7" customWidth="1"/>
    <col min="6923" max="6923" width="9.7109375" style="7" bestFit="1" customWidth="1"/>
    <col min="6924" max="7166" width="9.140625" style="7" customWidth="1"/>
    <col min="7167" max="7167" width="11.42578125" style="7" customWidth="1"/>
    <col min="7168" max="7168" width="18.28515625" style="7"/>
    <col min="7169" max="7169" width="11.42578125" style="7" customWidth="1"/>
    <col min="7170" max="7170" width="18.28515625" style="7" customWidth="1"/>
    <col min="7171" max="7171" width="21" style="7" customWidth="1"/>
    <col min="7172" max="7173" width="16" style="7" customWidth="1"/>
    <col min="7174" max="7174" width="17" style="7" customWidth="1"/>
    <col min="7175" max="7175" width="12.7109375" style="7" customWidth="1"/>
    <col min="7176" max="7176" width="13.7109375" style="7" customWidth="1"/>
    <col min="7177" max="7177" width="12.7109375" style="7" customWidth="1"/>
    <col min="7178" max="7178" width="9.140625" style="7" customWidth="1"/>
    <col min="7179" max="7179" width="9.7109375" style="7" bestFit="1" customWidth="1"/>
    <col min="7180" max="7422" width="9.140625" style="7" customWidth="1"/>
    <col min="7423" max="7423" width="11.42578125" style="7" customWidth="1"/>
    <col min="7424" max="7424" width="18.28515625" style="7"/>
    <col min="7425" max="7425" width="11.42578125" style="7" customWidth="1"/>
    <col min="7426" max="7426" width="18.28515625" style="7" customWidth="1"/>
    <col min="7427" max="7427" width="21" style="7" customWidth="1"/>
    <col min="7428" max="7429" width="16" style="7" customWidth="1"/>
    <col min="7430" max="7430" width="17" style="7" customWidth="1"/>
    <col min="7431" max="7431" width="12.7109375" style="7" customWidth="1"/>
    <col min="7432" max="7432" width="13.7109375" style="7" customWidth="1"/>
    <col min="7433" max="7433" width="12.7109375" style="7" customWidth="1"/>
    <col min="7434" max="7434" width="9.140625" style="7" customWidth="1"/>
    <col min="7435" max="7435" width="9.7109375" style="7" bestFit="1" customWidth="1"/>
    <col min="7436" max="7678" width="9.140625" style="7" customWidth="1"/>
    <col min="7679" max="7679" width="11.42578125" style="7" customWidth="1"/>
    <col min="7680" max="7680" width="18.28515625" style="7"/>
    <col min="7681" max="7681" width="11.42578125" style="7" customWidth="1"/>
    <col min="7682" max="7682" width="18.28515625" style="7" customWidth="1"/>
    <col min="7683" max="7683" width="21" style="7" customWidth="1"/>
    <col min="7684" max="7685" width="16" style="7" customWidth="1"/>
    <col min="7686" max="7686" width="17" style="7" customWidth="1"/>
    <col min="7687" max="7687" width="12.7109375" style="7" customWidth="1"/>
    <col min="7688" max="7688" width="13.7109375" style="7" customWidth="1"/>
    <col min="7689" max="7689" width="12.7109375" style="7" customWidth="1"/>
    <col min="7690" max="7690" width="9.140625" style="7" customWidth="1"/>
    <col min="7691" max="7691" width="9.7109375" style="7" bestFit="1" customWidth="1"/>
    <col min="7692" max="7934" width="9.140625" style="7" customWidth="1"/>
    <col min="7935" max="7935" width="11.42578125" style="7" customWidth="1"/>
    <col min="7936" max="7936" width="18.28515625" style="7"/>
    <col min="7937" max="7937" width="11.42578125" style="7" customWidth="1"/>
    <col min="7938" max="7938" width="18.28515625" style="7" customWidth="1"/>
    <col min="7939" max="7939" width="21" style="7" customWidth="1"/>
    <col min="7940" max="7941" width="16" style="7" customWidth="1"/>
    <col min="7942" max="7942" width="17" style="7" customWidth="1"/>
    <col min="7943" max="7943" width="12.7109375" style="7" customWidth="1"/>
    <col min="7944" max="7944" width="13.7109375" style="7" customWidth="1"/>
    <col min="7945" max="7945" width="12.7109375" style="7" customWidth="1"/>
    <col min="7946" max="7946" width="9.140625" style="7" customWidth="1"/>
    <col min="7947" max="7947" width="9.7109375" style="7" bestFit="1" customWidth="1"/>
    <col min="7948" max="8190" width="9.140625" style="7" customWidth="1"/>
    <col min="8191" max="8191" width="11.42578125" style="7" customWidth="1"/>
    <col min="8192" max="8192" width="18.28515625" style="7"/>
    <col min="8193" max="8193" width="11.42578125" style="7" customWidth="1"/>
    <col min="8194" max="8194" width="18.28515625" style="7" customWidth="1"/>
    <col min="8195" max="8195" width="21" style="7" customWidth="1"/>
    <col min="8196" max="8197" width="16" style="7" customWidth="1"/>
    <col min="8198" max="8198" width="17" style="7" customWidth="1"/>
    <col min="8199" max="8199" width="12.7109375" style="7" customWidth="1"/>
    <col min="8200" max="8200" width="13.7109375" style="7" customWidth="1"/>
    <col min="8201" max="8201" width="12.7109375" style="7" customWidth="1"/>
    <col min="8202" max="8202" width="9.140625" style="7" customWidth="1"/>
    <col min="8203" max="8203" width="9.7109375" style="7" bestFit="1" customWidth="1"/>
    <col min="8204" max="8446" width="9.140625" style="7" customWidth="1"/>
    <col min="8447" max="8447" width="11.42578125" style="7" customWidth="1"/>
    <col min="8448" max="8448" width="18.28515625" style="7"/>
    <col min="8449" max="8449" width="11.42578125" style="7" customWidth="1"/>
    <col min="8450" max="8450" width="18.28515625" style="7" customWidth="1"/>
    <col min="8451" max="8451" width="21" style="7" customWidth="1"/>
    <col min="8452" max="8453" width="16" style="7" customWidth="1"/>
    <col min="8454" max="8454" width="17" style="7" customWidth="1"/>
    <col min="8455" max="8455" width="12.7109375" style="7" customWidth="1"/>
    <col min="8456" max="8456" width="13.7109375" style="7" customWidth="1"/>
    <col min="8457" max="8457" width="12.7109375" style="7" customWidth="1"/>
    <col min="8458" max="8458" width="9.140625" style="7" customWidth="1"/>
    <col min="8459" max="8459" width="9.7109375" style="7" bestFit="1" customWidth="1"/>
    <col min="8460" max="8702" width="9.140625" style="7" customWidth="1"/>
    <col min="8703" max="8703" width="11.42578125" style="7" customWidth="1"/>
    <col min="8704" max="8704" width="18.28515625" style="7"/>
    <col min="8705" max="8705" width="11.42578125" style="7" customWidth="1"/>
    <col min="8706" max="8706" width="18.28515625" style="7" customWidth="1"/>
    <col min="8707" max="8707" width="21" style="7" customWidth="1"/>
    <col min="8708" max="8709" width="16" style="7" customWidth="1"/>
    <col min="8710" max="8710" width="17" style="7" customWidth="1"/>
    <col min="8711" max="8711" width="12.7109375" style="7" customWidth="1"/>
    <col min="8712" max="8712" width="13.7109375" style="7" customWidth="1"/>
    <col min="8713" max="8713" width="12.7109375" style="7" customWidth="1"/>
    <col min="8714" max="8714" width="9.140625" style="7" customWidth="1"/>
    <col min="8715" max="8715" width="9.7109375" style="7" bestFit="1" customWidth="1"/>
    <col min="8716" max="8958" width="9.140625" style="7" customWidth="1"/>
    <col min="8959" max="8959" width="11.42578125" style="7" customWidth="1"/>
    <col min="8960" max="8960" width="18.28515625" style="7"/>
    <col min="8961" max="8961" width="11.42578125" style="7" customWidth="1"/>
    <col min="8962" max="8962" width="18.28515625" style="7" customWidth="1"/>
    <col min="8963" max="8963" width="21" style="7" customWidth="1"/>
    <col min="8964" max="8965" width="16" style="7" customWidth="1"/>
    <col min="8966" max="8966" width="17" style="7" customWidth="1"/>
    <col min="8967" max="8967" width="12.7109375" style="7" customWidth="1"/>
    <col min="8968" max="8968" width="13.7109375" style="7" customWidth="1"/>
    <col min="8969" max="8969" width="12.7109375" style="7" customWidth="1"/>
    <col min="8970" max="8970" width="9.140625" style="7" customWidth="1"/>
    <col min="8971" max="8971" width="9.7109375" style="7" bestFit="1" customWidth="1"/>
    <col min="8972" max="9214" width="9.140625" style="7" customWidth="1"/>
    <col min="9215" max="9215" width="11.42578125" style="7" customWidth="1"/>
    <col min="9216" max="9216" width="18.28515625" style="7"/>
    <col min="9217" max="9217" width="11.42578125" style="7" customWidth="1"/>
    <col min="9218" max="9218" width="18.28515625" style="7" customWidth="1"/>
    <col min="9219" max="9219" width="21" style="7" customWidth="1"/>
    <col min="9220" max="9221" width="16" style="7" customWidth="1"/>
    <col min="9222" max="9222" width="17" style="7" customWidth="1"/>
    <col min="9223" max="9223" width="12.7109375" style="7" customWidth="1"/>
    <col min="9224" max="9224" width="13.7109375" style="7" customWidth="1"/>
    <col min="9225" max="9225" width="12.7109375" style="7" customWidth="1"/>
    <col min="9226" max="9226" width="9.140625" style="7" customWidth="1"/>
    <col min="9227" max="9227" width="9.7109375" style="7" bestFit="1" customWidth="1"/>
    <col min="9228" max="9470" width="9.140625" style="7" customWidth="1"/>
    <col min="9471" max="9471" width="11.42578125" style="7" customWidth="1"/>
    <col min="9472" max="9472" width="18.28515625" style="7"/>
    <col min="9473" max="9473" width="11.42578125" style="7" customWidth="1"/>
    <col min="9474" max="9474" width="18.28515625" style="7" customWidth="1"/>
    <col min="9475" max="9475" width="21" style="7" customWidth="1"/>
    <col min="9476" max="9477" width="16" style="7" customWidth="1"/>
    <col min="9478" max="9478" width="17" style="7" customWidth="1"/>
    <col min="9479" max="9479" width="12.7109375" style="7" customWidth="1"/>
    <col min="9480" max="9480" width="13.7109375" style="7" customWidth="1"/>
    <col min="9481" max="9481" width="12.7109375" style="7" customWidth="1"/>
    <col min="9482" max="9482" width="9.140625" style="7" customWidth="1"/>
    <col min="9483" max="9483" width="9.7109375" style="7" bestFit="1" customWidth="1"/>
    <col min="9484" max="9726" width="9.140625" style="7" customWidth="1"/>
    <col min="9727" max="9727" width="11.42578125" style="7" customWidth="1"/>
    <col min="9728" max="9728" width="18.28515625" style="7"/>
    <col min="9729" max="9729" width="11.42578125" style="7" customWidth="1"/>
    <col min="9730" max="9730" width="18.28515625" style="7" customWidth="1"/>
    <col min="9731" max="9731" width="21" style="7" customWidth="1"/>
    <col min="9732" max="9733" width="16" style="7" customWidth="1"/>
    <col min="9734" max="9734" width="17" style="7" customWidth="1"/>
    <col min="9735" max="9735" width="12.7109375" style="7" customWidth="1"/>
    <col min="9736" max="9736" width="13.7109375" style="7" customWidth="1"/>
    <col min="9737" max="9737" width="12.7109375" style="7" customWidth="1"/>
    <col min="9738" max="9738" width="9.140625" style="7" customWidth="1"/>
    <col min="9739" max="9739" width="9.7109375" style="7" bestFit="1" customWidth="1"/>
    <col min="9740" max="9982" width="9.140625" style="7" customWidth="1"/>
    <col min="9983" max="9983" width="11.42578125" style="7" customWidth="1"/>
    <col min="9984" max="9984" width="18.28515625" style="7"/>
    <col min="9985" max="9985" width="11.42578125" style="7" customWidth="1"/>
    <col min="9986" max="9986" width="18.28515625" style="7" customWidth="1"/>
    <col min="9987" max="9987" width="21" style="7" customWidth="1"/>
    <col min="9988" max="9989" width="16" style="7" customWidth="1"/>
    <col min="9990" max="9990" width="17" style="7" customWidth="1"/>
    <col min="9991" max="9991" width="12.7109375" style="7" customWidth="1"/>
    <col min="9992" max="9992" width="13.7109375" style="7" customWidth="1"/>
    <col min="9993" max="9993" width="12.7109375" style="7" customWidth="1"/>
    <col min="9994" max="9994" width="9.140625" style="7" customWidth="1"/>
    <col min="9995" max="9995" width="9.7109375" style="7" bestFit="1" customWidth="1"/>
    <col min="9996" max="10238" width="9.140625" style="7" customWidth="1"/>
    <col min="10239" max="10239" width="11.42578125" style="7" customWidth="1"/>
    <col min="10240" max="10240" width="18.28515625" style="7"/>
    <col min="10241" max="10241" width="11.42578125" style="7" customWidth="1"/>
    <col min="10242" max="10242" width="18.28515625" style="7" customWidth="1"/>
    <col min="10243" max="10243" width="21" style="7" customWidth="1"/>
    <col min="10244" max="10245" width="16" style="7" customWidth="1"/>
    <col min="10246" max="10246" width="17" style="7" customWidth="1"/>
    <col min="10247" max="10247" width="12.7109375" style="7" customWidth="1"/>
    <col min="10248" max="10248" width="13.7109375" style="7" customWidth="1"/>
    <col min="10249" max="10249" width="12.7109375" style="7" customWidth="1"/>
    <col min="10250" max="10250" width="9.140625" style="7" customWidth="1"/>
    <col min="10251" max="10251" width="9.7109375" style="7" bestFit="1" customWidth="1"/>
    <col min="10252" max="10494" width="9.140625" style="7" customWidth="1"/>
    <col min="10495" max="10495" width="11.42578125" style="7" customWidth="1"/>
    <col min="10496" max="10496" width="18.28515625" style="7"/>
    <col min="10497" max="10497" width="11.42578125" style="7" customWidth="1"/>
    <col min="10498" max="10498" width="18.28515625" style="7" customWidth="1"/>
    <col min="10499" max="10499" width="21" style="7" customWidth="1"/>
    <col min="10500" max="10501" width="16" style="7" customWidth="1"/>
    <col min="10502" max="10502" width="17" style="7" customWidth="1"/>
    <col min="10503" max="10503" width="12.7109375" style="7" customWidth="1"/>
    <col min="10504" max="10504" width="13.7109375" style="7" customWidth="1"/>
    <col min="10505" max="10505" width="12.7109375" style="7" customWidth="1"/>
    <col min="10506" max="10506" width="9.140625" style="7" customWidth="1"/>
    <col min="10507" max="10507" width="9.7109375" style="7" bestFit="1" customWidth="1"/>
    <col min="10508" max="10750" width="9.140625" style="7" customWidth="1"/>
    <col min="10751" max="10751" width="11.42578125" style="7" customWidth="1"/>
    <col min="10752" max="10752" width="18.28515625" style="7"/>
    <col min="10753" max="10753" width="11.42578125" style="7" customWidth="1"/>
    <col min="10754" max="10754" width="18.28515625" style="7" customWidth="1"/>
    <col min="10755" max="10755" width="21" style="7" customWidth="1"/>
    <col min="10756" max="10757" width="16" style="7" customWidth="1"/>
    <col min="10758" max="10758" width="17" style="7" customWidth="1"/>
    <col min="10759" max="10759" width="12.7109375" style="7" customWidth="1"/>
    <col min="10760" max="10760" width="13.7109375" style="7" customWidth="1"/>
    <col min="10761" max="10761" width="12.7109375" style="7" customWidth="1"/>
    <col min="10762" max="10762" width="9.140625" style="7" customWidth="1"/>
    <col min="10763" max="10763" width="9.7109375" style="7" bestFit="1" customWidth="1"/>
    <col min="10764" max="11006" width="9.140625" style="7" customWidth="1"/>
    <col min="11007" max="11007" width="11.42578125" style="7" customWidth="1"/>
    <col min="11008" max="11008" width="18.28515625" style="7"/>
    <col min="11009" max="11009" width="11.42578125" style="7" customWidth="1"/>
    <col min="11010" max="11010" width="18.28515625" style="7" customWidth="1"/>
    <col min="11011" max="11011" width="21" style="7" customWidth="1"/>
    <col min="11012" max="11013" width="16" style="7" customWidth="1"/>
    <col min="11014" max="11014" width="17" style="7" customWidth="1"/>
    <col min="11015" max="11015" width="12.7109375" style="7" customWidth="1"/>
    <col min="11016" max="11016" width="13.7109375" style="7" customWidth="1"/>
    <col min="11017" max="11017" width="12.7109375" style="7" customWidth="1"/>
    <col min="11018" max="11018" width="9.140625" style="7" customWidth="1"/>
    <col min="11019" max="11019" width="9.7109375" style="7" bestFit="1" customWidth="1"/>
    <col min="11020" max="11262" width="9.140625" style="7" customWidth="1"/>
    <col min="11263" max="11263" width="11.42578125" style="7" customWidth="1"/>
    <col min="11264" max="11264" width="18.28515625" style="7"/>
    <col min="11265" max="11265" width="11.42578125" style="7" customWidth="1"/>
    <col min="11266" max="11266" width="18.28515625" style="7" customWidth="1"/>
    <col min="11267" max="11267" width="21" style="7" customWidth="1"/>
    <col min="11268" max="11269" width="16" style="7" customWidth="1"/>
    <col min="11270" max="11270" width="17" style="7" customWidth="1"/>
    <col min="11271" max="11271" width="12.7109375" style="7" customWidth="1"/>
    <col min="11272" max="11272" width="13.7109375" style="7" customWidth="1"/>
    <col min="11273" max="11273" width="12.7109375" style="7" customWidth="1"/>
    <col min="11274" max="11274" width="9.140625" style="7" customWidth="1"/>
    <col min="11275" max="11275" width="9.7109375" style="7" bestFit="1" customWidth="1"/>
    <col min="11276" max="11518" width="9.140625" style="7" customWidth="1"/>
    <col min="11519" max="11519" width="11.42578125" style="7" customWidth="1"/>
    <col min="11520" max="11520" width="18.28515625" style="7"/>
    <col min="11521" max="11521" width="11.42578125" style="7" customWidth="1"/>
    <col min="11522" max="11522" width="18.28515625" style="7" customWidth="1"/>
    <col min="11523" max="11523" width="21" style="7" customWidth="1"/>
    <col min="11524" max="11525" width="16" style="7" customWidth="1"/>
    <col min="11526" max="11526" width="17" style="7" customWidth="1"/>
    <col min="11527" max="11527" width="12.7109375" style="7" customWidth="1"/>
    <col min="11528" max="11528" width="13.7109375" style="7" customWidth="1"/>
    <col min="11529" max="11529" width="12.7109375" style="7" customWidth="1"/>
    <col min="11530" max="11530" width="9.140625" style="7" customWidth="1"/>
    <col min="11531" max="11531" width="9.7109375" style="7" bestFit="1" customWidth="1"/>
    <col min="11532" max="11774" width="9.140625" style="7" customWidth="1"/>
    <col min="11775" max="11775" width="11.42578125" style="7" customWidth="1"/>
    <col min="11776" max="11776" width="18.28515625" style="7"/>
    <col min="11777" max="11777" width="11.42578125" style="7" customWidth="1"/>
    <col min="11778" max="11778" width="18.28515625" style="7" customWidth="1"/>
    <col min="11779" max="11779" width="21" style="7" customWidth="1"/>
    <col min="11780" max="11781" width="16" style="7" customWidth="1"/>
    <col min="11782" max="11782" width="17" style="7" customWidth="1"/>
    <col min="11783" max="11783" width="12.7109375" style="7" customWidth="1"/>
    <col min="11784" max="11784" width="13.7109375" style="7" customWidth="1"/>
    <col min="11785" max="11785" width="12.7109375" style="7" customWidth="1"/>
    <col min="11786" max="11786" width="9.140625" style="7" customWidth="1"/>
    <col min="11787" max="11787" width="9.7109375" style="7" bestFit="1" customWidth="1"/>
    <col min="11788" max="12030" width="9.140625" style="7" customWidth="1"/>
    <col min="12031" max="12031" width="11.42578125" style="7" customWidth="1"/>
    <col min="12032" max="12032" width="18.28515625" style="7"/>
    <col min="12033" max="12033" width="11.42578125" style="7" customWidth="1"/>
    <col min="12034" max="12034" width="18.28515625" style="7" customWidth="1"/>
    <col min="12035" max="12035" width="21" style="7" customWidth="1"/>
    <col min="12036" max="12037" width="16" style="7" customWidth="1"/>
    <col min="12038" max="12038" width="17" style="7" customWidth="1"/>
    <col min="12039" max="12039" width="12.7109375" style="7" customWidth="1"/>
    <col min="12040" max="12040" width="13.7109375" style="7" customWidth="1"/>
    <col min="12041" max="12041" width="12.7109375" style="7" customWidth="1"/>
    <col min="12042" max="12042" width="9.140625" style="7" customWidth="1"/>
    <col min="12043" max="12043" width="9.7109375" style="7" bestFit="1" customWidth="1"/>
    <col min="12044" max="12286" width="9.140625" style="7" customWidth="1"/>
    <col min="12287" max="12287" width="11.42578125" style="7" customWidth="1"/>
    <col min="12288" max="12288" width="18.28515625" style="7"/>
    <col min="12289" max="12289" width="11.42578125" style="7" customWidth="1"/>
    <col min="12290" max="12290" width="18.28515625" style="7" customWidth="1"/>
    <col min="12291" max="12291" width="21" style="7" customWidth="1"/>
    <col min="12292" max="12293" width="16" style="7" customWidth="1"/>
    <col min="12294" max="12294" width="17" style="7" customWidth="1"/>
    <col min="12295" max="12295" width="12.7109375" style="7" customWidth="1"/>
    <col min="12296" max="12296" width="13.7109375" style="7" customWidth="1"/>
    <col min="12297" max="12297" width="12.7109375" style="7" customWidth="1"/>
    <col min="12298" max="12298" width="9.140625" style="7" customWidth="1"/>
    <col min="12299" max="12299" width="9.7109375" style="7" bestFit="1" customWidth="1"/>
    <col min="12300" max="12542" width="9.140625" style="7" customWidth="1"/>
    <col min="12543" max="12543" width="11.42578125" style="7" customWidth="1"/>
    <col min="12544" max="12544" width="18.28515625" style="7"/>
    <col min="12545" max="12545" width="11.42578125" style="7" customWidth="1"/>
    <col min="12546" max="12546" width="18.28515625" style="7" customWidth="1"/>
    <col min="12547" max="12547" width="21" style="7" customWidth="1"/>
    <col min="12548" max="12549" width="16" style="7" customWidth="1"/>
    <col min="12550" max="12550" width="17" style="7" customWidth="1"/>
    <col min="12551" max="12551" width="12.7109375" style="7" customWidth="1"/>
    <col min="12552" max="12552" width="13.7109375" style="7" customWidth="1"/>
    <col min="12553" max="12553" width="12.7109375" style="7" customWidth="1"/>
    <col min="12554" max="12554" width="9.140625" style="7" customWidth="1"/>
    <col min="12555" max="12555" width="9.7109375" style="7" bestFit="1" customWidth="1"/>
    <col min="12556" max="12798" width="9.140625" style="7" customWidth="1"/>
    <col min="12799" max="12799" width="11.42578125" style="7" customWidth="1"/>
    <col min="12800" max="12800" width="18.28515625" style="7"/>
    <col min="12801" max="12801" width="11.42578125" style="7" customWidth="1"/>
    <col min="12802" max="12802" width="18.28515625" style="7" customWidth="1"/>
    <col min="12803" max="12803" width="21" style="7" customWidth="1"/>
    <col min="12804" max="12805" width="16" style="7" customWidth="1"/>
    <col min="12806" max="12806" width="17" style="7" customWidth="1"/>
    <col min="12807" max="12807" width="12.7109375" style="7" customWidth="1"/>
    <col min="12808" max="12808" width="13.7109375" style="7" customWidth="1"/>
    <col min="12809" max="12809" width="12.7109375" style="7" customWidth="1"/>
    <col min="12810" max="12810" width="9.140625" style="7" customWidth="1"/>
    <col min="12811" max="12811" width="9.7109375" style="7" bestFit="1" customWidth="1"/>
    <col min="12812" max="13054" width="9.140625" style="7" customWidth="1"/>
    <col min="13055" max="13055" width="11.42578125" style="7" customWidth="1"/>
    <col min="13056" max="13056" width="18.28515625" style="7"/>
    <col min="13057" max="13057" width="11.42578125" style="7" customWidth="1"/>
    <col min="13058" max="13058" width="18.28515625" style="7" customWidth="1"/>
    <col min="13059" max="13059" width="21" style="7" customWidth="1"/>
    <col min="13060" max="13061" width="16" style="7" customWidth="1"/>
    <col min="13062" max="13062" width="17" style="7" customWidth="1"/>
    <col min="13063" max="13063" width="12.7109375" style="7" customWidth="1"/>
    <col min="13064" max="13064" width="13.7109375" style="7" customWidth="1"/>
    <col min="13065" max="13065" width="12.7109375" style="7" customWidth="1"/>
    <col min="13066" max="13066" width="9.140625" style="7" customWidth="1"/>
    <col min="13067" max="13067" width="9.7109375" style="7" bestFit="1" customWidth="1"/>
    <col min="13068" max="13310" width="9.140625" style="7" customWidth="1"/>
    <col min="13311" max="13311" width="11.42578125" style="7" customWidth="1"/>
    <col min="13312" max="13312" width="18.28515625" style="7"/>
    <col min="13313" max="13313" width="11.42578125" style="7" customWidth="1"/>
    <col min="13314" max="13314" width="18.28515625" style="7" customWidth="1"/>
    <col min="13315" max="13315" width="21" style="7" customWidth="1"/>
    <col min="13316" max="13317" width="16" style="7" customWidth="1"/>
    <col min="13318" max="13318" width="17" style="7" customWidth="1"/>
    <col min="13319" max="13319" width="12.7109375" style="7" customWidth="1"/>
    <col min="13320" max="13320" width="13.7109375" style="7" customWidth="1"/>
    <col min="13321" max="13321" width="12.7109375" style="7" customWidth="1"/>
    <col min="13322" max="13322" width="9.140625" style="7" customWidth="1"/>
    <col min="13323" max="13323" width="9.7109375" style="7" bestFit="1" customWidth="1"/>
    <col min="13324" max="13566" width="9.140625" style="7" customWidth="1"/>
    <col min="13567" max="13567" width="11.42578125" style="7" customWidth="1"/>
    <col min="13568" max="13568" width="18.28515625" style="7"/>
    <col min="13569" max="13569" width="11.42578125" style="7" customWidth="1"/>
    <col min="13570" max="13570" width="18.28515625" style="7" customWidth="1"/>
    <col min="13571" max="13571" width="21" style="7" customWidth="1"/>
    <col min="13572" max="13573" width="16" style="7" customWidth="1"/>
    <col min="13574" max="13574" width="17" style="7" customWidth="1"/>
    <col min="13575" max="13575" width="12.7109375" style="7" customWidth="1"/>
    <col min="13576" max="13576" width="13.7109375" style="7" customWidth="1"/>
    <col min="13577" max="13577" width="12.7109375" style="7" customWidth="1"/>
    <col min="13578" max="13578" width="9.140625" style="7" customWidth="1"/>
    <col min="13579" max="13579" width="9.7109375" style="7" bestFit="1" customWidth="1"/>
    <col min="13580" max="13822" width="9.140625" style="7" customWidth="1"/>
    <col min="13823" max="13823" width="11.42578125" style="7" customWidth="1"/>
    <col min="13824" max="13824" width="18.28515625" style="7"/>
    <col min="13825" max="13825" width="11.42578125" style="7" customWidth="1"/>
    <col min="13826" max="13826" width="18.28515625" style="7" customWidth="1"/>
    <col min="13827" max="13827" width="21" style="7" customWidth="1"/>
    <col min="13828" max="13829" width="16" style="7" customWidth="1"/>
    <col min="13830" max="13830" width="17" style="7" customWidth="1"/>
    <col min="13831" max="13831" width="12.7109375" style="7" customWidth="1"/>
    <col min="13832" max="13832" width="13.7109375" style="7" customWidth="1"/>
    <col min="13833" max="13833" width="12.7109375" style="7" customWidth="1"/>
    <col min="13834" max="13834" width="9.140625" style="7" customWidth="1"/>
    <col min="13835" max="13835" width="9.7109375" style="7" bestFit="1" customWidth="1"/>
    <col min="13836" max="14078" width="9.140625" style="7" customWidth="1"/>
    <col min="14079" max="14079" width="11.42578125" style="7" customWidth="1"/>
    <col min="14080" max="14080" width="18.28515625" style="7"/>
    <col min="14081" max="14081" width="11.42578125" style="7" customWidth="1"/>
    <col min="14082" max="14082" width="18.28515625" style="7" customWidth="1"/>
    <col min="14083" max="14083" width="21" style="7" customWidth="1"/>
    <col min="14084" max="14085" width="16" style="7" customWidth="1"/>
    <col min="14086" max="14086" width="17" style="7" customWidth="1"/>
    <col min="14087" max="14087" width="12.7109375" style="7" customWidth="1"/>
    <col min="14088" max="14088" width="13.7109375" style="7" customWidth="1"/>
    <col min="14089" max="14089" width="12.7109375" style="7" customWidth="1"/>
    <col min="14090" max="14090" width="9.140625" style="7" customWidth="1"/>
    <col min="14091" max="14091" width="9.7109375" style="7" bestFit="1" customWidth="1"/>
    <col min="14092" max="14334" width="9.140625" style="7" customWidth="1"/>
    <col min="14335" max="14335" width="11.42578125" style="7" customWidth="1"/>
    <col min="14336" max="14336" width="18.28515625" style="7"/>
    <col min="14337" max="14337" width="11.42578125" style="7" customWidth="1"/>
    <col min="14338" max="14338" width="18.28515625" style="7" customWidth="1"/>
    <col min="14339" max="14339" width="21" style="7" customWidth="1"/>
    <col min="14340" max="14341" width="16" style="7" customWidth="1"/>
    <col min="14342" max="14342" width="17" style="7" customWidth="1"/>
    <col min="14343" max="14343" width="12.7109375" style="7" customWidth="1"/>
    <col min="14344" max="14344" width="13.7109375" style="7" customWidth="1"/>
    <col min="14345" max="14345" width="12.7109375" style="7" customWidth="1"/>
    <col min="14346" max="14346" width="9.140625" style="7" customWidth="1"/>
    <col min="14347" max="14347" width="9.7109375" style="7" bestFit="1" customWidth="1"/>
    <col min="14348" max="14590" width="9.140625" style="7" customWidth="1"/>
    <col min="14591" max="14591" width="11.42578125" style="7" customWidth="1"/>
    <col min="14592" max="14592" width="18.28515625" style="7"/>
    <col min="14593" max="14593" width="11.42578125" style="7" customWidth="1"/>
    <col min="14594" max="14594" width="18.28515625" style="7" customWidth="1"/>
    <col min="14595" max="14595" width="21" style="7" customWidth="1"/>
    <col min="14596" max="14597" width="16" style="7" customWidth="1"/>
    <col min="14598" max="14598" width="17" style="7" customWidth="1"/>
    <col min="14599" max="14599" width="12.7109375" style="7" customWidth="1"/>
    <col min="14600" max="14600" width="13.7109375" style="7" customWidth="1"/>
    <col min="14601" max="14601" width="12.7109375" style="7" customWidth="1"/>
    <col min="14602" max="14602" width="9.140625" style="7" customWidth="1"/>
    <col min="14603" max="14603" width="9.7109375" style="7" bestFit="1" customWidth="1"/>
    <col min="14604" max="14846" width="9.140625" style="7" customWidth="1"/>
    <col min="14847" max="14847" width="11.42578125" style="7" customWidth="1"/>
    <col min="14848" max="14848" width="18.28515625" style="7"/>
    <col min="14849" max="14849" width="11.42578125" style="7" customWidth="1"/>
    <col min="14850" max="14850" width="18.28515625" style="7" customWidth="1"/>
    <col min="14851" max="14851" width="21" style="7" customWidth="1"/>
    <col min="14852" max="14853" width="16" style="7" customWidth="1"/>
    <col min="14854" max="14854" width="17" style="7" customWidth="1"/>
    <col min="14855" max="14855" width="12.7109375" style="7" customWidth="1"/>
    <col min="14856" max="14856" width="13.7109375" style="7" customWidth="1"/>
    <col min="14857" max="14857" width="12.7109375" style="7" customWidth="1"/>
    <col min="14858" max="14858" width="9.140625" style="7" customWidth="1"/>
    <col min="14859" max="14859" width="9.7109375" style="7" bestFit="1" customWidth="1"/>
    <col min="14860" max="15102" width="9.140625" style="7" customWidth="1"/>
    <col min="15103" max="15103" width="11.42578125" style="7" customWidth="1"/>
    <col min="15104" max="15104" width="18.28515625" style="7"/>
    <col min="15105" max="15105" width="11.42578125" style="7" customWidth="1"/>
    <col min="15106" max="15106" width="18.28515625" style="7" customWidth="1"/>
    <col min="15107" max="15107" width="21" style="7" customWidth="1"/>
    <col min="15108" max="15109" width="16" style="7" customWidth="1"/>
    <col min="15110" max="15110" width="17" style="7" customWidth="1"/>
    <col min="15111" max="15111" width="12.7109375" style="7" customWidth="1"/>
    <col min="15112" max="15112" width="13.7109375" style="7" customWidth="1"/>
    <col min="15113" max="15113" width="12.7109375" style="7" customWidth="1"/>
    <col min="15114" max="15114" width="9.140625" style="7" customWidth="1"/>
    <col min="15115" max="15115" width="9.7109375" style="7" bestFit="1" customWidth="1"/>
    <col min="15116" max="15358" width="9.140625" style="7" customWidth="1"/>
    <col min="15359" max="15359" width="11.42578125" style="7" customWidth="1"/>
    <col min="15360" max="15360" width="18.28515625" style="7"/>
    <col min="15361" max="15361" width="11.42578125" style="7" customWidth="1"/>
    <col min="15362" max="15362" width="18.28515625" style="7" customWidth="1"/>
    <col min="15363" max="15363" width="21" style="7" customWidth="1"/>
    <col min="15364" max="15365" width="16" style="7" customWidth="1"/>
    <col min="15366" max="15366" width="17" style="7" customWidth="1"/>
    <col min="15367" max="15367" width="12.7109375" style="7" customWidth="1"/>
    <col min="15368" max="15368" width="13.7109375" style="7" customWidth="1"/>
    <col min="15369" max="15369" width="12.7109375" style="7" customWidth="1"/>
    <col min="15370" max="15370" width="9.140625" style="7" customWidth="1"/>
    <col min="15371" max="15371" width="9.7109375" style="7" bestFit="1" customWidth="1"/>
    <col min="15372" max="15614" width="9.140625" style="7" customWidth="1"/>
    <col min="15615" max="15615" width="11.42578125" style="7" customWidth="1"/>
    <col min="15616" max="15616" width="18.28515625" style="7"/>
    <col min="15617" max="15617" width="11.42578125" style="7" customWidth="1"/>
    <col min="15618" max="15618" width="18.28515625" style="7" customWidth="1"/>
    <col min="15619" max="15619" width="21" style="7" customWidth="1"/>
    <col min="15620" max="15621" width="16" style="7" customWidth="1"/>
    <col min="15622" max="15622" width="17" style="7" customWidth="1"/>
    <col min="15623" max="15623" width="12.7109375" style="7" customWidth="1"/>
    <col min="15624" max="15624" width="13.7109375" style="7" customWidth="1"/>
    <col min="15625" max="15625" width="12.7109375" style="7" customWidth="1"/>
    <col min="15626" max="15626" width="9.140625" style="7" customWidth="1"/>
    <col min="15627" max="15627" width="9.7109375" style="7" bestFit="1" customWidth="1"/>
    <col min="15628" max="15870" width="9.140625" style="7" customWidth="1"/>
    <col min="15871" max="15871" width="11.42578125" style="7" customWidth="1"/>
    <col min="15872" max="15872" width="18.28515625" style="7"/>
    <col min="15873" max="15873" width="11.42578125" style="7" customWidth="1"/>
    <col min="15874" max="15874" width="18.28515625" style="7" customWidth="1"/>
    <col min="15875" max="15875" width="21" style="7" customWidth="1"/>
    <col min="15876" max="15877" width="16" style="7" customWidth="1"/>
    <col min="15878" max="15878" width="17" style="7" customWidth="1"/>
    <col min="15879" max="15879" width="12.7109375" style="7" customWidth="1"/>
    <col min="15880" max="15880" width="13.7109375" style="7" customWidth="1"/>
    <col min="15881" max="15881" width="12.7109375" style="7" customWidth="1"/>
    <col min="15882" max="15882" width="9.140625" style="7" customWidth="1"/>
    <col min="15883" max="15883" width="9.7109375" style="7" bestFit="1" customWidth="1"/>
    <col min="15884" max="16126" width="9.140625" style="7" customWidth="1"/>
    <col min="16127" max="16127" width="11.42578125" style="7" customWidth="1"/>
    <col min="16128" max="16128" width="18.28515625" style="7"/>
    <col min="16129" max="16129" width="11.42578125" style="7" customWidth="1"/>
    <col min="16130" max="16130" width="18.28515625" style="7" customWidth="1"/>
    <col min="16131" max="16131" width="21" style="7" customWidth="1"/>
    <col min="16132" max="16133" width="16" style="7" customWidth="1"/>
    <col min="16134" max="16134" width="17" style="7" customWidth="1"/>
    <col min="16135" max="16135" width="12.7109375" style="7" customWidth="1"/>
    <col min="16136" max="16136" width="13.7109375" style="7" customWidth="1"/>
    <col min="16137" max="16137" width="12.7109375" style="7" customWidth="1"/>
    <col min="16138" max="16138" width="9.140625" style="7" customWidth="1"/>
    <col min="16139" max="16139" width="9.7109375" style="7" bestFit="1" customWidth="1"/>
    <col min="16140" max="16382" width="9.140625" style="7" customWidth="1"/>
    <col min="16383" max="16383" width="11.42578125" style="7" customWidth="1"/>
    <col min="16384" max="16384" width="18.28515625" style="7"/>
  </cols>
  <sheetData>
    <row r="1" spans="1:252" x14ac:dyDescent="0.25">
      <c r="A1" s="678" t="s">
        <v>70</v>
      </c>
      <c r="B1" s="678"/>
      <c r="C1" s="678"/>
      <c r="D1" s="678"/>
      <c r="E1" s="678"/>
      <c r="F1" s="678"/>
      <c r="G1" s="678"/>
    </row>
    <row r="2" spans="1:252" s="14" customFormat="1" x14ac:dyDescent="0.3">
      <c r="A2" s="483"/>
      <c r="B2" s="483"/>
      <c r="C2" s="483"/>
      <c r="D2" s="483"/>
      <c r="E2" s="483"/>
      <c r="F2" s="483"/>
      <c r="G2" s="483"/>
    </row>
    <row r="3" spans="1:252" s="50" customFormat="1" ht="59.25" customHeight="1" x14ac:dyDescent="0.25">
      <c r="A3" s="1016" t="s">
        <v>611</v>
      </c>
      <c r="B3" s="1016"/>
      <c r="C3" s="1016"/>
      <c r="D3" s="1016"/>
      <c r="E3" s="1016"/>
      <c r="F3" s="1016"/>
      <c r="G3" s="1016"/>
    </row>
    <row r="4" spans="1:252" s="14" customFormat="1" ht="30" customHeight="1" x14ac:dyDescent="0.3">
      <c r="A4" s="7"/>
      <c r="B4" s="7"/>
      <c r="C4" s="7"/>
      <c r="D4" s="7"/>
      <c r="E4" s="7"/>
      <c r="F4" s="7"/>
      <c r="G4" s="7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482"/>
      <c r="T4" s="482"/>
      <c r="U4" s="482"/>
      <c r="V4" s="482"/>
      <c r="W4" s="482"/>
      <c r="X4" s="482"/>
      <c r="Y4" s="482"/>
      <c r="Z4" s="482"/>
      <c r="AA4" s="482"/>
      <c r="AB4" s="482"/>
      <c r="AC4" s="482"/>
      <c r="AD4" s="482"/>
      <c r="AE4" s="482"/>
      <c r="AF4" s="482"/>
      <c r="AG4" s="482"/>
      <c r="AH4" s="482"/>
      <c r="AI4" s="482"/>
      <c r="AJ4" s="482"/>
      <c r="AK4" s="482"/>
      <c r="AL4" s="482"/>
      <c r="AM4" s="482"/>
      <c r="AN4" s="482"/>
      <c r="AO4" s="482"/>
      <c r="AP4" s="482"/>
      <c r="AQ4" s="482"/>
      <c r="AR4" s="482"/>
      <c r="AS4" s="482"/>
      <c r="AT4" s="482"/>
      <c r="AU4" s="482"/>
      <c r="AV4" s="482"/>
      <c r="AW4" s="482"/>
      <c r="AX4" s="482"/>
      <c r="AY4" s="482"/>
      <c r="AZ4" s="482"/>
      <c r="BA4" s="482"/>
      <c r="BB4" s="482"/>
      <c r="BC4" s="482"/>
      <c r="BD4" s="482"/>
      <c r="BE4" s="482"/>
      <c r="BF4" s="482"/>
      <c r="BG4" s="482"/>
      <c r="BH4" s="482"/>
      <c r="BI4" s="482"/>
      <c r="BJ4" s="482"/>
      <c r="BK4" s="482"/>
      <c r="BL4" s="482"/>
      <c r="BM4" s="482"/>
      <c r="BN4" s="482"/>
      <c r="BO4" s="482"/>
      <c r="BP4" s="482"/>
      <c r="BQ4" s="482"/>
      <c r="BR4" s="482"/>
      <c r="BS4" s="482"/>
      <c r="BT4" s="482"/>
      <c r="BU4" s="482"/>
      <c r="BV4" s="482"/>
      <c r="BW4" s="482"/>
      <c r="BX4" s="482"/>
      <c r="BY4" s="482"/>
      <c r="BZ4" s="482"/>
      <c r="CA4" s="482"/>
      <c r="CB4" s="482"/>
      <c r="CC4" s="482"/>
      <c r="CD4" s="482"/>
      <c r="CE4" s="482"/>
      <c r="CF4" s="482"/>
      <c r="CG4" s="482"/>
      <c r="CH4" s="482"/>
      <c r="CI4" s="482"/>
      <c r="CJ4" s="482"/>
      <c r="CK4" s="482"/>
      <c r="CL4" s="482"/>
      <c r="CM4" s="482"/>
      <c r="CN4" s="482"/>
      <c r="CO4" s="482"/>
      <c r="CP4" s="482"/>
      <c r="CQ4" s="482"/>
      <c r="CR4" s="482"/>
      <c r="CS4" s="482"/>
      <c r="CT4" s="482"/>
      <c r="CU4" s="482"/>
      <c r="CV4" s="482"/>
      <c r="CW4" s="482"/>
      <c r="CX4" s="482"/>
      <c r="CY4" s="482"/>
      <c r="CZ4" s="482"/>
      <c r="DA4" s="482"/>
      <c r="DB4" s="482"/>
      <c r="DC4" s="482"/>
      <c r="DD4" s="482"/>
      <c r="DE4" s="482"/>
      <c r="DF4" s="482"/>
      <c r="DG4" s="482"/>
      <c r="DH4" s="482"/>
      <c r="DI4" s="482"/>
      <c r="DJ4" s="482"/>
      <c r="DK4" s="482"/>
      <c r="DL4" s="482"/>
      <c r="DM4" s="482"/>
      <c r="DN4" s="482"/>
      <c r="DO4" s="482"/>
      <c r="DP4" s="482"/>
      <c r="DQ4" s="482"/>
      <c r="DR4" s="482"/>
      <c r="DS4" s="482"/>
      <c r="DT4" s="482"/>
      <c r="DU4" s="482"/>
      <c r="DV4" s="482"/>
      <c r="DW4" s="482"/>
      <c r="DX4" s="482"/>
      <c r="DY4" s="482"/>
      <c r="DZ4" s="482"/>
      <c r="EA4" s="482"/>
      <c r="EB4" s="482"/>
      <c r="EC4" s="482"/>
      <c r="ED4" s="482"/>
      <c r="EE4" s="482"/>
      <c r="EF4" s="482"/>
      <c r="EG4" s="482"/>
      <c r="EH4" s="482"/>
      <c r="EI4" s="482"/>
      <c r="EJ4" s="482"/>
      <c r="EK4" s="482"/>
      <c r="EL4" s="482"/>
      <c r="EM4" s="482"/>
      <c r="EN4" s="482"/>
      <c r="EO4" s="482"/>
      <c r="EP4" s="482"/>
      <c r="EQ4" s="482"/>
      <c r="ER4" s="482"/>
      <c r="ES4" s="482"/>
      <c r="ET4" s="482"/>
      <c r="EU4" s="482"/>
      <c r="EV4" s="482"/>
      <c r="EW4" s="482"/>
      <c r="EX4" s="482"/>
      <c r="EY4" s="482"/>
      <c r="EZ4" s="482"/>
      <c r="FA4" s="482"/>
      <c r="FB4" s="482"/>
      <c r="FC4" s="482"/>
      <c r="FD4" s="482"/>
      <c r="FE4" s="482"/>
      <c r="FF4" s="482"/>
      <c r="FG4" s="482"/>
      <c r="FH4" s="482"/>
      <c r="FI4" s="482"/>
      <c r="FJ4" s="482"/>
      <c r="FK4" s="482"/>
      <c r="FL4" s="482"/>
      <c r="FM4" s="482"/>
      <c r="FN4" s="482"/>
      <c r="FO4" s="482"/>
      <c r="FP4" s="482"/>
      <c r="FQ4" s="482"/>
      <c r="FR4" s="482"/>
      <c r="FS4" s="482"/>
      <c r="FT4" s="482"/>
      <c r="FU4" s="482"/>
      <c r="FV4" s="482"/>
      <c r="FW4" s="482"/>
      <c r="FX4" s="482"/>
      <c r="FY4" s="482"/>
      <c r="FZ4" s="482"/>
      <c r="GA4" s="482"/>
      <c r="GB4" s="482"/>
      <c r="GC4" s="482"/>
      <c r="GD4" s="482"/>
      <c r="GE4" s="482"/>
      <c r="GF4" s="482"/>
      <c r="GG4" s="482"/>
      <c r="GH4" s="482"/>
      <c r="GI4" s="482"/>
      <c r="GJ4" s="482"/>
      <c r="GK4" s="482"/>
      <c r="GL4" s="482"/>
      <c r="GM4" s="482"/>
      <c r="GN4" s="482"/>
      <c r="GO4" s="482"/>
      <c r="GP4" s="482"/>
      <c r="GQ4" s="482"/>
      <c r="GR4" s="482"/>
      <c r="GS4" s="482"/>
      <c r="GT4" s="482"/>
      <c r="GU4" s="482"/>
      <c r="GV4" s="482"/>
      <c r="GW4" s="482"/>
      <c r="GX4" s="482"/>
      <c r="GY4" s="482"/>
      <c r="GZ4" s="482"/>
      <c r="HA4" s="482"/>
      <c r="HB4" s="482"/>
      <c r="HC4" s="482"/>
      <c r="HD4" s="482"/>
      <c r="HE4" s="482"/>
      <c r="HF4" s="482"/>
      <c r="HG4" s="482"/>
      <c r="HH4" s="482"/>
      <c r="HI4" s="482"/>
      <c r="HJ4" s="482"/>
      <c r="HK4" s="482"/>
      <c r="HL4" s="482"/>
      <c r="HM4" s="482"/>
      <c r="HN4" s="482"/>
      <c r="HO4" s="482"/>
      <c r="HP4" s="482"/>
      <c r="HQ4" s="482"/>
      <c r="HR4" s="482"/>
      <c r="HS4" s="482"/>
      <c r="HT4" s="482"/>
      <c r="HU4" s="482"/>
      <c r="HV4" s="482"/>
      <c r="HW4" s="482"/>
      <c r="HX4" s="482"/>
      <c r="HY4" s="482"/>
      <c r="HZ4" s="482"/>
      <c r="IA4" s="482"/>
      <c r="IB4" s="482"/>
      <c r="IC4" s="482"/>
      <c r="ID4" s="482"/>
      <c r="IE4" s="482"/>
      <c r="IF4" s="482"/>
      <c r="IG4" s="482"/>
      <c r="IH4" s="482"/>
      <c r="II4" s="482"/>
      <c r="IJ4" s="482"/>
      <c r="IK4" s="482"/>
      <c r="IL4" s="482"/>
      <c r="IM4" s="482"/>
      <c r="IN4" s="482"/>
      <c r="IO4" s="482"/>
      <c r="IP4" s="482"/>
      <c r="IQ4" s="482"/>
      <c r="IR4" s="482"/>
    </row>
    <row r="5" spans="1:252" s="14" customFormat="1" ht="38.25" customHeight="1" x14ac:dyDescent="0.3">
      <c r="A5" s="683" t="s">
        <v>26</v>
      </c>
      <c r="B5" s="683"/>
      <c r="C5" s="683"/>
      <c r="D5" s="683"/>
      <c r="E5" s="683"/>
      <c r="F5" s="683"/>
      <c r="G5" s="683"/>
      <c r="H5" s="482"/>
      <c r="I5" s="482"/>
      <c r="J5" s="482"/>
      <c r="K5" s="482"/>
      <c r="L5" s="482"/>
      <c r="M5" s="482"/>
      <c r="N5" s="482"/>
      <c r="O5" s="482"/>
      <c r="P5" s="482"/>
      <c r="Q5" s="482"/>
      <c r="R5" s="482"/>
      <c r="S5" s="482"/>
      <c r="T5" s="482"/>
      <c r="U5" s="482"/>
      <c r="V5" s="482"/>
      <c r="W5" s="482"/>
      <c r="X5" s="482"/>
      <c r="Y5" s="482"/>
      <c r="Z5" s="482"/>
      <c r="AA5" s="482"/>
      <c r="AB5" s="482"/>
      <c r="AC5" s="482"/>
      <c r="AD5" s="482"/>
      <c r="AE5" s="482"/>
      <c r="AF5" s="482"/>
      <c r="AG5" s="482"/>
      <c r="AH5" s="482"/>
      <c r="AI5" s="482"/>
      <c r="AJ5" s="482"/>
      <c r="AK5" s="482"/>
      <c r="AL5" s="482"/>
      <c r="AM5" s="482"/>
      <c r="AN5" s="482"/>
      <c r="AO5" s="482"/>
      <c r="AP5" s="482"/>
      <c r="AQ5" s="482"/>
      <c r="AR5" s="482"/>
      <c r="AS5" s="482"/>
      <c r="AT5" s="482"/>
      <c r="AU5" s="482"/>
      <c r="AV5" s="482"/>
      <c r="AW5" s="482"/>
      <c r="AX5" s="482"/>
      <c r="AY5" s="482"/>
      <c r="AZ5" s="482"/>
      <c r="BA5" s="482"/>
      <c r="BB5" s="482"/>
      <c r="BC5" s="482"/>
      <c r="BD5" s="482"/>
      <c r="BE5" s="482"/>
      <c r="BF5" s="482"/>
      <c r="BG5" s="482"/>
      <c r="BH5" s="482"/>
      <c r="BI5" s="482"/>
      <c r="BJ5" s="482"/>
      <c r="BK5" s="482"/>
      <c r="BL5" s="482"/>
      <c r="BM5" s="482"/>
      <c r="BN5" s="482"/>
      <c r="BO5" s="482"/>
      <c r="BP5" s="482"/>
      <c r="BQ5" s="482"/>
      <c r="BR5" s="482"/>
      <c r="BS5" s="482"/>
      <c r="BT5" s="482"/>
      <c r="BU5" s="482"/>
      <c r="BV5" s="482"/>
      <c r="BW5" s="482"/>
      <c r="BX5" s="482"/>
      <c r="BY5" s="482"/>
      <c r="BZ5" s="482"/>
      <c r="CA5" s="482"/>
      <c r="CB5" s="482"/>
      <c r="CC5" s="482"/>
      <c r="CD5" s="482"/>
      <c r="CE5" s="482"/>
      <c r="CF5" s="482"/>
      <c r="CG5" s="482"/>
      <c r="CH5" s="482"/>
      <c r="CI5" s="482"/>
      <c r="CJ5" s="482"/>
      <c r="CK5" s="482"/>
      <c r="CL5" s="482"/>
      <c r="CM5" s="482"/>
      <c r="CN5" s="482"/>
      <c r="CO5" s="482"/>
      <c r="CP5" s="482"/>
      <c r="CQ5" s="482"/>
      <c r="CR5" s="482"/>
      <c r="CS5" s="482"/>
      <c r="CT5" s="482"/>
      <c r="CU5" s="482"/>
      <c r="CV5" s="482"/>
      <c r="CW5" s="482"/>
      <c r="CX5" s="482"/>
      <c r="CY5" s="482"/>
      <c r="CZ5" s="482"/>
      <c r="DA5" s="482"/>
      <c r="DB5" s="482"/>
      <c r="DC5" s="482"/>
      <c r="DD5" s="482"/>
      <c r="DE5" s="482"/>
      <c r="DF5" s="482"/>
      <c r="DG5" s="482"/>
      <c r="DH5" s="482"/>
      <c r="DI5" s="482"/>
      <c r="DJ5" s="482"/>
      <c r="DK5" s="482"/>
      <c r="DL5" s="482"/>
      <c r="DM5" s="482"/>
      <c r="DN5" s="482"/>
      <c r="DO5" s="482"/>
      <c r="DP5" s="482"/>
      <c r="DQ5" s="482"/>
      <c r="DR5" s="482"/>
      <c r="DS5" s="482"/>
      <c r="DT5" s="482"/>
      <c r="DU5" s="482"/>
      <c r="DV5" s="482"/>
      <c r="DW5" s="482"/>
      <c r="DX5" s="482"/>
      <c r="DY5" s="482"/>
      <c r="DZ5" s="482"/>
      <c r="EA5" s="482"/>
      <c r="EB5" s="482"/>
      <c r="EC5" s="482"/>
      <c r="ED5" s="482"/>
      <c r="EE5" s="482"/>
      <c r="EF5" s="482"/>
      <c r="EG5" s="482"/>
      <c r="EH5" s="482"/>
      <c r="EI5" s="482"/>
      <c r="EJ5" s="482"/>
      <c r="EK5" s="482"/>
      <c r="EL5" s="482"/>
      <c r="EM5" s="482"/>
      <c r="EN5" s="482"/>
      <c r="EO5" s="482"/>
      <c r="EP5" s="482"/>
      <c r="EQ5" s="482"/>
      <c r="ER5" s="482"/>
      <c r="ES5" s="482"/>
      <c r="ET5" s="482"/>
      <c r="EU5" s="482"/>
      <c r="EV5" s="482"/>
      <c r="EW5" s="482"/>
      <c r="EX5" s="482"/>
      <c r="EY5" s="482"/>
      <c r="EZ5" s="482"/>
      <c r="FA5" s="482"/>
      <c r="FB5" s="482"/>
      <c r="FC5" s="482"/>
      <c r="FD5" s="482"/>
      <c r="FE5" s="482"/>
      <c r="FF5" s="482"/>
      <c r="FG5" s="482"/>
      <c r="FH5" s="482"/>
      <c r="FI5" s="482"/>
      <c r="FJ5" s="482"/>
      <c r="FK5" s="482"/>
      <c r="FL5" s="482"/>
      <c r="FM5" s="482"/>
      <c r="FN5" s="482"/>
      <c r="FO5" s="482"/>
      <c r="FP5" s="482"/>
      <c r="FQ5" s="482"/>
      <c r="FR5" s="482"/>
      <c r="FS5" s="482"/>
      <c r="FT5" s="482"/>
      <c r="FU5" s="482"/>
      <c r="FV5" s="482"/>
      <c r="FW5" s="482"/>
      <c r="FX5" s="482"/>
      <c r="FY5" s="482"/>
      <c r="FZ5" s="482"/>
      <c r="GA5" s="482"/>
      <c r="GB5" s="482"/>
      <c r="GC5" s="482"/>
      <c r="GD5" s="482"/>
      <c r="GE5" s="482"/>
      <c r="GF5" s="482"/>
      <c r="GG5" s="482"/>
      <c r="GH5" s="482"/>
      <c r="GI5" s="482"/>
      <c r="GJ5" s="482"/>
      <c r="GK5" s="482"/>
      <c r="GL5" s="482"/>
      <c r="GM5" s="482"/>
      <c r="GN5" s="482"/>
      <c r="GO5" s="482"/>
      <c r="GP5" s="482"/>
      <c r="GQ5" s="482"/>
      <c r="GR5" s="482"/>
      <c r="GS5" s="482"/>
      <c r="GT5" s="482"/>
      <c r="GU5" s="482"/>
      <c r="GV5" s="482"/>
      <c r="GW5" s="482"/>
      <c r="GX5" s="482"/>
      <c r="GY5" s="482"/>
      <c r="GZ5" s="482"/>
      <c r="HA5" s="482"/>
      <c r="HB5" s="482"/>
      <c r="HC5" s="482"/>
      <c r="HD5" s="482"/>
      <c r="HE5" s="482"/>
      <c r="HF5" s="482"/>
      <c r="HG5" s="482"/>
      <c r="HH5" s="482"/>
      <c r="HI5" s="482"/>
      <c r="HJ5" s="482"/>
      <c r="HK5" s="482"/>
      <c r="HL5" s="482"/>
      <c r="HM5" s="482"/>
      <c r="HN5" s="482"/>
      <c r="HO5" s="482"/>
      <c r="HP5" s="482"/>
      <c r="HQ5" s="482"/>
      <c r="HR5" s="482"/>
      <c r="HS5" s="482"/>
      <c r="HT5" s="482"/>
      <c r="HU5" s="482"/>
      <c r="HV5" s="482"/>
      <c r="HW5" s="482"/>
      <c r="HX5" s="482"/>
      <c r="HY5" s="482"/>
      <c r="HZ5" s="482"/>
      <c r="IA5" s="482"/>
      <c r="IB5" s="482"/>
      <c r="IC5" s="482"/>
      <c r="ID5" s="482"/>
      <c r="IE5" s="482"/>
      <c r="IF5" s="482"/>
      <c r="IG5" s="482"/>
      <c r="IH5" s="482"/>
      <c r="II5" s="482"/>
      <c r="IJ5" s="482"/>
      <c r="IK5" s="482"/>
      <c r="IL5" s="482"/>
      <c r="IM5" s="482"/>
      <c r="IN5" s="482"/>
      <c r="IO5" s="482"/>
      <c r="IP5" s="482"/>
      <c r="IQ5" s="482"/>
      <c r="IR5" s="482"/>
    </row>
    <row r="6" spans="1:252" s="14" customFormat="1" x14ac:dyDescent="0.3">
      <c r="A6" s="482"/>
      <c r="B6" s="482"/>
      <c r="C6" s="482"/>
      <c r="D6" s="482"/>
      <c r="E6" s="482"/>
      <c r="F6" s="482"/>
      <c r="G6" s="482"/>
      <c r="H6" s="482"/>
      <c r="I6" s="482"/>
      <c r="J6" s="482"/>
      <c r="K6" s="482"/>
      <c r="L6" s="482"/>
      <c r="M6" s="482"/>
      <c r="N6" s="482"/>
      <c r="O6" s="482"/>
      <c r="P6" s="482"/>
      <c r="Q6" s="482"/>
      <c r="R6" s="482"/>
      <c r="S6" s="482"/>
      <c r="T6" s="482"/>
      <c r="U6" s="482"/>
      <c r="V6" s="482"/>
      <c r="W6" s="482"/>
      <c r="X6" s="482"/>
      <c r="Y6" s="482"/>
      <c r="Z6" s="482"/>
      <c r="AA6" s="482"/>
      <c r="AB6" s="482"/>
      <c r="AC6" s="482"/>
      <c r="AD6" s="482"/>
      <c r="AE6" s="482"/>
      <c r="AF6" s="482"/>
      <c r="AG6" s="482"/>
      <c r="AH6" s="482"/>
      <c r="AI6" s="482"/>
      <c r="AJ6" s="482"/>
      <c r="AK6" s="482"/>
      <c r="AL6" s="482"/>
      <c r="AM6" s="482"/>
      <c r="AN6" s="482"/>
      <c r="AO6" s="482"/>
      <c r="AP6" s="482"/>
      <c r="AQ6" s="482"/>
      <c r="AR6" s="482"/>
      <c r="AS6" s="482"/>
      <c r="AT6" s="482"/>
      <c r="AU6" s="482"/>
      <c r="AV6" s="482"/>
      <c r="AW6" s="482"/>
      <c r="AX6" s="482"/>
      <c r="AY6" s="482"/>
      <c r="AZ6" s="482"/>
      <c r="BA6" s="482"/>
      <c r="BB6" s="482"/>
      <c r="BC6" s="482"/>
      <c r="BD6" s="482"/>
      <c r="BE6" s="482"/>
      <c r="BF6" s="482"/>
      <c r="BG6" s="482"/>
      <c r="BH6" s="482"/>
      <c r="BI6" s="482"/>
      <c r="BJ6" s="482"/>
      <c r="BK6" s="482"/>
      <c r="BL6" s="482"/>
      <c r="BM6" s="482"/>
      <c r="BN6" s="482"/>
      <c r="BO6" s="482"/>
      <c r="BP6" s="482"/>
      <c r="BQ6" s="482"/>
      <c r="BR6" s="482"/>
      <c r="BS6" s="482"/>
      <c r="BT6" s="482"/>
      <c r="BU6" s="482"/>
      <c r="BV6" s="482"/>
      <c r="BW6" s="482"/>
      <c r="BX6" s="482"/>
      <c r="BY6" s="482"/>
      <c r="BZ6" s="482"/>
      <c r="CA6" s="482"/>
      <c r="CB6" s="482"/>
      <c r="CC6" s="482"/>
      <c r="CD6" s="482"/>
      <c r="CE6" s="482"/>
      <c r="CF6" s="482"/>
      <c r="CG6" s="482"/>
      <c r="CH6" s="482"/>
      <c r="CI6" s="482"/>
      <c r="CJ6" s="482"/>
      <c r="CK6" s="482"/>
      <c r="CL6" s="482"/>
      <c r="CM6" s="482"/>
      <c r="CN6" s="482"/>
      <c r="CO6" s="482"/>
      <c r="CP6" s="482"/>
      <c r="CQ6" s="482"/>
      <c r="CR6" s="482"/>
      <c r="CS6" s="482"/>
      <c r="CT6" s="482"/>
      <c r="CU6" s="482"/>
      <c r="CV6" s="482"/>
      <c r="CW6" s="482"/>
      <c r="CX6" s="482"/>
      <c r="CY6" s="482"/>
      <c r="CZ6" s="482"/>
      <c r="DA6" s="482"/>
      <c r="DB6" s="482"/>
      <c r="DC6" s="482"/>
      <c r="DD6" s="482"/>
      <c r="DE6" s="482"/>
      <c r="DF6" s="482"/>
      <c r="DG6" s="482"/>
      <c r="DH6" s="482"/>
      <c r="DI6" s="482"/>
      <c r="DJ6" s="482"/>
      <c r="DK6" s="482"/>
      <c r="DL6" s="482"/>
      <c r="DM6" s="482"/>
      <c r="DN6" s="482"/>
      <c r="DO6" s="482"/>
      <c r="DP6" s="482"/>
      <c r="DQ6" s="482"/>
      <c r="DR6" s="482"/>
      <c r="DS6" s="482"/>
      <c r="DT6" s="482"/>
      <c r="DU6" s="482"/>
      <c r="DV6" s="482"/>
      <c r="DW6" s="482"/>
      <c r="DX6" s="482"/>
      <c r="DY6" s="482"/>
      <c r="DZ6" s="482"/>
      <c r="EA6" s="482"/>
      <c r="EB6" s="482"/>
      <c r="EC6" s="482"/>
      <c r="ED6" s="482"/>
      <c r="EE6" s="482"/>
      <c r="EF6" s="482"/>
      <c r="EG6" s="482"/>
      <c r="EH6" s="482"/>
      <c r="EI6" s="482"/>
      <c r="EJ6" s="482"/>
      <c r="EK6" s="482"/>
      <c r="EL6" s="482"/>
      <c r="EM6" s="482"/>
      <c r="EN6" s="482"/>
      <c r="EO6" s="482"/>
      <c r="EP6" s="482"/>
      <c r="EQ6" s="482"/>
      <c r="ER6" s="482"/>
      <c r="ES6" s="482"/>
      <c r="ET6" s="482"/>
      <c r="EU6" s="482"/>
      <c r="EV6" s="482"/>
      <c r="EW6" s="482"/>
      <c r="EX6" s="482"/>
      <c r="EY6" s="482"/>
      <c r="EZ6" s="482"/>
      <c r="FA6" s="482"/>
      <c r="FB6" s="482"/>
      <c r="FC6" s="482"/>
      <c r="FD6" s="482"/>
      <c r="FE6" s="482"/>
      <c r="FF6" s="482"/>
      <c r="FG6" s="482"/>
      <c r="FH6" s="482"/>
      <c r="FI6" s="482"/>
      <c r="FJ6" s="482"/>
      <c r="FK6" s="482"/>
      <c r="FL6" s="482"/>
      <c r="FM6" s="482"/>
      <c r="FN6" s="482"/>
      <c r="FO6" s="482"/>
      <c r="FP6" s="482"/>
      <c r="FQ6" s="482"/>
      <c r="FR6" s="482"/>
      <c r="FS6" s="482"/>
      <c r="FT6" s="482"/>
      <c r="FU6" s="482"/>
      <c r="FV6" s="482"/>
      <c r="FW6" s="482"/>
      <c r="FX6" s="482"/>
      <c r="FY6" s="482"/>
      <c r="FZ6" s="482"/>
      <c r="GA6" s="482"/>
      <c r="GB6" s="482"/>
      <c r="GC6" s="482"/>
      <c r="GD6" s="482"/>
      <c r="GE6" s="482"/>
      <c r="GF6" s="482"/>
      <c r="GG6" s="482"/>
      <c r="GH6" s="482"/>
      <c r="GI6" s="482"/>
      <c r="GJ6" s="482"/>
      <c r="GK6" s="482"/>
      <c r="GL6" s="482"/>
      <c r="GM6" s="482"/>
      <c r="GN6" s="482"/>
      <c r="GO6" s="482"/>
      <c r="GP6" s="482"/>
      <c r="GQ6" s="482"/>
      <c r="GR6" s="482"/>
      <c r="GS6" s="482"/>
      <c r="GT6" s="482"/>
      <c r="GU6" s="482"/>
      <c r="GV6" s="482"/>
      <c r="GW6" s="482"/>
      <c r="GX6" s="482"/>
      <c r="GY6" s="482"/>
      <c r="GZ6" s="482"/>
      <c r="HA6" s="482"/>
      <c r="HB6" s="482"/>
      <c r="HC6" s="482"/>
      <c r="HD6" s="482"/>
      <c r="HE6" s="482"/>
      <c r="HF6" s="482"/>
      <c r="HG6" s="482"/>
      <c r="HH6" s="482"/>
      <c r="HI6" s="482"/>
      <c r="HJ6" s="482"/>
      <c r="HK6" s="482"/>
      <c r="HL6" s="482"/>
      <c r="HM6" s="482"/>
      <c r="HN6" s="482"/>
      <c r="HO6" s="482"/>
      <c r="HP6" s="482"/>
      <c r="HQ6" s="482"/>
      <c r="HR6" s="482"/>
      <c r="HS6" s="482"/>
      <c r="HT6" s="482"/>
      <c r="HU6" s="482"/>
      <c r="HV6" s="482"/>
      <c r="HW6" s="482"/>
      <c r="HX6" s="482"/>
      <c r="HY6" s="482"/>
      <c r="HZ6" s="482"/>
      <c r="IA6" s="482"/>
      <c r="IB6" s="482"/>
      <c r="IC6" s="482"/>
      <c r="ID6" s="482"/>
      <c r="IE6" s="482"/>
      <c r="IF6" s="482"/>
      <c r="IG6" s="482"/>
      <c r="IH6" s="482"/>
      <c r="II6" s="482"/>
      <c r="IJ6" s="482"/>
      <c r="IK6" s="482"/>
      <c r="IL6" s="482"/>
      <c r="IM6" s="482"/>
      <c r="IN6" s="482"/>
      <c r="IO6" s="482"/>
      <c r="IP6" s="482"/>
      <c r="IQ6" s="482"/>
      <c r="IR6" s="482"/>
    </row>
    <row r="7" spans="1:252" ht="37.5" customHeight="1" x14ac:dyDescent="0.25">
      <c r="A7" s="1006" t="s">
        <v>27</v>
      </c>
      <c r="B7" s="1006"/>
      <c r="C7" s="1006"/>
      <c r="D7" s="1006"/>
      <c r="E7" s="1006"/>
      <c r="F7" s="1006"/>
      <c r="G7" s="1006"/>
    </row>
    <row r="8" spans="1:252" ht="18" thickBot="1" x14ac:dyDescent="0.3">
      <c r="A8" s="484"/>
      <c r="B8" s="484"/>
      <c r="C8" s="484"/>
      <c r="D8" s="484"/>
      <c r="E8" s="484"/>
      <c r="F8" s="484"/>
      <c r="G8" s="484"/>
    </row>
    <row r="9" spans="1:252" ht="53.25" customHeight="1" x14ac:dyDescent="0.25">
      <c r="A9" s="1007" t="s">
        <v>28</v>
      </c>
      <c r="B9" s="1008"/>
      <c r="C9" s="1009"/>
      <c r="D9" s="698" t="s">
        <v>109</v>
      </c>
      <c r="E9" s="699"/>
      <c r="F9" s="699"/>
      <c r="G9" s="700"/>
    </row>
    <row r="10" spans="1:252" ht="44.25" customHeight="1" x14ac:dyDescent="0.25">
      <c r="A10" s="1010"/>
      <c r="B10" s="1011"/>
      <c r="C10" s="1012"/>
      <c r="D10" s="696" t="s">
        <v>29</v>
      </c>
      <c r="E10" s="697"/>
      <c r="F10" s="696" t="s">
        <v>30</v>
      </c>
      <c r="G10" s="697"/>
    </row>
    <row r="11" spans="1:252" ht="66.75" customHeight="1" thickBot="1" x14ac:dyDescent="0.3">
      <c r="A11" s="1013"/>
      <c r="B11" s="1014"/>
      <c r="C11" s="973"/>
      <c r="D11" s="384" t="s">
        <v>11</v>
      </c>
      <c r="E11" s="488" t="s">
        <v>5</v>
      </c>
      <c r="F11" s="384" t="s">
        <v>11</v>
      </c>
      <c r="G11" s="144" t="s">
        <v>5</v>
      </c>
    </row>
    <row r="12" spans="1:252" ht="24.75" customHeight="1" x14ac:dyDescent="0.25">
      <c r="A12" s="974" t="s">
        <v>31</v>
      </c>
      <c r="B12" s="975"/>
      <c r="C12" s="922" t="s">
        <v>12</v>
      </c>
      <c r="D12" s="923"/>
      <c r="E12" s="923"/>
      <c r="F12" s="923"/>
      <c r="G12" s="924"/>
    </row>
    <row r="13" spans="1:252" x14ac:dyDescent="0.25">
      <c r="A13" s="976"/>
      <c r="B13" s="921"/>
      <c r="C13" s="960" t="s">
        <v>32</v>
      </c>
      <c r="D13" s="961"/>
      <c r="E13" s="961"/>
      <c r="F13" s="961"/>
      <c r="G13" s="962"/>
    </row>
    <row r="14" spans="1:252" ht="27" customHeight="1" x14ac:dyDescent="0.25">
      <c r="A14" s="1002">
        <v>1146</v>
      </c>
      <c r="B14" s="965" t="s">
        <v>356</v>
      </c>
      <c r="C14" s="392" t="s">
        <v>33</v>
      </c>
      <c r="D14" s="393"/>
      <c r="E14" s="394"/>
      <c r="F14" s="394"/>
      <c r="G14" s="395"/>
    </row>
    <row r="15" spans="1:252" ht="70.5" customHeight="1" x14ac:dyDescent="0.25">
      <c r="A15" s="1002"/>
      <c r="B15" s="965"/>
      <c r="C15" s="1003" t="s">
        <v>608</v>
      </c>
      <c r="D15" s="1004"/>
      <c r="E15" s="1004"/>
      <c r="F15" s="1004"/>
      <c r="G15" s="1005"/>
    </row>
    <row r="16" spans="1:252" ht="87.75" customHeight="1" thickBot="1" x14ac:dyDescent="0.3">
      <c r="A16" s="985" t="s">
        <v>34</v>
      </c>
      <c r="B16" s="986"/>
      <c r="C16" s="396"/>
      <c r="D16" s="485" t="s">
        <v>35</v>
      </c>
      <c r="E16" s="485" t="s">
        <v>35</v>
      </c>
      <c r="F16" s="9">
        <f>SUM(Կապիտալ!H111)</f>
        <v>-41400</v>
      </c>
      <c r="G16" s="9">
        <f>SUM(F16)</f>
        <v>-41400</v>
      </c>
    </row>
    <row r="17" spans="1:7" ht="13.5" customHeight="1" x14ac:dyDescent="0.25">
      <c r="A17" s="987"/>
      <c r="B17" s="988"/>
      <c r="C17" s="988"/>
      <c r="D17" s="988"/>
      <c r="E17" s="988"/>
      <c r="F17" s="989"/>
      <c r="G17" s="990"/>
    </row>
    <row r="18" spans="1:7" ht="36" customHeight="1" thickBot="1" x14ac:dyDescent="0.3">
      <c r="A18" s="991" t="s">
        <v>610</v>
      </c>
      <c r="B18" s="992"/>
      <c r="C18" s="992"/>
      <c r="D18" s="992"/>
      <c r="E18" s="992"/>
      <c r="F18" s="992"/>
      <c r="G18" s="993"/>
    </row>
    <row r="19" spans="1:7" ht="36" customHeight="1" thickBot="1" x14ac:dyDescent="0.3">
      <c r="A19" s="994" t="s">
        <v>37</v>
      </c>
      <c r="B19" s="995"/>
      <c r="C19" s="995"/>
      <c r="D19" s="995"/>
      <c r="E19" s="995"/>
      <c r="F19" s="995"/>
      <c r="G19" s="996"/>
    </row>
    <row r="20" spans="1:7" ht="98.25" customHeight="1" thickBot="1" x14ac:dyDescent="0.3">
      <c r="A20" s="997" t="s">
        <v>38</v>
      </c>
      <c r="B20" s="998"/>
      <c r="C20" s="999" t="s">
        <v>39</v>
      </c>
      <c r="D20" s="1000"/>
      <c r="E20" s="1000"/>
      <c r="F20" s="1000"/>
      <c r="G20" s="1001"/>
    </row>
    <row r="21" spans="1:7" ht="75" customHeight="1" thickBot="1" x14ac:dyDescent="0.3">
      <c r="A21" s="977" t="s">
        <v>40</v>
      </c>
      <c r="B21" s="978"/>
      <c r="C21" s="399"/>
      <c r="D21" s="399"/>
      <c r="E21" s="399"/>
      <c r="F21" s="399"/>
      <c r="G21" s="400"/>
    </row>
    <row r="22" spans="1:7" ht="27.75" customHeight="1" x14ac:dyDescent="0.25">
      <c r="A22" s="917" t="s">
        <v>41</v>
      </c>
      <c r="B22" s="918"/>
      <c r="C22" s="918"/>
      <c r="D22" s="918"/>
      <c r="E22" s="918"/>
      <c r="F22" s="919"/>
      <c r="G22" s="920"/>
    </row>
    <row r="23" spans="1:7" ht="31.5" customHeight="1" thickBot="1" x14ac:dyDescent="0.3">
      <c r="A23" s="979" t="s">
        <v>84</v>
      </c>
      <c r="B23" s="980"/>
      <c r="C23" s="980"/>
      <c r="D23" s="980"/>
      <c r="E23" s="980"/>
      <c r="F23" s="981"/>
      <c r="G23" s="982"/>
    </row>
    <row r="24" spans="1:7" ht="24.75" customHeight="1" x14ac:dyDescent="0.25">
      <c r="A24" s="917" t="s">
        <v>42</v>
      </c>
      <c r="B24" s="918"/>
      <c r="C24" s="918"/>
      <c r="D24" s="918"/>
      <c r="E24" s="918"/>
      <c r="F24" s="919"/>
      <c r="G24" s="920"/>
    </row>
    <row r="25" spans="1:7" ht="42.75" customHeight="1" thickBot="1" x14ac:dyDescent="0.3">
      <c r="A25" s="979" t="s">
        <v>85</v>
      </c>
      <c r="B25" s="980"/>
      <c r="C25" s="980"/>
      <c r="D25" s="980"/>
      <c r="E25" s="980"/>
      <c r="F25" s="981"/>
      <c r="G25" s="982"/>
    </row>
    <row r="26" spans="1:7" x14ac:dyDescent="0.25">
      <c r="A26" s="394"/>
      <c r="B26" s="394"/>
      <c r="C26" s="394"/>
      <c r="D26" s="394"/>
      <c r="E26" s="394"/>
      <c r="F26" s="394"/>
      <c r="G26" s="394"/>
    </row>
    <row r="28" spans="1:7" ht="36" customHeight="1" x14ac:dyDescent="0.25">
      <c r="A28" s="1017" t="s">
        <v>218</v>
      </c>
      <c r="B28" s="1017"/>
      <c r="C28" s="1017"/>
      <c r="D28" s="1017"/>
      <c r="E28" s="1017"/>
      <c r="F28" s="1017"/>
      <c r="G28" s="1017"/>
    </row>
    <row r="29" spans="1:7" ht="18.75" customHeight="1" x14ac:dyDescent="0.25"/>
    <row r="30" spans="1:7" x14ac:dyDescent="0.25">
      <c r="A30" s="1017" t="s">
        <v>45</v>
      </c>
      <c r="B30" s="1017"/>
      <c r="C30" s="1017"/>
      <c r="D30" s="1017"/>
      <c r="E30" s="1017"/>
      <c r="F30" s="1017"/>
      <c r="G30" s="1017"/>
    </row>
    <row r="31" spans="1:7" ht="18" thickBot="1" x14ac:dyDescent="0.3"/>
    <row r="32" spans="1:7" ht="45.75" customHeight="1" x14ac:dyDescent="0.25">
      <c r="A32" s="1018" t="s">
        <v>28</v>
      </c>
      <c r="B32" s="1019"/>
      <c r="C32" s="1019"/>
      <c r="D32" s="698" t="s">
        <v>15</v>
      </c>
      <c r="E32" s="699"/>
      <c r="F32" s="699"/>
      <c r="G32" s="700"/>
    </row>
    <row r="33" spans="1:7" ht="51" customHeight="1" x14ac:dyDescent="0.25">
      <c r="A33" s="1020"/>
      <c r="B33" s="983"/>
      <c r="C33" s="983"/>
      <c r="D33" s="696" t="s">
        <v>29</v>
      </c>
      <c r="E33" s="697"/>
      <c r="F33" s="696" t="s">
        <v>30</v>
      </c>
      <c r="G33" s="697"/>
    </row>
    <row r="34" spans="1:7" ht="42" customHeight="1" thickBot="1" x14ac:dyDescent="0.3">
      <c r="A34" s="1021"/>
      <c r="B34" s="1022"/>
      <c r="C34" s="1022"/>
      <c r="D34" s="384" t="s">
        <v>11</v>
      </c>
      <c r="E34" s="488" t="s">
        <v>5</v>
      </c>
      <c r="F34" s="384" t="s">
        <v>11</v>
      </c>
      <c r="G34" s="144" t="s">
        <v>5</v>
      </c>
    </row>
    <row r="35" spans="1:7" s="50" customFormat="1" x14ac:dyDescent="0.3">
      <c r="A35" s="891" t="s">
        <v>31</v>
      </c>
      <c r="B35" s="892"/>
      <c r="C35" s="897" t="s">
        <v>12</v>
      </c>
      <c r="D35" s="898"/>
      <c r="E35" s="898"/>
      <c r="F35" s="898"/>
      <c r="G35" s="899"/>
    </row>
    <row r="36" spans="1:7" s="50" customFormat="1" ht="27" customHeight="1" x14ac:dyDescent="0.3">
      <c r="A36" s="893"/>
      <c r="B36" s="894"/>
      <c r="C36" s="900" t="s">
        <v>65</v>
      </c>
      <c r="D36" s="846"/>
      <c r="E36" s="901"/>
      <c r="F36" s="901"/>
      <c r="G36" s="847"/>
    </row>
    <row r="37" spans="1:7" s="50" customFormat="1" ht="26.25" customHeight="1" thickBot="1" x14ac:dyDescent="0.35">
      <c r="A37" s="895"/>
      <c r="B37" s="896"/>
      <c r="C37" s="902" t="s">
        <v>46</v>
      </c>
      <c r="D37" s="903"/>
      <c r="E37" s="904"/>
      <c r="F37" s="904"/>
      <c r="G37" s="905"/>
    </row>
    <row r="38" spans="1:7" s="50" customFormat="1" ht="36.75" customHeight="1" thickBot="1" x14ac:dyDescent="0.35">
      <c r="A38" s="426">
        <v>1049</v>
      </c>
      <c r="B38" s="430" t="s">
        <v>437</v>
      </c>
      <c r="C38" s="844" t="s">
        <v>66</v>
      </c>
      <c r="D38" s="845"/>
      <c r="E38" s="845"/>
      <c r="F38" s="845"/>
      <c r="G38" s="887"/>
    </row>
    <row r="39" spans="1:7" s="50" customFormat="1" ht="78.75" customHeight="1" thickBot="1" x14ac:dyDescent="0.35">
      <c r="A39" s="888" t="s">
        <v>47</v>
      </c>
      <c r="B39" s="889"/>
      <c r="C39" s="487" t="s">
        <v>79</v>
      </c>
      <c r="D39" s="486"/>
      <c r="E39" s="486"/>
      <c r="F39" s="421"/>
      <c r="G39" s="421"/>
    </row>
    <row r="40" spans="1:7" s="50" customFormat="1" ht="38.25" customHeight="1" thickBot="1" x14ac:dyDescent="0.35">
      <c r="A40" s="888" t="s">
        <v>48</v>
      </c>
      <c r="B40" s="889"/>
      <c r="C40" s="487"/>
      <c r="D40" s="487"/>
      <c r="E40" s="421"/>
      <c r="F40" s="421"/>
      <c r="G40" s="421"/>
    </row>
    <row r="41" spans="1:7" s="50" customFormat="1" ht="81" customHeight="1" thickBot="1" x14ac:dyDescent="0.35">
      <c r="A41" s="888" t="s">
        <v>49</v>
      </c>
      <c r="B41" s="890"/>
      <c r="C41" s="889"/>
      <c r="D41" s="487"/>
      <c r="E41" s="421"/>
      <c r="F41" s="424">
        <f>SUM(Գեղարքունիք!C11)</f>
        <v>41400</v>
      </c>
      <c r="G41" s="424">
        <f>SUM(F41)</f>
        <v>41400</v>
      </c>
    </row>
    <row r="42" spans="1:7" s="50" customFormat="1" ht="57.75" customHeight="1" thickBot="1" x14ac:dyDescent="0.35">
      <c r="A42" s="888" t="s">
        <v>50</v>
      </c>
      <c r="B42" s="889"/>
      <c r="C42" s="424">
        <f>G41</f>
        <v>41400</v>
      </c>
      <c r="D42" s="424"/>
      <c r="E42" s="421"/>
      <c r="F42" s="421"/>
      <c r="G42" s="421"/>
    </row>
    <row r="43" spans="1:7" s="50" customFormat="1" ht="120" customHeight="1" thickBot="1" x14ac:dyDescent="0.35">
      <c r="A43" s="888" t="s">
        <v>51</v>
      </c>
      <c r="B43" s="889"/>
      <c r="C43" s="487"/>
      <c r="D43" s="487"/>
      <c r="E43" s="421"/>
      <c r="F43" s="421"/>
      <c r="G43" s="421"/>
    </row>
    <row r="44" spans="1:7" s="527" customFormat="1" ht="22.5" customHeight="1" x14ac:dyDescent="0.3">
      <c r="A44" s="884" t="s">
        <v>41</v>
      </c>
      <c r="B44" s="885"/>
      <c r="C44" s="885"/>
      <c r="D44" s="885"/>
      <c r="E44" s="885"/>
      <c r="F44" s="885"/>
      <c r="G44" s="886"/>
    </row>
    <row r="45" spans="1:7" s="527" customFormat="1" ht="26.25" customHeight="1" thickBot="1" x14ac:dyDescent="0.35">
      <c r="A45" s="844" t="s">
        <v>165</v>
      </c>
      <c r="B45" s="845"/>
      <c r="C45" s="845"/>
      <c r="D45" s="845"/>
      <c r="E45" s="845"/>
      <c r="F45" s="845"/>
      <c r="G45" s="887"/>
    </row>
    <row r="46" spans="1:7" ht="22.5" customHeight="1" x14ac:dyDescent="0.3">
      <c r="A46" s="884" t="s">
        <v>42</v>
      </c>
      <c r="B46" s="885"/>
      <c r="C46" s="885"/>
      <c r="D46" s="885"/>
      <c r="E46" s="885"/>
      <c r="F46" s="885"/>
      <c r="G46" s="886"/>
    </row>
    <row r="47" spans="1:7" ht="58.5" customHeight="1" thickBot="1" x14ac:dyDescent="0.35">
      <c r="A47" s="844" t="s">
        <v>166</v>
      </c>
      <c r="B47" s="845"/>
      <c r="C47" s="845"/>
      <c r="D47" s="845"/>
      <c r="E47" s="845"/>
      <c r="F47" s="845"/>
      <c r="G47" s="887"/>
    </row>
    <row r="48" spans="1:7" x14ac:dyDescent="0.3">
      <c r="A48" s="527"/>
      <c r="B48" s="527"/>
      <c r="C48" s="527"/>
      <c r="D48" s="527"/>
      <c r="E48" s="527"/>
      <c r="F48" s="527"/>
      <c r="G48" s="527"/>
    </row>
    <row r="49" spans="1:7" x14ac:dyDescent="0.3">
      <c r="A49" s="527"/>
      <c r="B49" s="527"/>
      <c r="C49" s="527"/>
      <c r="D49" s="527"/>
      <c r="E49" s="527"/>
      <c r="F49" s="527"/>
      <c r="G49" s="527"/>
    </row>
  </sheetData>
  <mergeCells count="45">
    <mergeCell ref="A45:G45"/>
    <mergeCell ref="A46:G46"/>
    <mergeCell ref="A47:G47"/>
    <mergeCell ref="A39:B39"/>
    <mergeCell ref="A40:B40"/>
    <mergeCell ref="A41:C41"/>
    <mergeCell ref="A42:B42"/>
    <mergeCell ref="A43:B43"/>
    <mergeCell ref="A44:G44"/>
    <mergeCell ref="C38:G38"/>
    <mergeCell ref="A35:B37"/>
    <mergeCell ref="C35:G35"/>
    <mergeCell ref="C36:G36"/>
    <mergeCell ref="C37:G37"/>
    <mergeCell ref="A30:G30"/>
    <mergeCell ref="A32:C34"/>
    <mergeCell ref="D32:G32"/>
    <mergeCell ref="D33:E33"/>
    <mergeCell ref="F33:G33"/>
    <mergeCell ref="A28:G28"/>
    <mergeCell ref="A16:B16"/>
    <mergeCell ref="A17:G17"/>
    <mergeCell ref="A18:G18"/>
    <mergeCell ref="A19:G19"/>
    <mergeCell ref="A20:B20"/>
    <mergeCell ref="C20:G20"/>
    <mergeCell ref="A21:B21"/>
    <mergeCell ref="A22:G22"/>
    <mergeCell ref="A23:G23"/>
    <mergeCell ref="A24:G24"/>
    <mergeCell ref="A25:G25"/>
    <mergeCell ref="A12:B13"/>
    <mergeCell ref="C12:G12"/>
    <mergeCell ref="C13:G13"/>
    <mergeCell ref="A14:A15"/>
    <mergeCell ref="B14:B15"/>
    <mergeCell ref="C15:G15"/>
    <mergeCell ref="A1:G1"/>
    <mergeCell ref="A3:G3"/>
    <mergeCell ref="A5:G5"/>
    <mergeCell ref="A7:G7"/>
    <mergeCell ref="A9:C11"/>
    <mergeCell ref="D9:G9"/>
    <mergeCell ref="D10:E10"/>
    <mergeCell ref="F10:G10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2" workbookViewId="0">
      <selection sqref="A1:D17"/>
    </sheetView>
  </sheetViews>
  <sheetFormatPr defaultRowHeight="15.75" x14ac:dyDescent="0.25"/>
  <cols>
    <col min="1" max="1" width="6.85546875" style="76" customWidth="1"/>
    <col min="2" max="2" width="78.5703125" style="76" customWidth="1"/>
    <col min="3" max="3" width="18.85546875" style="76" customWidth="1"/>
    <col min="4" max="4" width="19.85546875" style="76" customWidth="1"/>
    <col min="5" max="5" width="7.7109375" style="76" customWidth="1"/>
    <col min="6" max="6" width="11.85546875" style="76" bestFit="1" customWidth="1"/>
    <col min="7" max="255" width="9.140625" style="76"/>
    <col min="256" max="256" width="6.85546875" style="76" customWidth="1"/>
    <col min="257" max="257" width="78.5703125" style="76" customWidth="1"/>
    <col min="258" max="258" width="14.140625" style="76" customWidth="1"/>
    <col min="259" max="259" width="13.7109375" style="76" customWidth="1"/>
    <col min="260" max="260" width="14.7109375" style="76" customWidth="1"/>
    <col min="261" max="261" width="17.140625" style="76" customWidth="1"/>
    <col min="262" max="262" width="11.85546875" style="76" bestFit="1" customWidth="1"/>
    <col min="263" max="511" width="9.140625" style="76"/>
    <col min="512" max="512" width="6.85546875" style="76" customWidth="1"/>
    <col min="513" max="513" width="78.5703125" style="76" customWidth="1"/>
    <col min="514" max="514" width="14.140625" style="76" customWidth="1"/>
    <col min="515" max="515" width="13.7109375" style="76" customWidth="1"/>
    <col min="516" max="516" width="14.7109375" style="76" customWidth="1"/>
    <col min="517" max="517" width="17.140625" style="76" customWidth="1"/>
    <col min="518" max="518" width="11.85546875" style="76" bestFit="1" customWidth="1"/>
    <col min="519" max="767" width="9.140625" style="76"/>
    <col min="768" max="768" width="6.85546875" style="76" customWidth="1"/>
    <col min="769" max="769" width="78.5703125" style="76" customWidth="1"/>
    <col min="770" max="770" width="14.140625" style="76" customWidth="1"/>
    <col min="771" max="771" width="13.7109375" style="76" customWidth="1"/>
    <col min="772" max="772" width="14.7109375" style="76" customWidth="1"/>
    <col min="773" max="773" width="17.140625" style="76" customWidth="1"/>
    <col min="774" max="774" width="11.85546875" style="76" bestFit="1" customWidth="1"/>
    <col min="775" max="1023" width="9.140625" style="76"/>
    <col min="1024" max="1024" width="6.85546875" style="76" customWidth="1"/>
    <col min="1025" max="1025" width="78.5703125" style="76" customWidth="1"/>
    <col min="1026" max="1026" width="14.140625" style="76" customWidth="1"/>
    <col min="1027" max="1027" width="13.7109375" style="76" customWidth="1"/>
    <col min="1028" max="1028" width="14.7109375" style="76" customWidth="1"/>
    <col min="1029" max="1029" width="17.140625" style="76" customWidth="1"/>
    <col min="1030" max="1030" width="11.85546875" style="76" bestFit="1" customWidth="1"/>
    <col min="1031" max="1279" width="9.140625" style="76"/>
    <col min="1280" max="1280" width="6.85546875" style="76" customWidth="1"/>
    <col min="1281" max="1281" width="78.5703125" style="76" customWidth="1"/>
    <col min="1282" max="1282" width="14.140625" style="76" customWidth="1"/>
    <col min="1283" max="1283" width="13.7109375" style="76" customWidth="1"/>
    <col min="1284" max="1284" width="14.7109375" style="76" customWidth="1"/>
    <col min="1285" max="1285" width="17.140625" style="76" customWidth="1"/>
    <col min="1286" max="1286" width="11.85546875" style="76" bestFit="1" customWidth="1"/>
    <col min="1287" max="1535" width="9.140625" style="76"/>
    <col min="1536" max="1536" width="6.85546875" style="76" customWidth="1"/>
    <col min="1537" max="1537" width="78.5703125" style="76" customWidth="1"/>
    <col min="1538" max="1538" width="14.140625" style="76" customWidth="1"/>
    <col min="1539" max="1539" width="13.7109375" style="76" customWidth="1"/>
    <col min="1540" max="1540" width="14.7109375" style="76" customWidth="1"/>
    <col min="1541" max="1541" width="17.140625" style="76" customWidth="1"/>
    <col min="1542" max="1542" width="11.85546875" style="76" bestFit="1" customWidth="1"/>
    <col min="1543" max="1791" width="9.140625" style="76"/>
    <col min="1792" max="1792" width="6.85546875" style="76" customWidth="1"/>
    <col min="1793" max="1793" width="78.5703125" style="76" customWidth="1"/>
    <col min="1794" max="1794" width="14.140625" style="76" customWidth="1"/>
    <col min="1795" max="1795" width="13.7109375" style="76" customWidth="1"/>
    <col min="1796" max="1796" width="14.7109375" style="76" customWidth="1"/>
    <col min="1797" max="1797" width="17.140625" style="76" customWidth="1"/>
    <col min="1798" max="1798" width="11.85546875" style="76" bestFit="1" customWidth="1"/>
    <col min="1799" max="2047" width="9.140625" style="76"/>
    <col min="2048" max="2048" width="6.85546875" style="76" customWidth="1"/>
    <col min="2049" max="2049" width="78.5703125" style="76" customWidth="1"/>
    <col min="2050" max="2050" width="14.140625" style="76" customWidth="1"/>
    <col min="2051" max="2051" width="13.7109375" style="76" customWidth="1"/>
    <col min="2052" max="2052" width="14.7109375" style="76" customWidth="1"/>
    <col min="2053" max="2053" width="17.140625" style="76" customWidth="1"/>
    <col min="2054" max="2054" width="11.85546875" style="76" bestFit="1" customWidth="1"/>
    <col min="2055" max="2303" width="9.140625" style="76"/>
    <col min="2304" max="2304" width="6.85546875" style="76" customWidth="1"/>
    <col min="2305" max="2305" width="78.5703125" style="76" customWidth="1"/>
    <col min="2306" max="2306" width="14.140625" style="76" customWidth="1"/>
    <col min="2307" max="2307" width="13.7109375" style="76" customWidth="1"/>
    <col min="2308" max="2308" width="14.7109375" style="76" customWidth="1"/>
    <col min="2309" max="2309" width="17.140625" style="76" customWidth="1"/>
    <col min="2310" max="2310" width="11.85546875" style="76" bestFit="1" customWidth="1"/>
    <col min="2311" max="2559" width="9.140625" style="76"/>
    <col min="2560" max="2560" width="6.85546875" style="76" customWidth="1"/>
    <col min="2561" max="2561" width="78.5703125" style="76" customWidth="1"/>
    <col min="2562" max="2562" width="14.140625" style="76" customWidth="1"/>
    <col min="2563" max="2563" width="13.7109375" style="76" customWidth="1"/>
    <col min="2564" max="2564" width="14.7109375" style="76" customWidth="1"/>
    <col min="2565" max="2565" width="17.140625" style="76" customWidth="1"/>
    <col min="2566" max="2566" width="11.85546875" style="76" bestFit="1" customWidth="1"/>
    <col min="2567" max="2815" width="9.140625" style="76"/>
    <col min="2816" max="2816" width="6.85546875" style="76" customWidth="1"/>
    <col min="2817" max="2817" width="78.5703125" style="76" customWidth="1"/>
    <col min="2818" max="2818" width="14.140625" style="76" customWidth="1"/>
    <col min="2819" max="2819" width="13.7109375" style="76" customWidth="1"/>
    <col min="2820" max="2820" width="14.7109375" style="76" customWidth="1"/>
    <col min="2821" max="2821" width="17.140625" style="76" customWidth="1"/>
    <col min="2822" max="2822" width="11.85546875" style="76" bestFit="1" customWidth="1"/>
    <col min="2823" max="3071" width="9.140625" style="76"/>
    <col min="3072" max="3072" width="6.85546875" style="76" customWidth="1"/>
    <col min="3073" max="3073" width="78.5703125" style="76" customWidth="1"/>
    <col min="3074" max="3074" width="14.140625" style="76" customWidth="1"/>
    <col min="3075" max="3075" width="13.7109375" style="76" customWidth="1"/>
    <col min="3076" max="3076" width="14.7109375" style="76" customWidth="1"/>
    <col min="3077" max="3077" width="17.140625" style="76" customWidth="1"/>
    <col min="3078" max="3078" width="11.85546875" style="76" bestFit="1" customWidth="1"/>
    <col min="3079" max="3327" width="9.140625" style="76"/>
    <col min="3328" max="3328" width="6.85546875" style="76" customWidth="1"/>
    <col min="3329" max="3329" width="78.5703125" style="76" customWidth="1"/>
    <col min="3330" max="3330" width="14.140625" style="76" customWidth="1"/>
    <col min="3331" max="3331" width="13.7109375" style="76" customWidth="1"/>
    <col min="3332" max="3332" width="14.7109375" style="76" customWidth="1"/>
    <col min="3333" max="3333" width="17.140625" style="76" customWidth="1"/>
    <col min="3334" max="3334" width="11.85546875" style="76" bestFit="1" customWidth="1"/>
    <col min="3335" max="3583" width="9.140625" style="76"/>
    <col min="3584" max="3584" width="6.85546875" style="76" customWidth="1"/>
    <col min="3585" max="3585" width="78.5703125" style="76" customWidth="1"/>
    <col min="3586" max="3586" width="14.140625" style="76" customWidth="1"/>
    <col min="3587" max="3587" width="13.7109375" style="76" customWidth="1"/>
    <col min="3588" max="3588" width="14.7109375" style="76" customWidth="1"/>
    <col min="3589" max="3589" width="17.140625" style="76" customWidth="1"/>
    <col min="3590" max="3590" width="11.85546875" style="76" bestFit="1" customWidth="1"/>
    <col min="3591" max="3839" width="9.140625" style="76"/>
    <col min="3840" max="3840" width="6.85546875" style="76" customWidth="1"/>
    <col min="3841" max="3841" width="78.5703125" style="76" customWidth="1"/>
    <col min="3842" max="3842" width="14.140625" style="76" customWidth="1"/>
    <col min="3843" max="3843" width="13.7109375" style="76" customWidth="1"/>
    <col min="3844" max="3844" width="14.7109375" style="76" customWidth="1"/>
    <col min="3845" max="3845" width="17.140625" style="76" customWidth="1"/>
    <col min="3846" max="3846" width="11.85546875" style="76" bestFit="1" customWidth="1"/>
    <col min="3847" max="4095" width="9.140625" style="76"/>
    <col min="4096" max="4096" width="6.85546875" style="76" customWidth="1"/>
    <col min="4097" max="4097" width="78.5703125" style="76" customWidth="1"/>
    <col min="4098" max="4098" width="14.140625" style="76" customWidth="1"/>
    <col min="4099" max="4099" width="13.7109375" style="76" customWidth="1"/>
    <col min="4100" max="4100" width="14.7109375" style="76" customWidth="1"/>
    <col min="4101" max="4101" width="17.140625" style="76" customWidth="1"/>
    <col min="4102" max="4102" width="11.85546875" style="76" bestFit="1" customWidth="1"/>
    <col min="4103" max="4351" width="9.140625" style="76"/>
    <col min="4352" max="4352" width="6.85546875" style="76" customWidth="1"/>
    <col min="4353" max="4353" width="78.5703125" style="76" customWidth="1"/>
    <col min="4354" max="4354" width="14.140625" style="76" customWidth="1"/>
    <col min="4355" max="4355" width="13.7109375" style="76" customWidth="1"/>
    <col min="4356" max="4356" width="14.7109375" style="76" customWidth="1"/>
    <col min="4357" max="4357" width="17.140625" style="76" customWidth="1"/>
    <col min="4358" max="4358" width="11.85546875" style="76" bestFit="1" customWidth="1"/>
    <col min="4359" max="4607" width="9.140625" style="76"/>
    <col min="4608" max="4608" width="6.85546875" style="76" customWidth="1"/>
    <col min="4609" max="4609" width="78.5703125" style="76" customWidth="1"/>
    <col min="4610" max="4610" width="14.140625" style="76" customWidth="1"/>
    <col min="4611" max="4611" width="13.7109375" style="76" customWidth="1"/>
    <col min="4612" max="4612" width="14.7109375" style="76" customWidth="1"/>
    <col min="4613" max="4613" width="17.140625" style="76" customWidth="1"/>
    <col min="4614" max="4614" width="11.85546875" style="76" bestFit="1" customWidth="1"/>
    <col min="4615" max="4863" width="9.140625" style="76"/>
    <col min="4864" max="4864" width="6.85546875" style="76" customWidth="1"/>
    <col min="4865" max="4865" width="78.5703125" style="76" customWidth="1"/>
    <col min="4866" max="4866" width="14.140625" style="76" customWidth="1"/>
    <col min="4867" max="4867" width="13.7109375" style="76" customWidth="1"/>
    <col min="4868" max="4868" width="14.7109375" style="76" customWidth="1"/>
    <col min="4869" max="4869" width="17.140625" style="76" customWidth="1"/>
    <col min="4870" max="4870" width="11.85546875" style="76" bestFit="1" customWidth="1"/>
    <col min="4871" max="5119" width="9.140625" style="76"/>
    <col min="5120" max="5120" width="6.85546875" style="76" customWidth="1"/>
    <col min="5121" max="5121" width="78.5703125" style="76" customWidth="1"/>
    <col min="5122" max="5122" width="14.140625" style="76" customWidth="1"/>
    <col min="5123" max="5123" width="13.7109375" style="76" customWidth="1"/>
    <col min="5124" max="5124" width="14.7109375" style="76" customWidth="1"/>
    <col min="5125" max="5125" width="17.140625" style="76" customWidth="1"/>
    <col min="5126" max="5126" width="11.85546875" style="76" bestFit="1" customWidth="1"/>
    <col min="5127" max="5375" width="9.140625" style="76"/>
    <col min="5376" max="5376" width="6.85546875" style="76" customWidth="1"/>
    <col min="5377" max="5377" width="78.5703125" style="76" customWidth="1"/>
    <col min="5378" max="5378" width="14.140625" style="76" customWidth="1"/>
    <col min="5379" max="5379" width="13.7109375" style="76" customWidth="1"/>
    <col min="5380" max="5380" width="14.7109375" style="76" customWidth="1"/>
    <col min="5381" max="5381" width="17.140625" style="76" customWidth="1"/>
    <col min="5382" max="5382" width="11.85546875" style="76" bestFit="1" customWidth="1"/>
    <col min="5383" max="5631" width="9.140625" style="76"/>
    <col min="5632" max="5632" width="6.85546875" style="76" customWidth="1"/>
    <col min="5633" max="5633" width="78.5703125" style="76" customWidth="1"/>
    <col min="5634" max="5634" width="14.140625" style="76" customWidth="1"/>
    <col min="5635" max="5635" width="13.7109375" style="76" customWidth="1"/>
    <col min="5636" max="5636" width="14.7109375" style="76" customWidth="1"/>
    <col min="5637" max="5637" width="17.140625" style="76" customWidth="1"/>
    <col min="5638" max="5638" width="11.85546875" style="76" bestFit="1" customWidth="1"/>
    <col min="5639" max="5887" width="9.140625" style="76"/>
    <col min="5888" max="5888" width="6.85546875" style="76" customWidth="1"/>
    <col min="5889" max="5889" width="78.5703125" style="76" customWidth="1"/>
    <col min="5890" max="5890" width="14.140625" style="76" customWidth="1"/>
    <col min="5891" max="5891" width="13.7109375" style="76" customWidth="1"/>
    <col min="5892" max="5892" width="14.7109375" style="76" customWidth="1"/>
    <col min="5893" max="5893" width="17.140625" style="76" customWidth="1"/>
    <col min="5894" max="5894" width="11.85546875" style="76" bestFit="1" customWidth="1"/>
    <col min="5895" max="6143" width="9.140625" style="76"/>
    <col min="6144" max="6144" width="6.85546875" style="76" customWidth="1"/>
    <col min="6145" max="6145" width="78.5703125" style="76" customWidth="1"/>
    <col min="6146" max="6146" width="14.140625" style="76" customWidth="1"/>
    <col min="6147" max="6147" width="13.7109375" style="76" customWidth="1"/>
    <col min="6148" max="6148" width="14.7109375" style="76" customWidth="1"/>
    <col min="6149" max="6149" width="17.140625" style="76" customWidth="1"/>
    <col min="6150" max="6150" width="11.85546875" style="76" bestFit="1" customWidth="1"/>
    <col min="6151" max="6399" width="9.140625" style="76"/>
    <col min="6400" max="6400" width="6.85546875" style="76" customWidth="1"/>
    <col min="6401" max="6401" width="78.5703125" style="76" customWidth="1"/>
    <col min="6402" max="6402" width="14.140625" style="76" customWidth="1"/>
    <col min="6403" max="6403" width="13.7109375" style="76" customWidth="1"/>
    <col min="6404" max="6404" width="14.7109375" style="76" customWidth="1"/>
    <col min="6405" max="6405" width="17.140625" style="76" customWidth="1"/>
    <col min="6406" max="6406" width="11.85546875" style="76" bestFit="1" customWidth="1"/>
    <col min="6407" max="6655" width="9.140625" style="76"/>
    <col min="6656" max="6656" width="6.85546875" style="76" customWidth="1"/>
    <col min="6657" max="6657" width="78.5703125" style="76" customWidth="1"/>
    <col min="6658" max="6658" width="14.140625" style="76" customWidth="1"/>
    <col min="6659" max="6659" width="13.7109375" style="76" customWidth="1"/>
    <col min="6660" max="6660" width="14.7109375" style="76" customWidth="1"/>
    <col min="6661" max="6661" width="17.140625" style="76" customWidth="1"/>
    <col min="6662" max="6662" width="11.85546875" style="76" bestFit="1" customWidth="1"/>
    <col min="6663" max="6911" width="9.140625" style="76"/>
    <col min="6912" max="6912" width="6.85546875" style="76" customWidth="1"/>
    <col min="6913" max="6913" width="78.5703125" style="76" customWidth="1"/>
    <col min="6914" max="6914" width="14.140625" style="76" customWidth="1"/>
    <col min="6915" max="6915" width="13.7109375" style="76" customWidth="1"/>
    <col min="6916" max="6916" width="14.7109375" style="76" customWidth="1"/>
    <col min="6917" max="6917" width="17.140625" style="76" customWidth="1"/>
    <col min="6918" max="6918" width="11.85546875" style="76" bestFit="1" customWidth="1"/>
    <col min="6919" max="7167" width="9.140625" style="76"/>
    <col min="7168" max="7168" width="6.85546875" style="76" customWidth="1"/>
    <col min="7169" max="7169" width="78.5703125" style="76" customWidth="1"/>
    <col min="7170" max="7170" width="14.140625" style="76" customWidth="1"/>
    <col min="7171" max="7171" width="13.7109375" style="76" customWidth="1"/>
    <col min="7172" max="7172" width="14.7109375" style="76" customWidth="1"/>
    <col min="7173" max="7173" width="17.140625" style="76" customWidth="1"/>
    <col min="7174" max="7174" width="11.85546875" style="76" bestFit="1" customWidth="1"/>
    <col min="7175" max="7423" width="9.140625" style="76"/>
    <col min="7424" max="7424" width="6.85546875" style="76" customWidth="1"/>
    <col min="7425" max="7425" width="78.5703125" style="76" customWidth="1"/>
    <col min="7426" max="7426" width="14.140625" style="76" customWidth="1"/>
    <col min="7427" max="7427" width="13.7109375" style="76" customWidth="1"/>
    <col min="7428" max="7428" width="14.7109375" style="76" customWidth="1"/>
    <col min="7429" max="7429" width="17.140625" style="76" customWidth="1"/>
    <col min="7430" max="7430" width="11.85546875" style="76" bestFit="1" customWidth="1"/>
    <col min="7431" max="7679" width="9.140625" style="76"/>
    <col min="7680" max="7680" width="6.85546875" style="76" customWidth="1"/>
    <col min="7681" max="7681" width="78.5703125" style="76" customWidth="1"/>
    <col min="7682" max="7682" width="14.140625" style="76" customWidth="1"/>
    <col min="7683" max="7683" width="13.7109375" style="76" customWidth="1"/>
    <col min="7684" max="7684" width="14.7109375" style="76" customWidth="1"/>
    <col min="7685" max="7685" width="17.140625" style="76" customWidth="1"/>
    <col min="7686" max="7686" width="11.85546875" style="76" bestFit="1" customWidth="1"/>
    <col min="7687" max="7935" width="9.140625" style="76"/>
    <col min="7936" max="7936" width="6.85546875" style="76" customWidth="1"/>
    <col min="7937" max="7937" width="78.5703125" style="76" customWidth="1"/>
    <col min="7938" max="7938" width="14.140625" style="76" customWidth="1"/>
    <col min="7939" max="7939" width="13.7109375" style="76" customWidth="1"/>
    <col min="7940" max="7940" width="14.7109375" style="76" customWidth="1"/>
    <col min="7941" max="7941" width="17.140625" style="76" customWidth="1"/>
    <col min="7942" max="7942" width="11.85546875" style="76" bestFit="1" customWidth="1"/>
    <col min="7943" max="8191" width="9.140625" style="76"/>
    <col min="8192" max="8192" width="6.85546875" style="76" customWidth="1"/>
    <col min="8193" max="8193" width="78.5703125" style="76" customWidth="1"/>
    <col min="8194" max="8194" width="14.140625" style="76" customWidth="1"/>
    <col min="8195" max="8195" width="13.7109375" style="76" customWidth="1"/>
    <col min="8196" max="8196" width="14.7109375" style="76" customWidth="1"/>
    <col min="8197" max="8197" width="17.140625" style="76" customWidth="1"/>
    <col min="8198" max="8198" width="11.85546875" style="76" bestFit="1" customWidth="1"/>
    <col min="8199" max="8447" width="9.140625" style="76"/>
    <col min="8448" max="8448" width="6.85546875" style="76" customWidth="1"/>
    <col min="8449" max="8449" width="78.5703125" style="76" customWidth="1"/>
    <col min="8450" max="8450" width="14.140625" style="76" customWidth="1"/>
    <col min="8451" max="8451" width="13.7109375" style="76" customWidth="1"/>
    <col min="8452" max="8452" width="14.7109375" style="76" customWidth="1"/>
    <col min="8453" max="8453" width="17.140625" style="76" customWidth="1"/>
    <col min="8454" max="8454" width="11.85546875" style="76" bestFit="1" customWidth="1"/>
    <col min="8455" max="8703" width="9.140625" style="76"/>
    <col min="8704" max="8704" width="6.85546875" style="76" customWidth="1"/>
    <col min="8705" max="8705" width="78.5703125" style="76" customWidth="1"/>
    <col min="8706" max="8706" width="14.140625" style="76" customWidth="1"/>
    <col min="8707" max="8707" width="13.7109375" style="76" customWidth="1"/>
    <col min="8708" max="8708" width="14.7109375" style="76" customWidth="1"/>
    <col min="8709" max="8709" width="17.140625" style="76" customWidth="1"/>
    <col min="8710" max="8710" width="11.85546875" style="76" bestFit="1" customWidth="1"/>
    <col min="8711" max="8959" width="9.140625" style="76"/>
    <col min="8960" max="8960" width="6.85546875" style="76" customWidth="1"/>
    <col min="8961" max="8961" width="78.5703125" style="76" customWidth="1"/>
    <col min="8962" max="8962" width="14.140625" style="76" customWidth="1"/>
    <col min="8963" max="8963" width="13.7109375" style="76" customWidth="1"/>
    <col min="8964" max="8964" width="14.7109375" style="76" customWidth="1"/>
    <col min="8965" max="8965" width="17.140625" style="76" customWidth="1"/>
    <col min="8966" max="8966" width="11.85546875" style="76" bestFit="1" customWidth="1"/>
    <col min="8967" max="9215" width="9.140625" style="76"/>
    <col min="9216" max="9216" width="6.85546875" style="76" customWidth="1"/>
    <col min="9217" max="9217" width="78.5703125" style="76" customWidth="1"/>
    <col min="9218" max="9218" width="14.140625" style="76" customWidth="1"/>
    <col min="9219" max="9219" width="13.7109375" style="76" customWidth="1"/>
    <col min="9220" max="9220" width="14.7109375" style="76" customWidth="1"/>
    <col min="9221" max="9221" width="17.140625" style="76" customWidth="1"/>
    <col min="9222" max="9222" width="11.85546875" style="76" bestFit="1" customWidth="1"/>
    <col min="9223" max="9471" width="9.140625" style="76"/>
    <col min="9472" max="9472" width="6.85546875" style="76" customWidth="1"/>
    <col min="9473" max="9473" width="78.5703125" style="76" customWidth="1"/>
    <col min="9474" max="9474" width="14.140625" style="76" customWidth="1"/>
    <col min="9475" max="9475" width="13.7109375" style="76" customWidth="1"/>
    <col min="9476" max="9476" width="14.7109375" style="76" customWidth="1"/>
    <col min="9477" max="9477" width="17.140625" style="76" customWidth="1"/>
    <col min="9478" max="9478" width="11.85546875" style="76" bestFit="1" customWidth="1"/>
    <col min="9479" max="9727" width="9.140625" style="76"/>
    <col min="9728" max="9728" width="6.85546875" style="76" customWidth="1"/>
    <col min="9729" max="9729" width="78.5703125" style="76" customWidth="1"/>
    <col min="9730" max="9730" width="14.140625" style="76" customWidth="1"/>
    <col min="9731" max="9731" width="13.7109375" style="76" customWidth="1"/>
    <col min="9732" max="9732" width="14.7109375" style="76" customWidth="1"/>
    <col min="9733" max="9733" width="17.140625" style="76" customWidth="1"/>
    <col min="9734" max="9734" width="11.85546875" style="76" bestFit="1" customWidth="1"/>
    <col min="9735" max="9983" width="9.140625" style="76"/>
    <col min="9984" max="9984" width="6.85546875" style="76" customWidth="1"/>
    <col min="9985" max="9985" width="78.5703125" style="76" customWidth="1"/>
    <col min="9986" max="9986" width="14.140625" style="76" customWidth="1"/>
    <col min="9987" max="9987" width="13.7109375" style="76" customWidth="1"/>
    <col min="9988" max="9988" width="14.7109375" style="76" customWidth="1"/>
    <col min="9989" max="9989" width="17.140625" style="76" customWidth="1"/>
    <col min="9990" max="9990" width="11.85546875" style="76" bestFit="1" customWidth="1"/>
    <col min="9991" max="10239" width="9.140625" style="76"/>
    <col min="10240" max="10240" width="6.85546875" style="76" customWidth="1"/>
    <col min="10241" max="10241" width="78.5703125" style="76" customWidth="1"/>
    <col min="10242" max="10242" width="14.140625" style="76" customWidth="1"/>
    <col min="10243" max="10243" width="13.7109375" style="76" customWidth="1"/>
    <col min="10244" max="10244" width="14.7109375" style="76" customWidth="1"/>
    <col min="10245" max="10245" width="17.140625" style="76" customWidth="1"/>
    <col min="10246" max="10246" width="11.85546875" style="76" bestFit="1" customWidth="1"/>
    <col min="10247" max="10495" width="9.140625" style="76"/>
    <col min="10496" max="10496" width="6.85546875" style="76" customWidth="1"/>
    <col min="10497" max="10497" width="78.5703125" style="76" customWidth="1"/>
    <col min="10498" max="10498" width="14.140625" style="76" customWidth="1"/>
    <col min="10499" max="10499" width="13.7109375" style="76" customWidth="1"/>
    <col min="10500" max="10500" width="14.7109375" style="76" customWidth="1"/>
    <col min="10501" max="10501" width="17.140625" style="76" customWidth="1"/>
    <col min="10502" max="10502" width="11.85546875" style="76" bestFit="1" customWidth="1"/>
    <col min="10503" max="10751" width="9.140625" style="76"/>
    <col min="10752" max="10752" width="6.85546875" style="76" customWidth="1"/>
    <col min="10753" max="10753" width="78.5703125" style="76" customWidth="1"/>
    <col min="10754" max="10754" width="14.140625" style="76" customWidth="1"/>
    <col min="10755" max="10755" width="13.7109375" style="76" customWidth="1"/>
    <col min="10756" max="10756" width="14.7109375" style="76" customWidth="1"/>
    <col min="10757" max="10757" width="17.140625" style="76" customWidth="1"/>
    <col min="10758" max="10758" width="11.85546875" style="76" bestFit="1" customWidth="1"/>
    <col min="10759" max="11007" width="9.140625" style="76"/>
    <col min="11008" max="11008" width="6.85546875" style="76" customWidth="1"/>
    <col min="11009" max="11009" width="78.5703125" style="76" customWidth="1"/>
    <col min="11010" max="11010" width="14.140625" style="76" customWidth="1"/>
    <col min="11011" max="11011" width="13.7109375" style="76" customWidth="1"/>
    <col min="11012" max="11012" width="14.7109375" style="76" customWidth="1"/>
    <col min="11013" max="11013" width="17.140625" style="76" customWidth="1"/>
    <col min="11014" max="11014" width="11.85546875" style="76" bestFit="1" customWidth="1"/>
    <col min="11015" max="11263" width="9.140625" style="76"/>
    <col min="11264" max="11264" width="6.85546875" style="76" customWidth="1"/>
    <col min="11265" max="11265" width="78.5703125" style="76" customWidth="1"/>
    <col min="11266" max="11266" width="14.140625" style="76" customWidth="1"/>
    <col min="11267" max="11267" width="13.7109375" style="76" customWidth="1"/>
    <col min="11268" max="11268" width="14.7109375" style="76" customWidth="1"/>
    <col min="11269" max="11269" width="17.140625" style="76" customWidth="1"/>
    <col min="11270" max="11270" width="11.85546875" style="76" bestFit="1" customWidth="1"/>
    <col min="11271" max="11519" width="9.140625" style="76"/>
    <col min="11520" max="11520" width="6.85546875" style="76" customWidth="1"/>
    <col min="11521" max="11521" width="78.5703125" style="76" customWidth="1"/>
    <col min="11522" max="11522" width="14.140625" style="76" customWidth="1"/>
    <col min="11523" max="11523" width="13.7109375" style="76" customWidth="1"/>
    <col min="11524" max="11524" width="14.7109375" style="76" customWidth="1"/>
    <col min="11525" max="11525" width="17.140625" style="76" customWidth="1"/>
    <col min="11526" max="11526" width="11.85546875" style="76" bestFit="1" customWidth="1"/>
    <col min="11527" max="11775" width="9.140625" style="76"/>
    <col min="11776" max="11776" width="6.85546875" style="76" customWidth="1"/>
    <col min="11777" max="11777" width="78.5703125" style="76" customWidth="1"/>
    <col min="11778" max="11778" width="14.140625" style="76" customWidth="1"/>
    <col min="11779" max="11779" width="13.7109375" style="76" customWidth="1"/>
    <col min="11780" max="11780" width="14.7109375" style="76" customWidth="1"/>
    <col min="11781" max="11781" width="17.140625" style="76" customWidth="1"/>
    <col min="11782" max="11782" width="11.85546875" style="76" bestFit="1" customWidth="1"/>
    <col min="11783" max="12031" width="9.140625" style="76"/>
    <col min="12032" max="12032" width="6.85546875" style="76" customWidth="1"/>
    <col min="12033" max="12033" width="78.5703125" style="76" customWidth="1"/>
    <col min="12034" max="12034" width="14.140625" style="76" customWidth="1"/>
    <col min="12035" max="12035" width="13.7109375" style="76" customWidth="1"/>
    <col min="12036" max="12036" width="14.7109375" style="76" customWidth="1"/>
    <col min="12037" max="12037" width="17.140625" style="76" customWidth="1"/>
    <col min="12038" max="12038" width="11.85546875" style="76" bestFit="1" customWidth="1"/>
    <col min="12039" max="12287" width="9.140625" style="76"/>
    <col min="12288" max="12288" width="6.85546875" style="76" customWidth="1"/>
    <col min="12289" max="12289" width="78.5703125" style="76" customWidth="1"/>
    <col min="12290" max="12290" width="14.140625" style="76" customWidth="1"/>
    <col min="12291" max="12291" width="13.7109375" style="76" customWidth="1"/>
    <col min="12292" max="12292" width="14.7109375" style="76" customWidth="1"/>
    <col min="12293" max="12293" width="17.140625" style="76" customWidth="1"/>
    <col min="12294" max="12294" width="11.85546875" style="76" bestFit="1" customWidth="1"/>
    <col min="12295" max="12543" width="9.140625" style="76"/>
    <col min="12544" max="12544" width="6.85546875" style="76" customWidth="1"/>
    <col min="12545" max="12545" width="78.5703125" style="76" customWidth="1"/>
    <col min="12546" max="12546" width="14.140625" style="76" customWidth="1"/>
    <col min="12547" max="12547" width="13.7109375" style="76" customWidth="1"/>
    <col min="12548" max="12548" width="14.7109375" style="76" customWidth="1"/>
    <col min="12549" max="12549" width="17.140625" style="76" customWidth="1"/>
    <col min="12550" max="12550" width="11.85546875" style="76" bestFit="1" customWidth="1"/>
    <col min="12551" max="12799" width="9.140625" style="76"/>
    <col min="12800" max="12800" width="6.85546875" style="76" customWidth="1"/>
    <col min="12801" max="12801" width="78.5703125" style="76" customWidth="1"/>
    <col min="12802" max="12802" width="14.140625" style="76" customWidth="1"/>
    <col min="12803" max="12803" width="13.7109375" style="76" customWidth="1"/>
    <col min="12804" max="12804" width="14.7109375" style="76" customWidth="1"/>
    <col min="12805" max="12805" width="17.140625" style="76" customWidth="1"/>
    <col min="12806" max="12806" width="11.85546875" style="76" bestFit="1" customWidth="1"/>
    <col min="12807" max="13055" width="9.140625" style="76"/>
    <col min="13056" max="13056" width="6.85546875" style="76" customWidth="1"/>
    <col min="13057" max="13057" width="78.5703125" style="76" customWidth="1"/>
    <col min="13058" max="13058" width="14.140625" style="76" customWidth="1"/>
    <col min="13059" max="13059" width="13.7109375" style="76" customWidth="1"/>
    <col min="13060" max="13060" width="14.7109375" style="76" customWidth="1"/>
    <col min="13061" max="13061" width="17.140625" style="76" customWidth="1"/>
    <col min="13062" max="13062" width="11.85546875" style="76" bestFit="1" customWidth="1"/>
    <col min="13063" max="13311" width="9.140625" style="76"/>
    <col min="13312" max="13312" width="6.85546875" style="76" customWidth="1"/>
    <col min="13313" max="13313" width="78.5703125" style="76" customWidth="1"/>
    <col min="13314" max="13314" width="14.140625" style="76" customWidth="1"/>
    <col min="13315" max="13315" width="13.7109375" style="76" customWidth="1"/>
    <col min="13316" max="13316" width="14.7109375" style="76" customWidth="1"/>
    <col min="13317" max="13317" width="17.140625" style="76" customWidth="1"/>
    <col min="13318" max="13318" width="11.85546875" style="76" bestFit="1" customWidth="1"/>
    <col min="13319" max="13567" width="9.140625" style="76"/>
    <col min="13568" max="13568" width="6.85546875" style="76" customWidth="1"/>
    <col min="13569" max="13569" width="78.5703125" style="76" customWidth="1"/>
    <col min="13570" max="13570" width="14.140625" style="76" customWidth="1"/>
    <col min="13571" max="13571" width="13.7109375" style="76" customWidth="1"/>
    <col min="13572" max="13572" width="14.7109375" style="76" customWidth="1"/>
    <col min="13573" max="13573" width="17.140625" style="76" customWidth="1"/>
    <col min="13574" max="13574" width="11.85546875" style="76" bestFit="1" customWidth="1"/>
    <col min="13575" max="13823" width="9.140625" style="76"/>
    <col min="13824" max="13824" width="6.85546875" style="76" customWidth="1"/>
    <col min="13825" max="13825" width="78.5703125" style="76" customWidth="1"/>
    <col min="13826" max="13826" width="14.140625" style="76" customWidth="1"/>
    <col min="13827" max="13827" width="13.7109375" style="76" customWidth="1"/>
    <col min="13828" max="13828" width="14.7109375" style="76" customWidth="1"/>
    <col min="13829" max="13829" width="17.140625" style="76" customWidth="1"/>
    <col min="13830" max="13830" width="11.85546875" style="76" bestFit="1" customWidth="1"/>
    <col min="13831" max="14079" width="9.140625" style="76"/>
    <col min="14080" max="14080" width="6.85546875" style="76" customWidth="1"/>
    <col min="14081" max="14081" width="78.5703125" style="76" customWidth="1"/>
    <col min="14082" max="14082" width="14.140625" style="76" customWidth="1"/>
    <col min="14083" max="14083" width="13.7109375" style="76" customWidth="1"/>
    <col min="14084" max="14084" width="14.7109375" style="76" customWidth="1"/>
    <col min="14085" max="14085" width="17.140625" style="76" customWidth="1"/>
    <col min="14086" max="14086" width="11.85546875" style="76" bestFit="1" customWidth="1"/>
    <col min="14087" max="14335" width="9.140625" style="76"/>
    <col min="14336" max="14336" width="6.85546875" style="76" customWidth="1"/>
    <col min="14337" max="14337" width="78.5703125" style="76" customWidth="1"/>
    <col min="14338" max="14338" width="14.140625" style="76" customWidth="1"/>
    <col min="14339" max="14339" width="13.7109375" style="76" customWidth="1"/>
    <col min="14340" max="14340" width="14.7109375" style="76" customWidth="1"/>
    <col min="14341" max="14341" width="17.140625" style="76" customWidth="1"/>
    <col min="14342" max="14342" width="11.85546875" style="76" bestFit="1" customWidth="1"/>
    <col min="14343" max="14591" width="9.140625" style="76"/>
    <col min="14592" max="14592" width="6.85546875" style="76" customWidth="1"/>
    <col min="14593" max="14593" width="78.5703125" style="76" customWidth="1"/>
    <col min="14594" max="14594" width="14.140625" style="76" customWidth="1"/>
    <col min="14595" max="14595" width="13.7109375" style="76" customWidth="1"/>
    <col min="14596" max="14596" width="14.7109375" style="76" customWidth="1"/>
    <col min="14597" max="14597" width="17.140625" style="76" customWidth="1"/>
    <col min="14598" max="14598" width="11.85546875" style="76" bestFit="1" customWidth="1"/>
    <col min="14599" max="14847" width="9.140625" style="76"/>
    <col min="14848" max="14848" width="6.85546875" style="76" customWidth="1"/>
    <col min="14849" max="14849" width="78.5703125" style="76" customWidth="1"/>
    <col min="14850" max="14850" width="14.140625" style="76" customWidth="1"/>
    <col min="14851" max="14851" width="13.7109375" style="76" customWidth="1"/>
    <col min="14852" max="14852" width="14.7109375" style="76" customWidth="1"/>
    <col min="14853" max="14853" width="17.140625" style="76" customWidth="1"/>
    <col min="14854" max="14854" width="11.85546875" style="76" bestFit="1" customWidth="1"/>
    <col min="14855" max="15103" width="9.140625" style="76"/>
    <col min="15104" max="15104" width="6.85546875" style="76" customWidth="1"/>
    <col min="15105" max="15105" width="78.5703125" style="76" customWidth="1"/>
    <col min="15106" max="15106" width="14.140625" style="76" customWidth="1"/>
    <col min="15107" max="15107" width="13.7109375" style="76" customWidth="1"/>
    <col min="15108" max="15108" width="14.7109375" style="76" customWidth="1"/>
    <col min="15109" max="15109" width="17.140625" style="76" customWidth="1"/>
    <col min="15110" max="15110" width="11.85546875" style="76" bestFit="1" customWidth="1"/>
    <col min="15111" max="15359" width="9.140625" style="76"/>
    <col min="15360" max="15360" width="6.85546875" style="76" customWidth="1"/>
    <col min="15361" max="15361" width="78.5703125" style="76" customWidth="1"/>
    <col min="15362" max="15362" width="14.140625" style="76" customWidth="1"/>
    <col min="15363" max="15363" width="13.7109375" style="76" customWidth="1"/>
    <col min="15364" max="15364" width="14.7109375" style="76" customWidth="1"/>
    <col min="15365" max="15365" width="17.140625" style="76" customWidth="1"/>
    <col min="15366" max="15366" width="11.85546875" style="76" bestFit="1" customWidth="1"/>
    <col min="15367" max="15615" width="9.140625" style="76"/>
    <col min="15616" max="15616" width="6.85546875" style="76" customWidth="1"/>
    <col min="15617" max="15617" width="78.5703125" style="76" customWidth="1"/>
    <col min="15618" max="15618" width="14.140625" style="76" customWidth="1"/>
    <col min="15619" max="15619" width="13.7109375" style="76" customWidth="1"/>
    <col min="15620" max="15620" width="14.7109375" style="76" customWidth="1"/>
    <col min="15621" max="15621" width="17.140625" style="76" customWidth="1"/>
    <col min="15622" max="15622" width="11.85546875" style="76" bestFit="1" customWidth="1"/>
    <col min="15623" max="15871" width="9.140625" style="76"/>
    <col min="15872" max="15872" width="6.85546875" style="76" customWidth="1"/>
    <col min="15873" max="15873" width="78.5703125" style="76" customWidth="1"/>
    <col min="15874" max="15874" width="14.140625" style="76" customWidth="1"/>
    <col min="15875" max="15875" width="13.7109375" style="76" customWidth="1"/>
    <col min="15876" max="15876" width="14.7109375" style="76" customWidth="1"/>
    <col min="15877" max="15877" width="17.140625" style="76" customWidth="1"/>
    <col min="15878" max="15878" width="11.85546875" style="76" bestFit="1" customWidth="1"/>
    <col min="15879" max="16127" width="9.140625" style="76"/>
    <col min="16128" max="16128" width="6.85546875" style="76" customWidth="1"/>
    <col min="16129" max="16129" width="78.5703125" style="76" customWidth="1"/>
    <col min="16130" max="16130" width="14.140625" style="76" customWidth="1"/>
    <col min="16131" max="16131" width="13.7109375" style="76" customWidth="1"/>
    <col min="16132" max="16132" width="14.7109375" style="76" customWidth="1"/>
    <col min="16133" max="16133" width="17.140625" style="76" customWidth="1"/>
    <col min="16134" max="16134" width="11.85546875" style="76" bestFit="1" customWidth="1"/>
    <col min="16135" max="16384" width="9.140625" style="76"/>
  </cols>
  <sheetData>
    <row r="1" spans="1:6" ht="26.25" customHeight="1" x14ac:dyDescent="0.25">
      <c r="A1" s="669" t="s">
        <v>613</v>
      </c>
      <c r="B1" s="669"/>
      <c r="C1" s="669"/>
      <c r="D1" s="669"/>
    </row>
    <row r="2" spans="1:6" ht="50.25" customHeight="1" x14ac:dyDescent="0.25">
      <c r="A2" s="669" t="s">
        <v>88</v>
      </c>
      <c r="B2" s="669"/>
      <c r="C2" s="669"/>
      <c r="D2" s="669"/>
    </row>
    <row r="3" spans="1:6" ht="36" customHeight="1" x14ac:dyDescent="0.25">
      <c r="A3" s="670" t="s">
        <v>594</v>
      </c>
      <c r="B3" s="670"/>
      <c r="C3" s="670"/>
      <c r="D3" s="670"/>
    </row>
    <row r="4" spans="1:6" ht="18" customHeight="1" x14ac:dyDescent="0.25">
      <c r="A4" s="671" t="s">
        <v>3</v>
      </c>
      <c r="B4" s="671"/>
      <c r="C4" s="671"/>
      <c r="D4" s="671"/>
    </row>
    <row r="5" spans="1:6" ht="86.25" customHeight="1" x14ac:dyDescent="0.25">
      <c r="A5" s="1023" t="s">
        <v>1</v>
      </c>
      <c r="B5" s="91" t="s">
        <v>4</v>
      </c>
      <c r="C5" s="676" t="s">
        <v>653</v>
      </c>
      <c r="D5" s="677"/>
      <c r="F5" s="113"/>
    </row>
    <row r="6" spans="1:6" ht="36" customHeight="1" x14ac:dyDescent="0.25">
      <c r="A6" s="1024"/>
      <c r="B6" s="91"/>
      <c r="C6" s="90" t="s">
        <v>11</v>
      </c>
      <c r="D6" s="3" t="s">
        <v>5</v>
      </c>
      <c r="F6" s="113"/>
    </row>
    <row r="7" spans="1:6" ht="17.25" x14ac:dyDescent="0.25">
      <c r="A7" s="3"/>
      <c r="B7" s="3" t="s">
        <v>0</v>
      </c>
      <c r="C7" s="93">
        <f>C9+C12+C15</f>
        <v>15960</v>
      </c>
      <c r="D7" s="93">
        <f>D9+D12+D15</f>
        <v>15960</v>
      </c>
      <c r="E7" s="113"/>
    </row>
    <row r="8" spans="1:6" ht="17.25" x14ac:dyDescent="0.25">
      <c r="A8" s="3"/>
      <c r="B8" s="3" t="s">
        <v>6</v>
      </c>
      <c r="C8" s="3"/>
      <c r="D8" s="3"/>
      <c r="E8" s="113"/>
    </row>
    <row r="9" spans="1:6" ht="17.25" x14ac:dyDescent="0.25">
      <c r="A9" s="88" t="s">
        <v>74</v>
      </c>
      <c r="B9" s="96" t="s">
        <v>150</v>
      </c>
      <c r="C9" s="86">
        <f>SUM(C11:C11)</f>
        <v>2460</v>
      </c>
      <c r="D9" s="86">
        <f>SUM(D11:D11)</f>
        <v>2460</v>
      </c>
    </row>
    <row r="10" spans="1:6" ht="17.25" x14ac:dyDescent="0.25">
      <c r="A10" s="88"/>
      <c r="B10" s="95" t="s">
        <v>7</v>
      </c>
      <c r="C10" s="83"/>
      <c r="D10" s="83"/>
    </row>
    <row r="11" spans="1:6" s="115" customFormat="1" ht="76.5" customHeight="1" x14ac:dyDescent="0.25">
      <c r="A11" s="78">
        <v>2.2000000000000002</v>
      </c>
      <c r="B11" s="65" t="s">
        <v>513</v>
      </c>
      <c r="C11" s="116">
        <v>2460</v>
      </c>
      <c r="D11" s="116">
        <v>2460</v>
      </c>
    </row>
    <row r="12" spans="1:6" s="326" customFormat="1" ht="18.75" customHeight="1" x14ac:dyDescent="0.25">
      <c r="A12" s="322">
        <v>4</v>
      </c>
      <c r="B12" s="323" t="s">
        <v>226</v>
      </c>
      <c r="C12" s="324">
        <f>SUM(C14:C14)</f>
        <v>2667</v>
      </c>
      <c r="D12" s="324">
        <f>SUM(D14:D14)</f>
        <v>2667</v>
      </c>
      <c r="E12" s="325"/>
    </row>
    <row r="13" spans="1:6" s="326" customFormat="1" ht="17.25" x14ac:dyDescent="0.25">
      <c r="A13" s="327"/>
      <c r="B13" s="328" t="s">
        <v>7</v>
      </c>
      <c r="C13" s="329"/>
      <c r="D13" s="329"/>
    </row>
    <row r="14" spans="1:6" s="326" customFormat="1" ht="43.5" customHeight="1" x14ac:dyDescent="0.25">
      <c r="A14" s="330">
        <v>4.0999999999999996</v>
      </c>
      <c r="B14" s="331" t="s">
        <v>514</v>
      </c>
      <c r="C14" s="332">
        <v>2667</v>
      </c>
      <c r="D14" s="332">
        <v>2667</v>
      </c>
    </row>
    <row r="15" spans="1:6" s="4" customFormat="1" ht="17.25" x14ac:dyDescent="0.25">
      <c r="A15" s="98">
        <v>5</v>
      </c>
      <c r="B15" s="99" t="s">
        <v>654</v>
      </c>
      <c r="C15" s="99">
        <f>SUM(C17)</f>
        <v>10833</v>
      </c>
      <c r="D15" s="99">
        <f>SUM(D17)</f>
        <v>10833</v>
      </c>
    </row>
    <row r="16" spans="1:6" s="1" customFormat="1" ht="17.25" x14ac:dyDescent="0.3">
      <c r="A16" s="109"/>
      <c r="B16" s="95" t="s">
        <v>7</v>
      </c>
      <c r="C16" s="95"/>
      <c r="D16" s="95"/>
    </row>
    <row r="17" spans="1:4" s="72" customFormat="1" ht="69.75" customHeight="1" x14ac:dyDescent="0.25">
      <c r="A17" s="107">
        <v>5.0999999999999996</v>
      </c>
      <c r="B17" s="331" t="s">
        <v>554</v>
      </c>
      <c r="C17" s="332">
        <v>10833</v>
      </c>
      <c r="D17" s="332">
        <v>10833</v>
      </c>
    </row>
  </sheetData>
  <mergeCells count="6">
    <mergeCell ref="A2:D2"/>
    <mergeCell ref="A3:D3"/>
    <mergeCell ref="A4:D4"/>
    <mergeCell ref="A1:D1"/>
    <mergeCell ref="A5:A6"/>
    <mergeCell ref="C5:D5"/>
  </mergeCells>
  <pageMargins left="0.25" right="0.25" top="0.17" bottom="0.17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75"/>
  <sheetViews>
    <sheetView workbookViewId="0">
      <selection activeCell="I6" sqref="I6"/>
    </sheetView>
  </sheetViews>
  <sheetFormatPr defaultRowHeight="17.25" x14ac:dyDescent="0.25"/>
  <cols>
    <col min="1" max="1" width="16.85546875" style="123" customWidth="1"/>
    <col min="2" max="2" width="15.140625" style="123" customWidth="1"/>
    <col min="3" max="3" width="25.42578125" style="123" customWidth="1"/>
    <col min="4" max="4" width="17.5703125" style="123" customWidth="1"/>
    <col min="5" max="5" width="13.7109375" style="123" customWidth="1"/>
    <col min="6" max="6" width="17.42578125" style="123" customWidth="1"/>
    <col min="7" max="7" width="13" style="123" customWidth="1"/>
    <col min="8" max="8" width="9.140625" style="123"/>
    <col min="9" max="9" width="10" style="123" bestFit="1" customWidth="1"/>
    <col min="10" max="252" width="9.140625" style="123"/>
    <col min="253" max="253" width="16.85546875" style="123" customWidth="1"/>
    <col min="254" max="254" width="15.140625" style="123" customWidth="1"/>
    <col min="255" max="255" width="25.42578125" style="123" customWidth="1"/>
    <col min="256" max="258" width="17.5703125" style="123" customWidth="1"/>
    <col min="259" max="259" width="13.7109375" style="123" customWidth="1"/>
    <col min="260" max="261" width="17.42578125" style="123" customWidth="1"/>
    <col min="262" max="262" width="12.5703125" style="123" customWidth="1"/>
    <col min="263" max="263" width="13" style="123" customWidth="1"/>
    <col min="264" max="264" width="9.140625" style="123"/>
    <col min="265" max="265" width="10" style="123" bestFit="1" customWidth="1"/>
    <col min="266" max="508" width="9.140625" style="123"/>
    <col min="509" max="509" width="16.85546875" style="123" customWidth="1"/>
    <col min="510" max="510" width="15.140625" style="123" customWidth="1"/>
    <col min="511" max="511" width="25.42578125" style="123" customWidth="1"/>
    <col min="512" max="514" width="17.5703125" style="123" customWidth="1"/>
    <col min="515" max="515" width="13.7109375" style="123" customWidth="1"/>
    <col min="516" max="517" width="17.42578125" style="123" customWidth="1"/>
    <col min="518" max="518" width="12.5703125" style="123" customWidth="1"/>
    <col min="519" max="519" width="13" style="123" customWidth="1"/>
    <col min="520" max="520" width="9.140625" style="123"/>
    <col min="521" max="521" width="10" style="123" bestFit="1" customWidth="1"/>
    <col min="522" max="764" width="9.140625" style="123"/>
    <col min="765" max="765" width="16.85546875" style="123" customWidth="1"/>
    <col min="766" max="766" width="15.140625" style="123" customWidth="1"/>
    <col min="767" max="767" width="25.42578125" style="123" customWidth="1"/>
    <col min="768" max="770" width="17.5703125" style="123" customWidth="1"/>
    <col min="771" max="771" width="13.7109375" style="123" customWidth="1"/>
    <col min="772" max="773" width="17.42578125" style="123" customWidth="1"/>
    <col min="774" max="774" width="12.5703125" style="123" customWidth="1"/>
    <col min="775" max="775" width="13" style="123" customWidth="1"/>
    <col min="776" max="776" width="9.140625" style="123"/>
    <col min="777" max="777" width="10" style="123" bestFit="1" customWidth="1"/>
    <col min="778" max="1020" width="9.140625" style="123"/>
    <col min="1021" max="1021" width="16.85546875" style="123" customWidth="1"/>
    <col min="1022" max="1022" width="15.140625" style="123" customWidth="1"/>
    <col min="1023" max="1023" width="25.42578125" style="123" customWidth="1"/>
    <col min="1024" max="1026" width="17.5703125" style="123" customWidth="1"/>
    <col min="1027" max="1027" width="13.7109375" style="123" customWidth="1"/>
    <col min="1028" max="1029" width="17.42578125" style="123" customWidth="1"/>
    <col min="1030" max="1030" width="12.5703125" style="123" customWidth="1"/>
    <col min="1031" max="1031" width="13" style="123" customWidth="1"/>
    <col min="1032" max="1032" width="9.140625" style="123"/>
    <col min="1033" max="1033" width="10" style="123" bestFit="1" customWidth="1"/>
    <col min="1034" max="1276" width="9.140625" style="123"/>
    <col min="1277" max="1277" width="16.85546875" style="123" customWidth="1"/>
    <col min="1278" max="1278" width="15.140625" style="123" customWidth="1"/>
    <col min="1279" max="1279" width="25.42578125" style="123" customWidth="1"/>
    <col min="1280" max="1282" width="17.5703125" style="123" customWidth="1"/>
    <col min="1283" max="1283" width="13.7109375" style="123" customWidth="1"/>
    <col min="1284" max="1285" width="17.42578125" style="123" customWidth="1"/>
    <col min="1286" max="1286" width="12.5703125" style="123" customWidth="1"/>
    <col min="1287" max="1287" width="13" style="123" customWidth="1"/>
    <col min="1288" max="1288" width="9.140625" style="123"/>
    <col min="1289" max="1289" width="10" style="123" bestFit="1" customWidth="1"/>
    <col min="1290" max="1532" width="9.140625" style="123"/>
    <col min="1533" max="1533" width="16.85546875" style="123" customWidth="1"/>
    <col min="1534" max="1534" width="15.140625" style="123" customWidth="1"/>
    <col min="1535" max="1535" width="25.42578125" style="123" customWidth="1"/>
    <col min="1536" max="1538" width="17.5703125" style="123" customWidth="1"/>
    <col min="1539" max="1539" width="13.7109375" style="123" customWidth="1"/>
    <col min="1540" max="1541" width="17.42578125" style="123" customWidth="1"/>
    <col min="1542" max="1542" width="12.5703125" style="123" customWidth="1"/>
    <col min="1543" max="1543" width="13" style="123" customWidth="1"/>
    <col min="1544" max="1544" width="9.140625" style="123"/>
    <col min="1545" max="1545" width="10" style="123" bestFit="1" customWidth="1"/>
    <col min="1546" max="1788" width="9.140625" style="123"/>
    <col min="1789" max="1789" width="16.85546875" style="123" customWidth="1"/>
    <col min="1790" max="1790" width="15.140625" style="123" customWidth="1"/>
    <col min="1791" max="1791" width="25.42578125" style="123" customWidth="1"/>
    <col min="1792" max="1794" width="17.5703125" style="123" customWidth="1"/>
    <col min="1795" max="1795" width="13.7109375" style="123" customWidth="1"/>
    <col min="1796" max="1797" width="17.42578125" style="123" customWidth="1"/>
    <col min="1798" max="1798" width="12.5703125" style="123" customWidth="1"/>
    <col min="1799" max="1799" width="13" style="123" customWidth="1"/>
    <col min="1800" max="1800" width="9.140625" style="123"/>
    <col min="1801" max="1801" width="10" style="123" bestFit="1" customWidth="1"/>
    <col min="1802" max="2044" width="9.140625" style="123"/>
    <col min="2045" max="2045" width="16.85546875" style="123" customWidth="1"/>
    <col min="2046" max="2046" width="15.140625" style="123" customWidth="1"/>
    <col min="2047" max="2047" width="25.42578125" style="123" customWidth="1"/>
    <col min="2048" max="2050" width="17.5703125" style="123" customWidth="1"/>
    <col min="2051" max="2051" width="13.7109375" style="123" customWidth="1"/>
    <col min="2052" max="2053" width="17.42578125" style="123" customWidth="1"/>
    <col min="2054" max="2054" width="12.5703125" style="123" customWidth="1"/>
    <col min="2055" max="2055" width="13" style="123" customWidth="1"/>
    <col min="2056" max="2056" width="9.140625" style="123"/>
    <col min="2057" max="2057" width="10" style="123" bestFit="1" customWidth="1"/>
    <col min="2058" max="2300" width="9.140625" style="123"/>
    <col min="2301" max="2301" width="16.85546875" style="123" customWidth="1"/>
    <col min="2302" max="2302" width="15.140625" style="123" customWidth="1"/>
    <col min="2303" max="2303" width="25.42578125" style="123" customWidth="1"/>
    <col min="2304" max="2306" width="17.5703125" style="123" customWidth="1"/>
    <col min="2307" max="2307" width="13.7109375" style="123" customWidth="1"/>
    <col min="2308" max="2309" width="17.42578125" style="123" customWidth="1"/>
    <col min="2310" max="2310" width="12.5703125" style="123" customWidth="1"/>
    <col min="2311" max="2311" width="13" style="123" customWidth="1"/>
    <col min="2312" max="2312" width="9.140625" style="123"/>
    <col min="2313" max="2313" width="10" style="123" bestFit="1" customWidth="1"/>
    <col min="2314" max="2556" width="9.140625" style="123"/>
    <col min="2557" max="2557" width="16.85546875" style="123" customWidth="1"/>
    <col min="2558" max="2558" width="15.140625" style="123" customWidth="1"/>
    <col min="2559" max="2559" width="25.42578125" style="123" customWidth="1"/>
    <col min="2560" max="2562" width="17.5703125" style="123" customWidth="1"/>
    <col min="2563" max="2563" width="13.7109375" style="123" customWidth="1"/>
    <col min="2564" max="2565" width="17.42578125" style="123" customWidth="1"/>
    <col min="2566" max="2566" width="12.5703125" style="123" customWidth="1"/>
    <col min="2567" max="2567" width="13" style="123" customWidth="1"/>
    <col min="2568" max="2568" width="9.140625" style="123"/>
    <col min="2569" max="2569" width="10" style="123" bestFit="1" customWidth="1"/>
    <col min="2570" max="2812" width="9.140625" style="123"/>
    <col min="2813" max="2813" width="16.85546875" style="123" customWidth="1"/>
    <col min="2814" max="2814" width="15.140625" style="123" customWidth="1"/>
    <col min="2815" max="2815" width="25.42578125" style="123" customWidth="1"/>
    <col min="2816" max="2818" width="17.5703125" style="123" customWidth="1"/>
    <col min="2819" max="2819" width="13.7109375" style="123" customWidth="1"/>
    <col min="2820" max="2821" width="17.42578125" style="123" customWidth="1"/>
    <col min="2822" max="2822" width="12.5703125" style="123" customWidth="1"/>
    <col min="2823" max="2823" width="13" style="123" customWidth="1"/>
    <col min="2824" max="2824" width="9.140625" style="123"/>
    <col min="2825" max="2825" width="10" style="123" bestFit="1" customWidth="1"/>
    <col min="2826" max="3068" width="9.140625" style="123"/>
    <col min="3069" max="3069" width="16.85546875" style="123" customWidth="1"/>
    <col min="3070" max="3070" width="15.140625" style="123" customWidth="1"/>
    <col min="3071" max="3071" width="25.42578125" style="123" customWidth="1"/>
    <col min="3072" max="3074" width="17.5703125" style="123" customWidth="1"/>
    <col min="3075" max="3075" width="13.7109375" style="123" customWidth="1"/>
    <col min="3076" max="3077" width="17.42578125" style="123" customWidth="1"/>
    <col min="3078" max="3078" width="12.5703125" style="123" customWidth="1"/>
    <col min="3079" max="3079" width="13" style="123" customWidth="1"/>
    <col min="3080" max="3080" width="9.140625" style="123"/>
    <col min="3081" max="3081" width="10" style="123" bestFit="1" customWidth="1"/>
    <col min="3082" max="3324" width="9.140625" style="123"/>
    <col min="3325" max="3325" width="16.85546875" style="123" customWidth="1"/>
    <col min="3326" max="3326" width="15.140625" style="123" customWidth="1"/>
    <col min="3327" max="3327" width="25.42578125" style="123" customWidth="1"/>
    <col min="3328" max="3330" width="17.5703125" style="123" customWidth="1"/>
    <col min="3331" max="3331" width="13.7109375" style="123" customWidth="1"/>
    <col min="3332" max="3333" width="17.42578125" style="123" customWidth="1"/>
    <col min="3334" max="3334" width="12.5703125" style="123" customWidth="1"/>
    <col min="3335" max="3335" width="13" style="123" customWidth="1"/>
    <col min="3336" max="3336" width="9.140625" style="123"/>
    <col min="3337" max="3337" width="10" style="123" bestFit="1" customWidth="1"/>
    <col min="3338" max="3580" width="9.140625" style="123"/>
    <col min="3581" max="3581" width="16.85546875" style="123" customWidth="1"/>
    <col min="3582" max="3582" width="15.140625" style="123" customWidth="1"/>
    <col min="3583" max="3583" width="25.42578125" style="123" customWidth="1"/>
    <col min="3584" max="3586" width="17.5703125" style="123" customWidth="1"/>
    <col min="3587" max="3587" width="13.7109375" style="123" customWidth="1"/>
    <col min="3588" max="3589" width="17.42578125" style="123" customWidth="1"/>
    <col min="3590" max="3590" width="12.5703125" style="123" customWidth="1"/>
    <col min="3591" max="3591" width="13" style="123" customWidth="1"/>
    <col min="3592" max="3592" width="9.140625" style="123"/>
    <col min="3593" max="3593" width="10" style="123" bestFit="1" customWidth="1"/>
    <col min="3594" max="3836" width="9.140625" style="123"/>
    <col min="3837" max="3837" width="16.85546875" style="123" customWidth="1"/>
    <col min="3838" max="3838" width="15.140625" style="123" customWidth="1"/>
    <col min="3839" max="3839" width="25.42578125" style="123" customWidth="1"/>
    <col min="3840" max="3842" width="17.5703125" style="123" customWidth="1"/>
    <col min="3843" max="3843" width="13.7109375" style="123" customWidth="1"/>
    <col min="3844" max="3845" width="17.42578125" style="123" customWidth="1"/>
    <col min="3846" max="3846" width="12.5703125" style="123" customWidth="1"/>
    <col min="3847" max="3847" width="13" style="123" customWidth="1"/>
    <col min="3848" max="3848" width="9.140625" style="123"/>
    <col min="3849" max="3849" width="10" style="123" bestFit="1" customWidth="1"/>
    <col min="3850" max="4092" width="9.140625" style="123"/>
    <col min="4093" max="4093" width="16.85546875" style="123" customWidth="1"/>
    <col min="4094" max="4094" width="15.140625" style="123" customWidth="1"/>
    <col min="4095" max="4095" width="25.42578125" style="123" customWidth="1"/>
    <col min="4096" max="4098" width="17.5703125" style="123" customWidth="1"/>
    <col min="4099" max="4099" width="13.7109375" style="123" customWidth="1"/>
    <col min="4100" max="4101" width="17.42578125" style="123" customWidth="1"/>
    <col min="4102" max="4102" width="12.5703125" style="123" customWidth="1"/>
    <col min="4103" max="4103" width="13" style="123" customWidth="1"/>
    <col min="4104" max="4104" width="9.140625" style="123"/>
    <col min="4105" max="4105" width="10" style="123" bestFit="1" customWidth="1"/>
    <col min="4106" max="4348" width="9.140625" style="123"/>
    <col min="4349" max="4349" width="16.85546875" style="123" customWidth="1"/>
    <col min="4350" max="4350" width="15.140625" style="123" customWidth="1"/>
    <col min="4351" max="4351" width="25.42578125" style="123" customWidth="1"/>
    <col min="4352" max="4354" width="17.5703125" style="123" customWidth="1"/>
    <col min="4355" max="4355" width="13.7109375" style="123" customWidth="1"/>
    <col min="4356" max="4357" width="17.42578125" style="123" customWidth="1"/>
    <col min="4358" max="4358" width="12.5703125" style="123" customWidth="1"/>
    <col min="4359" max="4359" width="13" style="123" customWidth="1"/>
    <col min="4360" max="4360" width="9.140625" style="123"/>
    <col min="4361" max="4361" width="10" style="123" bestFit="1" customWidth="1"/>
    <col min="4362" max="4604" width="9.140625" style="123"/>
    <col min="4605" max="4605" width="16.85546875" style="123" customWidth="1"/>
    <col min="4606" max="4606" width="15.140625" style="123" customWidth="1"/>
    <col min="4607" max="4607" width="25.42578125" style="123" customWidth="1"/>
    <col min="4608" max="4610" width="17.5703125" style="123" customWidth="1"/>
    <col min="4611" max="4611" width="13.7109375" style="123" customWidth="1"/>
    <col min="4612" max="4613" width="17.42578125" style="123" customWidth="1"/>
    <col min="4614" max="4614" width="12.5703125" style="123" customWidth="1"/>
    <col min="4615" max="4615" width="13" style="123" customWidth="1"/>
    <col min="4616" max="4616" width="9.140625" style="123"/>
    <col min="4617" max="4617" width="10" style="123" bestFit="1" customWidth="1"/>
    <col min="4618" max="4860" width="9.140625" style="123"/>
    <col min="4861" max="4861" width="16.85546875" style="123" customWidth="1"/>
    <col min="4862" max="4862" width="15.140625" style="123" customWidth="1"/>
    <col min="4863" max="4863" width="25.42578125" style="123" customWidth="1"/>
    <col min="4864" max="4866" width="17.5703125" style="123" customWidth="1"/>
    <col min="4867" max="4867" width="13.7109375" style="123" customWidth="1"/>
    <col min="4868" max="4869" width="17.42578125" style="123" customWidth="1"/>
    <col min="4870" max="4870" width="12.5703125" style="123" customWidth="1"/>
    <col min="4871" max="4871" width="13" style="123" customWidth="1"/>
    <col min="4872" max="4872" width="9.140625" style="123"/>
    <col min="4873" max="4873" width="10" style="123" bestFit="1" customWidth="1"/>
    <col min="4874" max="5116" width="9.140625" style="123"/>
    <col min="5117" max="5117" width="16.85546875" style="123" customWidth="1"/>
    <col min="5118" max="5118" width="15.140625" style="123" customWidth="1"/>
    <col min="5119" max="5119" width="25.42578125" style="123" customWidth="1"/>
    <col min="5120" max="5122" width="17.5703125" style="123" customWidth="1"/>
    <col min="5123" max="5123" width="13.7109375" style="123" customWidth="1"/>
    <col min="5124" max="5125" width="17.42578125" style="123" customWidth="1"/>
    <col min="5126" max="5126" width="12.5703125" style="123" customWidth="1"/>
    <col min="5127" max="5127" width="13" style="123" customWidth="1"/>
    <col min="5128" max="5128" width="9.140625" style="123"/>
    <col min="5129" max="5129" width="10" style="123" bestFit="1" customWidth="1"/>
    <col min="5130" max="5372" width="9.140625" style="123"/>
    <col min="5373" max="5373" width="16.85546875" style="123" customWidth="1"/>
    <col min="5374" max="5374" width="15.140625" style="123" customWidth="1"/>
    <col min="5375" max="5375" width="25.42578125" style="123" customWidth="1"/>
    <col min="5376" max="5378" width="17.5703125" style="123" customWidth="1"/>
    <col min="5379" max="5379" width="13.7109375" style="123" customWidth="1"/>
    <col min="5380" max="5381" width="17.42578125" style="123" customWidth="1"/>
    <col min="5382" max="5382" width="12.5703125" style="123" customWidth="1"/>
    <col min="5383" max="5383" width="13" style="123" customWidth="1"/>
    <col min="5384" max="5384" width="9.140625" style="123"/>
    <col min="5385" max="5385" width="10" style="123" bestFit="1" customWidth="1"/>
    <col min="5386" max="5628" width="9.140625" style="123"/>
    <col min="5629" max="5629" width="16.85546875" style="123" customWidth="1"/>
    <col min="5630" max="5630" width="15.140625" style="123" customWidth="1"/>
    <col min="5631" max="5631" width="25.42578125" style="123" customWidth="1"/>
    <col min="5632" max="5634" width="17.5703125" style="123" customWidth="1"/>
    <col min="5635" max="5635" width="13.7109375" style="123" customWidth="1"/>
    <col min="5636" max="5637" width="17.42578125" style="123" customWidth="1"/>
    <col min="5638" max="5638" width="12.5703125" style="123" customWidth="1"/>
    <col min="5639" max="5639" width="13" style="123" customWidth="1"/>
    <col min="5640" max="5640" width="9.140625" style="123"/>
    <col min="5641" max="5641" width="10" style="123" bestFit="1" customWidth="1"/>
    <col min="5642" max="5884" width="9.140625" style="123"/>
    <col min="5885" max="5885" width="16.85546875" style="123" customWidth="1"/>
    <col min="5886" max="5886" width="15.140625" style="123" customWidth="1"/>
    <col min="5887" max="5887" width="25.42578125" style="123" customWidth="1"/>
    <col min="5888" max="5890" width="17.5703125" style="123" customWidth="1"/>
    <col min="5891" max="5891" width="13.7109375" style="123" customWidth="1"/>
    <col min="5892" max="5893" width="17.42578125" style="123" customWidth="1"/>
    <col min="5894" max="5894" width="12.5703125" style="123" customWidth="1"/>
    <col min="5895" max="5895" width="13" style="123" customWidth="1"/>
    <col min="5896" max="5896" width="9.140625" style="123"/>
    <col min="5897" max="5897" width="10" style="123" bestFit="1" customWidth="1"/>
    <col min="5898" max="6140" width="9.140625" style="123"/>
    <col min="6141" max="6141" width="16.85546875" style="123" customWidth="1"/>
    <col min="6142" max="6142" width="15.140625" style="123" customWidth="1"/>
    <col min="6143" max="6143" width="25.42578125" style="123" customWidth="1"/>
    <col min="6144" max="6146" width="17.5703125" style="123" customWidth="1"/>
    <col min="6147" max="6147" width="13.7109375" style="123" customWidth="1"/>
    <col min="6148" max="6149" width="17.42578125" style="123" customWidth="1"/>
    <col min="6150" max="6150" width="12.5703125" style="123" customWidth="1"/>
    <col min="6151" max="6151" width="13" style="123" customWidth="1"/>
    <col min="6152" max="6152" width="9.140625" style="123"/>
    <col min="6153" max="6153" width="10" style="123" bestFit="1" customWidth="1"/>
    <col min="6154" max="6396" width="9.140625" style="123"/>
    <col min="6397" max="6397" width="16.85546875" style="123" customWidth="1"/>
    <col min="6398" max="6398" width="15.140625" style="123" customWidth="1"/>
    <col min="6399" max="6399" width="25.42578125" style="123" customWidth="1"/>
    <col min="6400" max="6402" width="17.5703125" style="123" customWidth="1"/>
    <col min="6403" max="6403" width="13.7109375" style="123" customWidth="1"/>
    <col min="6404" max="6405" width="17.42578125" style="123" customWidth="1"/>
    <col min="6406" max="6406" width="12.5703125" style="123" customWidth="1"/>
    <col min="6407" max="6407" width="13" style="123" customWidth="1"/>
    <col min="6408" max="6408" width="9.140625" style="123"/>
    <col min="6409" max="6409" width="10" style="123" bestFit="1" customWidth="1"/>
    <col min="6410" max="6652" width="9.140625" style="123"/>
    <col min="6653" max="6653" width="16.85546875" style="123" customWidth="1"/>
    <col min="6654" max="6654" width="15.140625" style="123" customWidth="1"/>
    <col min="6655" max="6655" width="25.42578125" style="123" customWidth="1"/>
    <col min="6656" max="6658" width="17.5703125" style="123" customWidth="1"/>
    <col min="6659" max="6659" width="13.7109375" style="123" customWidth="1"/>
    <col min="6660" max="6661" width="17.42578125" style="123" customWidth="1"/>
    <col min="6662" max="6662" width="12.5703125" style="123" customWidth="1"/>
    <col min="6663" max="6663" width="13" style="123" customWidth="1"/>
    <col min="6664" max="6664" width="9.140625" style="123"/>
    <col min="6665" max="6665" width="10" style="123" bestFit="1" customWidth="1"/>
    <col min="6666" max="6908" width="9.140625" style="123"/>
    <col min="6909" max="6909" width="16.85546875" style="123" customWidth="1"/>
    <col min="6910" max="6910" width="15.140625" style="123" customWidth="1"/>
    <col min="6911" max="6911" width="25.42578125" style="123" customWidth="1"/>
    <col min="6912" max="6914" width="17.5703125" style="123" customWidth="1"/>
    <col min="6915" max="6915" width="13.7109375" style="123" customWidth="1"/>
    <col min="6916" max="6917" width="17.42578125" style="123" customWidth="1"/>
    <col min="6918" max="6918" width="12.5703125" style="123" customWidth="1"/>
    <col min="6919" max="6919" width="13" style="123" customWidth="1"/>
    <col min="6920" max="6920" width="9.140625" style="123"/>
    <col min="6921" max="6921" width="10" style="123" bestFit="1" customWidth="1"/>
    <col min="6922" max="7164" width="9.140625" style="123"/>
    <col min="7165" max="7165" width="16.85546875" style="123" customWidth="1"/>
    <col min="7166" max="7166" width="15.140625" style="123" customWidth="1"/>
    <col min="7167" max="7167" width="25.42578125" style="123" customWidth="1"/>
    <col min="7168" max="7170" width="17.5703125" style="123" customWidth="1"/>
    <col min="7171" max="7171" width="13.7109375" style="123" customWidth="1"/>
    <col min="7172" max="7173" width="17.42578125" style="123" customWidth="1"/>
    <col min="7174" max="7174" width="12.5703125" style="123" customWidth="1"/>
    <col min="7175" max="7175" width="13" style="123" customWidth="1"/>
    <col min="7176" max="7176" width="9.140625" style="123"/>
    <col min="7177" max="7177" width="10" style="123" bestFit="1" customWidth="1"/>
    <col min="7178" max="7420" width="9.140625" style="123"/>
    <col min="7421" max="7421" width="16.85546875" style="123" customWidth="1"/>
    <col min="7422" max="7422" width="15.140625" style="123" customWidth="1"/>
    <col min="7423" max="7423" width="25.42578125" style="123" customWidth="1"/>
    <col min="7424" max="7426" width="17.5703125" style="123" customWidth="1"/>
    <col min="7427" max="7427" width="13.7109375" style="123" customWidth="1"/>
    <col min="7428" max="7429" width="17.42578125" style="123" customWidth="1"/>
    <col min="7430" max="7430" width="12.5703125" style="123" customWidth="1"/>
    <col min="7431" max="7431" width="13" style="123" customWidth="1"/>
    <col min="7432" max="7432" width="9.140625" style="123"/>
    <col min="7433" max="7433" width="10" style="123" bestFit="1" customWidth="1"/>
    <col min="7434" max="7676" width="9.140625" style="123"/>
    <col min="7677" max="7677" width="16.85546875" style="123" customWidth="1"/>
    <col min="7678" max="7678" width="15.140625" style="123" customWidth="1"/>
    <col min="7679" max="7679" width="25.42578125" style="123" customWidth="1"/>
    <col min="7680" max="7682" width="17.5703125" style="123" customWidth="1"/>
    <col min="7683" max="7683" width="13.7109375" style="123" customWidth="1"/>
    <col min="7684" max="7685" width="17.42578125" style="123" customWidth="1"/>
    <col min="7686" max="7686" width="12.5703125" style="123" customWidth="1"/>
    <col min="7687" max="7687" width="13" style="123" customWidth="1"/>
    <col min="7688" max="7688" width="9.140625" style="123"/>
    <col min="7689" max="7689" width="10" style="123" bestFit="1" customWidth="1"/>
    <col min="7690" max="7932" width="9.140625" style="123"/>
    <col min="7933" max="7933" width="16.85546875" style="123" customWidth="1"/>
    <col min="7934" max="7934" width="15.140625" style="123" customWidth="1"/>
    <col min="7935" max="7935" width="25.42578125" style="123" customWidth="1"/>
    <col min="7936" max="7938" width="17.5703125" style="123" customWidth="1"/>
    <col min="7939" max="7939" width="13.7109375" style="123" customWidth="1"/>
    <col min="7940" max="7941" width="17.42578125" style="123" customWidth="1"/>
    <col min="7942" max="7942" width="12.5703125" style="123" customWidth="1"/>
    <col min="7943" max="7943" width="13" style="123" customWidth="1"/>
    <col min="7944" max="7944" width="9.140625" style="123"/>
    <col min="7945" max="7945" width="10" style="123" bestFit="1" customWidth="1"/>
    <col min="7946" max="8188" width="9.140625" style="123"/>
    <col min="8189" max="8189" width="16.85546875" style="123" customWidth="1"/>
    <col min="8190" max="8190" width="15.140625" style="123" customWidth="1"/>
    <col min="8191" max="8191" width="25.42578125" style="123" customWidth="1"/>
    <col min="8192" max="8194" width="17.5703125" style="123" customWidth="1"/>
    <col min="8195" max="8195" width="13.7109375" style="123" customWidth="1"/>
    <col min="8196" max="8197" width="17.42578125" style="123" customWidth="1"/>
    <col min="8198" max="8198" width="12.5703125" style="123" customWidth="1"/>
    <col min="8199" max="8199" width="13" style="123" customWidth="1"/>
    <col min="8200" max="8200" width="9.140625" style="123"/>
    <col min="8201" max="8201" width="10" style="123" bestFit="1" customWidth="1"/>
    <col min="8202" max="8444" width="9.140625" style="123"/>
    <col min="8445" max="8445" width="16.85546875" style="123" customWidth="1"/>
    <col min="8446" max="8446" width="15.140625" style="123" customWidth="1"/>
    <col min="8447" max="8447" width="25.42578125" style="123" customWidth="1"/>
    <col min="8448" max="8450" width="17.5703125" style="123" customWidth="1"/>
    <col min="8451" max="8451" width="13.7109375" style="123" customWidth="1"/>
    <col min="8452" max="8453" width="17.42578125" style="123" customWidth="1"/>
    <col min="8454" max="8454" width="12.5703125" style="123" customWidth="1"/>
    <col min="8455" max="8455" width="13" style="123" customWidth="1"/>
    <col min="8456" max="8456" width="9.140625" style="123"/>
    <col min="8457" max="8457" width="10" style="123" bestFit="1" customWidth="1"/>
    <col min="8458" max="8700" width="9.140625" style="123"/>
    <col min="8701" max="8701" width="16.85546875" style="123" customWidth="1"/>
    <col min="8702" max="8702" width="15.140625" style="123" customWidth="1"/>
    <col min="8703" max="8703" width="25.42578125" style="123" customWidth="1"/>
    <col min="8704" max="8706" width="17.5703125" style="123" customWidth="1"/>
    <col min="8707" max="8707" width="13.7109375" style="123" customWidth="1"/>
    <col min="8708" max="8709" width="17.42578125" style="123" customWidth="1"/>
    <col min="8710" max="8710" width="12.5703125" style="123" customWidth="1"/>
    <col min="8711" max="8711" width="13" style="123" customWidth="1"/>
    <col min="8712" max="8712" width="9.140625" style="123"/>
    <col min="8713" max="8713" width="10" style="123" bestFit="1" customWidth="1"/>
    <col min="8714" max="8956" width="9.140625" style="123"/>
    <col min="8957" max="8957" width="16.85546875" style="123" customWidth="1"/>
    <col min="8958" max="8958" width="15.140625" style="123" customWidth="1"/>
    <col min="8959" max="8959" width="25.42578125" style="123" customWidth="1"/>
    <col min="8960" max="8962" width="17.5703125" style="123" customWidth="1"/>
    <col min="8963" max="8963" width="13.7109375" style="123" customWidth="1"/>
    <col min="8964" max="8965" width="17.42578125" style="123" customWidth="1"/>
    <col min="8966" max="8966" width="12.5703125" style="123" customWidth="1"/>
    <col min="8967" max="8967" width="13" style="123" customWidth="1"/>
    <col min="8968" max="8968" width="9.140625" style="123"/>
    <col min="8969" max="8969" width="10" style="123" bestFit="1" customWidth="1"/>
    <col min="8970" max="9212" width="9.140625" style="123"/>
    <col min="9213" max="9213" width="16.85546875" style="123" customWidth="1"/>
    <col min="9214" max="9214" width="15.140625" style="123" customWidth="1"/>
    <col min="9215" max="9215" width="25.42578125" style="123" customWidth="1"/>
    <col min="9216" max="9218" width="17.5703125" style="123" customWidth="1"/>
    <col min="9219" max="9219" width="13.7109375" style="123" customWidth="1"/>
    <col min="9220" max="9221" width="17.42578125" style="123" customWidth="1"/>
    <col min="9222" max="9222" width="12.5703125" style="123" customWidth="1"/>
    <col min="9223" max="9223" width="13" style="123" customWidth="1"/>
    <col min="9224" max="9224" width="9.140625" style="123"/>
    <col min="9225" max="9225" width="10" style="123" bestFit="1" customWidth="1"/>
    <col min="9226" max="9468" width="9.140625" style="123"/>
    <col min="9469" max="9469" width="16.85546875" style="123" customWidth="1"/>
    <col min="9470" max="9470" width="15.140625" style="123" customWidth="1"/>
    <col min="9471" max="9471" width="25.42578125" style="123" customWidth="1"/>
    <col min="9472" max="9474" width="17.5703125" style="123" customWidth="1"/>
    <col min="9475" max="9475" width="13.7109375" style="123" customWidth="1"/>
    <col min="9476" max="9477" width="17.42578125" style="123" customWidth="1"/>
    <col min="9478" max="9478" width="12.5703125" style="123" customWidth="1"/>
    <col min="9479" max="9479" width="13" style="123" customWidth="1"/>
    <col min="9480" max="9480" width="9.140625" style="123"/>
    <col min="9481" max="9481" width="10" style="123" bestFit="1" customWidth="1"/>
    <col min="9482" max="9724" width="9.140625" style="123"/>
    <col min="9725" max="9725" width="16.85546875" style="123" customWidth="1"/>
    <col min="9726" max="9726" width="15.140625" style="123" customWidth="1"/>
    <col min="9727" max="9727" width="25.42578125" style="123" customWidth="1"/>
    <col min="9728" max="9730" width="17.5703125" style="123" customWidth="1"/>
    <col min="9731" max="9731" width="13.7109375" style="123" customWidth="1"/>
    <col min="9732" max="9733" width="17.42578125" style="123" customWidth="1"/>
    <col min="9734" max="9734" width="12.5703125" style="123" customWidth="1"/>
    <col min="9735" max="9735" width="13" style="123" customWidth="1"/>
    <col min="9736" max="9736" width="9.140625" style="123"/>
    <col min="9737" max="9737" width="10" style="123" bestFit="1" customWidth="1"/>
    <col min="9738" max="9980" width="9.140625" style="123"/>
    <col min="9981" max="9981" width="16.85546875" style="123" customWidth="1"/>
    <col min="9982" max="9982" width="15.140625" style="123" customWidth="1"/>
    <col min="9983" max="9983" width="25.42578125" style="123" customWidth="1"/>
    <col min="9984" max="9986" width="17.5703125" style="123" customWidth="1"/>
    <col min="9987" max="9987" width="13.7109375" style="123" customWidth="1"/>
    <col min="9988" max="9989" width="17.42578125" style="123" customWidth="1"/>
    <col min="9990" max="9990" width="12.5703125" style="123" customWidth="1"/>
    <col min="9991" max="9991" width="13" style="123" customWidth="1"/>
    <col min="9992" max="9992" width="9.140625" style="123"/>
    <col min="9993" max="9993" width="10" style="123" bestFit="1" customWidth="1"/>
    <col min="9994" max="10236" width="9.140625" style="123"/>
    <col min="10237" max="10237" width="16.85546875" style="123" customWidth="1"/>
    <col min="10238" max="10238" width="15.140625" style="123" customWidth="1"/>
    <col min="10239" max="10239" width="25.42578125" style="123" customWidth="1"/>
    <col min="10240" max="10242" width="17.5703125" style="123" customWidth="1"/>
    <col min="10243" max="10243" width="13.7109375" style="123" customWidth="1"/>
    <col min="10244" max="10245" width="17.42578125" style="123" customWidth="1"/>
    <col min="10246" max="10246" width="12.5703125" style="123" customWidth="1"/>
    <col min="10247" max="10247" width="13" style="123" customWidth="1"/>
    <col min="10248" max="10248" width="9.140625" style="123"/>
    <col min="10249" max="10249" width="10" style="123" bestFit="1" customWidth="1"/>
    <col min="10250" max="10492" width="9.140625" style="123"/>
    <col min="10493" max="10493" width="16.85546875" style="123" customWidth="1"/>
    <col min="10494" max="10494" width="15.140625" style="123" customWidth="1"/>
    <col min="10495" max="10495" width="25.42578125" style="123" customWidth="1"/>
    <col min="10496" max="10498" width="17.5703125" style="123" customWidth="1"/>
    <col min="10499" max="10499" width="13.7109375" style="123" customWidth="1"/>
    <col min="10500" max="10501" width="17.42578125" style="123" customWidth="1"/>
    <col min="10502" max="10502" width="12.5703125" style="123" customWidth="1"/>
    <col min="10503" max="10503" width="13" style="123" customWidth="1"/>
    <col min="10504" max="10504" width="9.140625" style="123"/>
    <col min="10505" max="10505" width="10" style="123" bestFit="1" customWidth="1"/>
    <col min="10506" max="10748" width="9.140625" style="123"/>
    <col min="10749" max="10749" width="16.85546875" style="123" customWidth="1"/>
    <col min="10750" max="10750" width="15.140625" style="123" customWidth="1"/>
    <col min="10751" max="10751" width="25.42578125" style="123" customWidth="1"/>
    <col min="10752" max="10754" width="17.5703125" style="123" customWidth="1"/>
    <col min="10755" max="10755" width="13.7109375" style="123" customWidth="1"/>
    <col min="10756" max="10757" width="17.42578125" style="123" customWidth="1"/>
    <col min="10758" max="10758" width="12.5703125" style="123" customWidth="1"/>
    <col min="10759" max="10759" width="13" style="123" customWidth="1"/>
    <col min="10760" max="10760" width="9.140625" style="123"/>
    <col min="10761" max="10761" width="10" style="123" bestFit="1" customWidth="1"/>
    <col min="10762" max="11004" width="9.140625" style="123"/>
    <col min="11005" max="11005" width="16.85546875" style="123" customWidth="1"/>
    <col min="11006" max="11006" width="15.140625" style="123" customWidth="1"/>
    <col min="11007" max="11007" width="25.42578125" style="123" customWidth="1"/>
    <col min="11008" max="11010" width="17.5703125" style="123" customWidth="1"/>
    <col min="11011" max="11011" width="13.7109375" style="123" customWidth="1"/>
    <col min="11012" max="11013" width="17.42578125" style="123" customWidth="1"/>
    <col min="11014" max="11014" width="12.5703125" style="123" customWidth="1"/>
    <col min="11015" max="11015" width="13" style="123" customWidth="1"/>
    <col min="11016" max="11016" width="9.140625" style="123"/>
    <col min="11017" max="11017" width="10" style="123" bestFit="1" customWidth="1"/>
    <col min="11018" max="11260" width="9.140625" style="123"/>
    <col min="11261" max="11261" width="16.85546875" style="123" customWidth="1"/>
    <col min="11262" max="11262" width="15.140625" style="123" customWidth="1"/>
    <col min="11263" max="11263" width="25.42578125" style="123" customWidth="1"/>
    <col min="11264" max="11266" width="17.5703125" style="123" customWidth="1"/>
    <col min="11267" max="11267" width="13.7109375" style="123" customWidth="1"/>
    <col min="11268" max="11269" width="17.42578125" style="123" customWidth="1"/>
    <col min="11270" max="11270" width="12.5703125" style="123" customWidth="1"/>
    <col min="11271" max="11271" width="13" style="123" customWidth="1"/>
    <col min="11272" max="11272" width="9.140625" style="123"/>
    <col min="11273" max="11273" width="10" style="123" bestFit="1" customWidth="1"/>
    <col min="11274" max="11516" width="9.140625" style="123"/>
    <col min="11517" max="11517" width="16.85546875" style="123" customWidth="1"/>
    <col min="11518" max="11518" width="15.140625" style="123" customWidth="1"/>
    <col min="11519" max="11519" width="25.42578125" style="123" customWidth="1"/>
    <col min="11520" max="11522" width="17.5703125" style="123" customWidth="1"/>
    <col min="11523" max="11523" width="13.7109375" style="123" customWidth="1"/>
    <col min="11524" max="11525" width="17.42578125" style="123" customWidth="1"/>
    <col min="11526" max="11526" width="12.5703125" style="123" customWidth="1"/>
    <col min="11527" max="11527" width="13" style="123" customWidth="1"/>
    <col min="11528" max="11528" width="9.140625" style="123"/>
    <col min="11529" max="11529" width="10" style="123" bestFit="1" customWidth="1"/>
    <col min="11530" max="11772" width="9.140625" style="123"/>
    <col min="11773" max="11773" width="16.85546875" style="123" customWidth="1"/>
    <col min="11774" max="11774" width="15.140625" style="123" customWidth="1"/>
    <col min="11775" max="11775" width="25.42578125" style="123" customWidth="1"/>
    <col min="11776" max="11778" width="17.5703125" style="123" customWidth="1"/>
    <col min="11779" max="11779" width="13.7109375" style="123" customWidth="1"/>
    <col min="11780" max="11781" width="17.42578125" style="123" customWidth="1"/>
    <col min="11782" max="11782" width="12.5703125" style="123" customWidth="1"/>
    <col min="11783" max="11783" width="13" style="123" customWidth="1"/>
    <col min="11784" max="11784" width="9.140625" style="123"/>
    <col min="11785" max="11785" width="10" style="123" bestFit="1" customWidth="1"/>
    <col min="11786" max="12028" width="9.140625" style="123"/>
    <col min="12029" max="12029" width="16.85546875" style="123" customWidth="1"/>
    <col min="12030" max="12030" width="15.140625" style="123" customWidth="1"/>
    <col min="12031" max="12031" width="25.42578125" style="123" customWidth="1"/>
    <col min="12032" max="12034" width="17.5703125" style="123" customWidth="1"/>
    <col min="12035" max="12035" width="13.7109375" style="123" customWidth="1"/>
    <col min="12036" max="12037" width="17.42578125" style="123" customWidth="1"/>
    <col min="12038" max="12038" width="12.5703125" style="123" customWidth="1"/>
    <col min="12039" max="12039" width="13" style="123" customWidth="1"/>
    <col min="12040" max="12040" width="9.140625" style="123"/>
    <col min="12041" max="12041" width="10" style="123" bestFit="1" customWidth="1"/>
    <col min="12042" max="12284" width="9.140625" style="123"/>
    <col min="12285" max="12285" width="16.85546875" style="123" customWidth="1"/>
    <col min="12286" max="12286" width="15.140625" style="123" customWidth="1"/>
    <col min="12287" max="12287" width="25.42578125" style="123" customWidth="1"/>
    <col min="12288" max="12290" width="17.5703125" style="123" customWidth="1"/>
    <col min="12291" max="12291" width="13.7109375" style="123" customWidth="1"/>
    <col min="12292" max="12293" width="17.42578125" style="123" customWidth="1"/>
    <col min="12294" max="12294" width="12.5703125" style="123" customWidth="1"/>
    <col min="12295" max="12295" width="13" style="123" customWidth="1"/>
    <col min="12296" max="12296" width="9.140625" style="123"/>
    <col min="12297" max="12297" width="10" style="123" bestFit="1" customWidth="1"/>
    <col min="12298" max="12540" width="9.140625" style="123"/>
    <col min="12541" max="12541" width="16.85546875" style="123" customWidth="1"/>
    <col min="12542" max="12542" width="15.140625" style="123" customWidth="1"/>
    <col min="12543" max="12543" width="25.42578125" style="123" customWidth="1"/>
    <col min="12544" max="12546" width="17.5703125" style="123" customWidth="1"/>
    <col min="12547" max="12547" width="13.7109375" style="123" customWidth="1"/>
    <col min="12548" max="12549" width="17.42578125" style="123" customWidth="1"/>
    <col min="12550" max="12550" width="12.5703125" style="123" customWidth="1"/>
    <col min="12551" max="12551" width="13" style="123" customWidth="1"/>
    <col min="12552" max="12552" width="9.140625" style="123"/>
    <col min="12553" max="12553" width="10" style="123" bestFit="1" customWidth="1"/>
    <col min="12554" max="12796" width="9.140625" style="123"/>
    <col min="12797" max="12797" width="16.85546875" style="123" customWidth="1"/>
    <col min="12798" max="12798" width="15.140625" style="123" customWidth="1"/>
    <col min="12799" max="12799" width="25.42578125" style="123" customWidth="1"/>
    <col min="12800" max="12802" width="17.5703125" style="123" customWidth="1"/>
    <col min="12803" max="12803" width="13.7109375" style="123" customWidth="1"/>
    <col min="12804" max="12805" width="17.42578125" style="123" customWidth="1"/>
    <col min="12806" max="12806" width="12.5703125" style="123" customWidth="1"/>
    <col min="12807" max="12807" width="13" style="123" customWidth="1"/>
    <col min="12808" max="12808" width="9.140625" style="123"/>
    <col min="12809" max="12809" width="10" style="123" bestFit="1" customWidth="1"/>
    <col min="12810" max="13052" width="9.140625" style="123"/>
    <col min="13053" max="13053" width="16.85546875" style="123" customWidth="1"/>
    <col min="13054" max="13054" width="15.140625" style="123" customWidth="1"/>
    <col min="13055" max="13055" width="25.42578125" style="123" customWidth="1"/>
    <col min="13056" max="13058" width="17.5703125" style="123" customWidth="1"/>
    <col min="13059" max="13059" width="13.7109375" style="123" customWidth="1"/>
    <col min="13060" max="13061" width="17.42578125" style="123" customWidth="1"/>
    <col min="13062" max="13062" width="12.5703125" style="123" customWidth="1"/>
    <col min="13063" max="13063" width="13" style="123" customWidth="1"/>
    <col min="13064" max="13064" width="9.140625" style="123"/>
    <col min="13065" max="13065" width="10" style="123" bestFit="1" customWidth="1"/>
    <col min="13066" max="13308" width="9.140625" style="123"/>
    <col min="13309" max="13309" width="16.85546875" style="123" customWidth="1"/>
    <col min="13310" max="13310" width="15.140625" style="123" customWidth="1"/>
    <col min="13311" max="13311" width="25.42578125" style="123" customWidth="1"/>
    <col min="13312" max="13314" width="17.5703125" style="123" customWidth="1"/>
    <col min="13315" max="13315" width="13.7109375" style="123" customWidth="1"/>
    <col min="13316" max="13317" width="17.42578125" style="123" customWidth="1"/>
    <col min="13318" max="13318" width="12.5703125" style="123" customWidth="1"/>
    <col min="13319" max="13319" width="13" style="123" customWidth="1"/>
    <col min="13320" max="13320" width="9.140625" style="123"/>
    <col min="13321" max="13321" width="10" style="123" bestFit="1" customWidth="1"/>
    <col min="13322" max="13564" width="9.140625" style="123"/>
    <col min="13565" max="13565" width="16.85546875" style="123" customWidth="1"/>
    <col min="13566" max="13566" width="15.140625" style="123" customWidth="1"/>
    <col min="13567" max="13567" width="25.42578125" style="123" customWidth="1"/>
    <col min="13568" max="13570" width="17.5703125" style="123" customWidth="1"/>
    <col min="13571" max="13571" width="13.7109375" style="123" customWidth="1"/>
    <col min="13572" max="13573" width="17.42578125" style="123" customWidth="1"/>
    <col min="13574" max="13574" width="12.5703125" style="123" customWidth="1"/>
    <col min="13575" max="13575" width="13" style="123" customWidth="1"/>
    <col min="13576" max="13576" width="9.140625" style="123"/>
    <col min="13577" max="13577" width="10" style="123" bestFit="1" customWidth="1"/>
    <col min="13578" max="13820" width="9.140625" style="123"/>
    <col min="13821" max="13821" width="16.85546875" style="123" customWidth="1"/>
    <col min="13822" max="13822" width="15.140625" style="123" customWidth="1"/>
    <col min="13823" max="13823" width="25.42578125" style="123" customWidth="1"/>
    <col min="13824" max="13826" width="17.5703125" style="123" customWidth="1"/>
    <col min="13827" max="13827" width="13.7109375" style="123" customWidth="1"/>
    <col min="13828" max="13829" width="17.42578125" style="123" customWidth="1"/>
    <col min="13830" max="13830" width="12.5703125" style="123" customWidth="1"/>
    <col min="13831" max="13831" width="13" style="123" customWidth="1"/>
    <col min="13832" max="13832" width="9.140625" style="123"/>
    <col min="13833" max="13833" width="10" style="123" bestFit="1" customWidth="1"/>
    <col min="13834" max="14076" width="9.140625" style="123"/>
    <col min="14077" max="14077" width="16.85546875" style="123" customWidth="1"/>
    <col min="14078" max="14078" width="15.140625" style="123" customWidth="1"/>
    <col min="14079" max="14079" width="25.42578125" style="123" customWidth="1"/>
    <col min="14080" max="14082" width="17.5703125" style="123" customWidth="1"/>
    <col min="14083" max="14083" width="13.7109375" style="123" customWidth="1"/>
    <col min="14084" max="14085" width="17.42578125" style="123" customWidth="1"/>
    <col min="14086" max="14086" width="12.5703125" style="123" customWidth="1"/>
    <col min="14087" max="14087" width="13" style="123" customWidth="1"/>
    <col min="14088" max="14088" width="9.140625" style="123"/>
    <col min="14089" max="14089" width="10" style="123" bestFit="1" customWidth="1"/>
    <col min="14090" max="14332" width="9.140625" style="123"/>
    <col min="14333" max="14333" width="16.85546875" style="123" customWidth="1"/>
    <col min="14334" max="14334" width="15.140625" style="123" customWidth="1"/>
    <col min="14335" max="14335" width="25.42578125" style="123" customWidth="1"/>
    <col min="14336" max="14338" width="17.5703125" style="123" customWidth="1"/>
    <col min="14339" max="14339" width="13.7109375" style="123" customWidth="1"/>
    <col min="14340" max="14341" width="17.42578125" style="123" customWidth="1"/>
    <col min="14342" max="14342" width="12.5703125" style="123" customWidth="1"/>
    <col min="14343" max="14343" width="13" style="123" customWidth="1"/>
    <col min="14344" max="14344" width="9.140625" style="123"/>
    <col min="14345" max="14345" width="10" style="123" bestFit="1" customWidth="1"/>
    <col min="14346" max="14588" width="9.140625" style="123"/>
    <col min="14589" max="14589" width="16.85546875" style="123" customWidth="1"/>
    <col min="14590" max="14590" width="15.140625" style="123" customWidth="1"/>
    <col min="14591" max="14591" width="25.42578125" style="123" customWidth="1"/>
    <col min="14592" max="14594" width="17.5703125" style="123" customWidth="1"/>
    <col min="14595" max="14595" width="13.7109375" style="123" customWidth="1"/>
    <col min="14596" max="14597" width="17.42578125" style="123" customWidth="1"/>
    <col min="14598" max="14598" width="12.5703125" style="123" customWidth="1"/>
    <col min="14599" max="14599" width="13" style="123" customWidth="1"/>
    <col min="14600" max="14600" width="9.140625" style="123"/>
    <col min="14601" max="14601" width="10" style="123" bestFit="1" customWidth="1"/>
    <col min="14602" max="14844" width="9.140625" style="123"/>
    <col min="14845" max="14845" width="16.85546875" style="123" customWidth="1"/>
    <col min="14846" max="14846" width="15.140625" style="123" customWidth="1"/>
    <col min="14847" max="14847" width="25.42578125" style="123" customWidth="1"/>
    <col min="14848" max="14850" width="17.5703125" style="123" customWidth="1"/>
    <col min="14851" max="14851" width="13.7109375" style="123" customWidth="1"/>
    <col min="14852" max="14853" width="17.42578125" style="123" customWidth="1"/>
    <col min="14854" max="14854" width="12.5703125" style="123" customWidth="1"/>
    <col min="14855" max="14855" width="13" style="123" customWidth="1"/>
    <col min="14856" max="14856" width="9.140625" style="123"/>
    <col min="14857" max="14857" width="10" style="123" bestFit="1" customWidth="1"/>
    <col min="14858" max="15100" width="9.140625" style="123"/>
    <col min="15101" max="15101" width="16.85546875" style="123" customWidth="1"/>
    <col min="15102" max="15102" width="15.140625" style="123" customWidth="1"/>
    <col min="15103" max="15103" width="25.42578125" style="123" customWidth="1"/>
    <col min="15104" max="15106" width="17.5703125" style="123" customWidth="1"/>
    <col min="15107" max="15107" width="13.7109375" style="123" customWidth="1"/>
    <col min="15108" max="15109" width="17.42578125" style="123" customWidth="1"/>
    <col min="15110" max="15110" width="12.5703125" style="123" customWidth="1"/>
    <col min="15111" max="15111" width="13" style="123" customWidth="1"/>
    <col min="15112" max="15112" width="9.140625" style="123"/>
    <col min="15113" max="15113" width="10" style="123" bestFit="1" customWidth="1"/>
    <col min="15114" max="15356" width="9.140625" style="123"/>
    <col min="15357" max="15357" width="16.85546875" style="123" customWidth="1"/>
    <col min="15358" max="15358" width="15.140625" style="123" customWidth="1"/>
    <col min="15359" max="15359" width="25.42578125" style="123" customWidth="1"/>
    <col min="15360" max="15362" width="17.5703125" style="123" customWidth="1"/>
    <col min="15363" max="15363" width="13.7109375" style="123" customWidth="1"/>
    <col min="15364" max="15365" width="17.42578125" style="123" customWidth="1"/>
    <col min="15366" max="15366" width="12.5703125" style="123" customWidth="1"/>
    <col min="15367" max="15367" width="13" style="123" customWidth="1"/>
    <col min="15368" max="15368" width="9.140625" style="123"/>
    <col min="15369" max="15369" width="10" style="123" bestFit="1" customWidth="1"/>
    <col min="15370" max="15612" width="9.140625" style="123"/>
    <col min="15613" max="15613" width="16.85546875" style="123" customWidth="1"/>
    <col min="15614" max="15614" width="15.140625" style="123" customWidth="1"/>
    <col min="15615" max="15615" width="25.42578125" style="123" customWidth="1"/>
    <col min="15616" max="15618" width="17.5703125" style="123" customWidth="1"/>
    <col min="15619" max="15619" width="13.7109375" style="123" customWidth="1"/>
    <col min="15620" max="15621" width="17.42578125" style="123" customWidth="1"/>
    <col min="15622" max="15622" width="12.5703125" style="123" customWidth="1"/>
    <col min="15623" max="15623" width="13" style="123" customWidth="1"/>
    <col min="15624" max="15624" width="9.140625" style="123"/>
    <col min="15625" max="15625" width="10" style="123" bestFit="1" customWidth="1"/>
    <col min="15626" max="15868" width="9.140625" style="123"/>
    <col min="15869" max="15869" width="16.85546875" style="123" customWidth="1"/>
    <col min="15870" max="15870" width="15.140625" style="123" customWidth="1"/>
    <col min="15871" max="15871" width="25.42578125" style="123" customWidth="1"/>
    <col min="15872" max="15874" width="17.5703125" style="123" customWidth="1"/>
    <col min="15875" max="15875" width="13.7109375" style="123" customWidth="1"/>
    <col min="15876" max="15877" width="17.42578125" style="123" customWidth="1"/>
    <col min="15878" max="15878" width="12.5703125" style="123" customWidth="1"/>
    <col min="15879" max="15879" width="13" style="123" customWidth="1"/>
    <col min="15880" max="15880" width="9.140625" style="123"/>
    <col min="15881" max="15881" width="10" style="123" bestFit="1" customWidth="1"/>
    <col min="15882" max="16124" width="9.140625" style="123"/>
    <col min="16125" max="16125" width="16.85546875" style="123" customWidth="1"/>
    <col min="16126" max="16126" width="15.140625" style="123" customWidth="1"/>
    <col min="16127" max="16127" width="25.42578125" style="123" customWidth="1"/>
    <col min="16128" max="16130" width="17.5703125" style="123" customWidth="1"/>
    <col min="16131" max="16131" width="13.7109375" style="123" customWidth="1"/>
    <col min="16132" max="16133" width="17.42578125" style="123" customWidth="1"/>
    <col min="16134" max="16134" width="12.5703125" style="123" customWidth="1"/>
    <col min="16135" max="16135" width="13" style="123" customWidth="1"/>
    <col min="16136" max="16136" width="9.140625" style="123"/>
    <col min="16137" max="16137" width="10" style="123" bestFit="1" customWidth="1"/>
    <col min="16138" max="16384" width="9.140625" style="123"/>
  </cols>
  <sheetData>
    <row r="1" spans="1:11" x14ac:dyDescent="0.25">
      <c r="A1" s="681" t="s">
        <v>71</v>
      </c>
      <c r="B1" s="681"/>
      <c r="C1" s="681"/>
      <c r="D1" s="681"/>
      <c r="E1" s="681"/>
      <c r="F1" s="681"/>
      <c r="G1" s="681"/>
    </row>
    <row r="2" spans="1:11" x14ac:dyDescent="0.25">
      <c r="A2" s="358"/>
      <c r="B2" s="358"/>
      <c r="C2" s="358"/>
      <c r="D2" s="358"/>
      <c r="E2" s="358"/>
      <c r="F2" s="358"/>
      <c r="G2" s="358"/>
    </row>
    <row r="3" spans="1:11" ht="52.5" customHeight="1" x14ac:dyDescent="0.25">
      <c r="A3" s="682" t="s">
        <v>547</v>
      </c>
      <c r="B3" s="682"/>
      <c r="C3" s="682"/>
      <c r="D3" s="682"/>
      <c r="E3" s="682"/>
      <c r="F3" s="682"/>
      <c r="G3" s="682"/>
      <c r="H3" s="360"/>
      <c r="I3" s="360"/>
      <c r="J3" s="360"/>
      <c r="K3" s="360"/>
    </row>
    <row r="4" spans="1:11" ht="15.75" customHeight="1" x14ac:dyDescent="0.25">
      <c r="A4" s="359"/>
      <c r="B4" s="359"/>
      <c r="C4" s="359"/>
      <c r="D4" s="359"/>
      <c r="E4" s="359"/>
      <c r="F4" s="359"/>
      <c r="G4" s="359"/>
      <c r="H4" s="360"/>
      <c r="I4" s="360"/>
      <c r="J4" s="360"/>
      <c r="K4" s="360"/>
    </row>
    <row r="5" spans="1:11" ht="38.25" customHeight="1" x14ac:dyDescent="0.25">
      <c r="A5" s="1046" t="s">
        <v>26</v>
      </c>
      <c r="B5" s="1046"/>
      <c r="C5" s="1046"/>
      <c r="D5" s="1046"/>
      <c r="E5" s="1046"/>
      <c r="F5" s="1046"/>
      <c r="G5" s="1046"/>
    </row>
    <row r="6" spans="1:11" ht="27.75" customHeight="1" x14ac:dyDescent="0.25">
      <c r="A6" s="1046" t="s">
        <v>59</v>
      </c>
      <c r="B6" s="1046"/>
      <c r="C6" s="1046"/>
      <c r="D6" s="1046"/>
      <c r="E6" s="1046"/>
      <c r="F6" s="1046"/>
      <c r="G6" s="1046"/>
    </row>
    <row r="7" spans="1:11" ht="18" thickBot="1" x14ac:dyDescent="0.3">
      <c r="A7" s="436"/>
      <c r="B7" s="436"/>
      <c r="C7" s="436"/>
      <c r="D7" s="436"/>
      <c r="E7" s="436"/>
      <c r="F7" s="436"/>
      <c r="G7" s="436"/>
    </row>
    <row r="8" spans="1:11" ht="56.25" customHeight="1" x14ac:dyDescent="0.25">
      <c r="A8" s="1047" t="s">
        <v>28</v>
      </c>
      <c r="B8" s="1048"/>
      <c r="C8" s="1048"/>
      <c r="D8" s="984" t="s">
        <v>109</v>
      </c>
      <c r="E8" s="984"/>
      <c r="F8" s="984"/>
      <c r="G8" s="984"/>
    </row>
    <row r="9" spans="1:11" ht="47.25" customHeight="1" x14ac:dyDescent="0.25">
      <c r="A9" s="1049"/>
      <c r="B9" s="1050"/>
      <c r="C9" s="1050"/>
      <c r="D9" s="696" t="s">
        <v>29</v>
      </c>
      <c r="E9" s="697"/>
      <c r="F9" s="696" t="s">
        <v>30</v>
      </c>
      <c r="G9" s="697"/>
    </row>
    <row r="10" spans="1:11" ht="18" thickBot="1" x14ac:dyDescent="0.3">
      <c r="A10" s="1049"/>
      <c r="B10" s="1050"/>
      <c r="C10" s="1051"/>
      <c r="D10" s="384" t="s">
        <v>11</v>
      </c>
      <c r="E10" s="142" t="s">
        <v>5</v>
      </c>
      <c r="F10" s="384" t="s">
        <v>11</v>
      </c>
      <c r="G10" s="144" t="s">
        <v>5</v>
      </c>
    </row>
    <row r="11" spans="1:11" x14ac:dyDescent="0.25">
      <c r="A11" s="772">
        <v>1047</v>
      </c>
      <c r="B11" s="760" t="s">
        <v>548</v>
      </c>
      <c r="C11" s="716" t="s">
        <v>12</v>
      </c>
      <c r="D11" s="717"/>
      <c r="E11" s="717"/>
      <c r="F11" s="717"/>
      <c r="G11" s="718"/>
    </row>
    <row r="12" spans="1:11" x14ac:dyDescent="0.25">
      <c r="A12" s="772"/>
      <c r="B12" s="760"/>
      <c r="C12" s="719" t="s">
        <v>550</v>
      </c>
      <c r="D12" s="720"/>
      <c r="E12" s="720"/>
      <c r="F12" s="720"/>
      <c r="G12" s="721"/>
    </row>
    <row r="13" spans="1:11" x14ac:dyDescent="0.25">
      <c r="A13" s="772"/>
      <c r="B13" s="760"/>
      <c r="C13" s="688" t="s">
        <v>33</v>
      </c>
      <c r="D13" s="689"/>
      <c r="E13" s="689"/>
      <c r="F13" s="689"/>
      <c r="G13" s="690"/>
    </row>
    <row r="14" spans="1:11" ht="90" customHeight="1" thickBot="1" x14ac:dyDescent="0.3">
      <c r="A14" s="772"/>
      <c r="B14" s="760"/>
      <c r="C14" s="691" t="s">
        <v>553</v>
      </c>
      <c r="D14" s="692"/>
      <c r="E14" s="692"/>
      <c r="F14" s="692"/>
      <c r="G14" s="693"/>
    </row>
    <row r="15" spans="1:11" ht="52.5" thickBot="1" x14ac:dyDescent="0.3">
      <c r="A15" s="694" t="s">
        <v>60</v>
      </c>
      <c r="B15" s="695"/>
      <c r="C15" s="362" t="s">
        <v>61</v>
      </c>
      <c r="D15" s="438"/>
      <c r="E15" s="438"/>
      <c r="F15" s="439"/>
      <c r="G15" s="147"/>
    </row>
    <row r="16" spans="1:11" ht="26.25" customHeight="1" thickBot="1" x14ac:dyDescent="0.3">
      <c r="A16" s="710" t="s">
        <v>62</v>
      </c>
      <c r="B16" s="711"/>
      <c r="C16" s="362"/>
      <c r="D16" s="133" t="s">
        <v>35</v>
      </c>
      <c r="E16" s="133" t="s">
        <v>35</v>
      </c>
      <c r="F16" s="440">
        <f>SUM(Լոռի!C14,Լոռի!C17)</f>
        <v>13500</v>
      </c>
      <c r="G16" s="440">
        <f>SUM(Լոռի!D14,Լոռի!D17)</f>
        <v>13500</v>
      </c>
    </row>
    <row r="17" spans="1:9" ht="38.25" customHeight="1" thickBot="1" x14ac:dyDescent="0.3">
      <c r="A17" s="710" t="s">
        <v>63</v>
      </c>
      <c r="B17" s="730"/>
      <c r="C17" s="711"/>
      <c r="D17" s="366"/>
      <c r="E17" s="133"/>
      <c r="F17" s="146"/>
      <c r="G17" s="147"/>
    </row>
    <row r="18" spans="1:9" ht="30.75" customHeight="1" x14ac:dyDescent="0.25">
      <c r="A18" s="731" t="s">
        <v>64</v>
      </c>
      <c r="B18" s="732"/>
      <c r="C18" s="732"/>
      <c r="D18" s="732"/>
      <c r="E18" s="732"/>
      <c r="F18" s="732"/>
      <c r="G18" s="733"/>
    </row>
    <row r="19" spans="1:9" ht="41.25" customHeight="1" thickBot="1" x14ac:dyDescent="0.3">
      <c r="A19" s="694" t="s">
        <v>365</v>
      </c>
      <c r="B19" s="734"/>
      <c r="C19" s="734"/>
      <c r="D19" s="734"/>
      <c r="E19" s="734"/>
      <c r="F19" s="734"/>
      <c r="G19" s="735"/>
    </row>
    <row r="20" spans="1:9" ht="24.75" customHeight="1" x14ac:dyDescent="0.25">
      <c r="A20" s="739" t="s">
        <v>41</v>
      </c>
      <c r="B20" s="740"/>
      <c r="C20" s="740"/>
      <c r="D20" s="740"/>
      <c r="E20" s="740"/>
      <c r="F20" s="741"/>
      <c r="G20" s="742"/>
    </row>
    <row r="21" spans="1:9" ht="33" customHeight="1" thickBot="1" x14ac:dyDescent="0.35">
      <c r="A21" s="844" t="s">
        <v>86</v>
      </c>
      <c r="B21" s="845"/>
      <c r="C21" s="845"/>
      <c r="D21" s="845"/>
      <c r="E21" s="845"/>
      <c r="F21" s="845"/>
      <c r="G21" s="887"/>
    </row>
    <row r="22" spans="1:9" x14ac:dyDescent="0.25">
      <c r="A22" s="1038" t="s">
        <v>42</v>
      </c>
      <c r="B22" s="1038"/>
      <c r="C22" s="1038"/>
      <c r="D22" s="1038"/>
      <c r="E22" s="1038"/>
      <c r="F22" s="1039"/>
      <c r="G22" s="1038"/>
    </row>
    <row r="23" spans="1:9" ht="24" customHeight="1" thickBot="1" x14ac:dyDescent="0.35">
      <c r="A23" s="844" t="s">
        <v>87</v>
      </c>
      <c r="B23" s="845"/>
      <c r="C23" s="845"/>
      <c r="D23" s="845"/>
      <c r="E23" s="845"/>
      <c r="F23" s="845"/>
      <c r="G23" s="887"/>
    </row>
    <row r="24" spans="1:9" x14ac:dyDescent="0.25">
      <c r="A24" s="755" t="s">
        <v>31</v>
      </c>
      <c r="B24" s="756"/>
      <c r="C24" s="688" t="s">
        <v>12</v>
      </c>
      <c r="D24" s="689"/>
      <c r="E24" s="689"/>
      <c r="F24" s="689"/>
      <c r="G24" s="690"/>
    </row>
    <row r="25" spans="1:9" ht="24.75" customHeight="1" x14ac:dyDescent="0.25">
      <c r="A25" s="757"/>
      <c r="B25" s="758"/>
      <c r="C25" s="1042" t="s">
        <v>556</v>
      </c>
      <c r="D25" s="1043"/>
      <c r="E25" s="1044"/>
      <c r="F25" s="1044"/>
      <c r="G25" s="1045"/>
    </row>
    <row r="26" spans="1:9" ht="18.75" customHeight="1" x14ac:dyDescent="0.25">
      <c r="A26" s="772">
        <v>1047</v>
      </c>
      <c r="B26" s="760" t="s">
        <v>549</v>
      </c>
      <c r="C26" s="688" t="s">
        <v>33</v>
      </c>
      <c r="D26" s="689"/>
      <c r="E26" s="689"/>
      <c r="F26" s="689"/>
      <c r="G26" s="690"/>
    </row>
    <row r="27" spans="1:9" ht="50.25" customHeight="1" thickBot="1" x14ac:dyDescent="0.3">
      <c r="A27" s="1041"/>
      <c r="B27" s="686"/>
      <c r="C27" s="719" t="s">
        <v>555</v>
      </c>
      <c r="D27" s="720"/>
      <c r="E27" s="720"/>
      <c r="F27" s="720"/>
      <c r="G27" s="721"/>
    </row>
    <row r="28" spans="1:9" ht="58.5" customHeight="1" thickBot="1" x14ac:dyDescent="0.3">
      <c r="A28" s="710" t="s">
        <v>60</v>
      </c>
      <c r="B28" s="711"/>
      <c r="C28" s="362" t="s">
        <v>61</v>
      </c>
      <c r="D28" s="439">
        <v>1</v>
      </c>
      <c r="E28" s="439">
        <v>1</v>
      </c>
      <c r="F28" s="146"/>
      <c r="G28" s="147"/>
    </row>
    <row r="29" spans="1:9" ht="27" customHeight="1" thickBot="1" x14ac:dyDescent="0.3">
      <c r="A29" s="710" t="s">
        <v>62</v>
      </c>
      <c r="B29" s="711"/>
      <c r="C29" s="362"/>
      <c r="D29" s="133" t="s">
        <v>35</v>
      </c>
      <c r="E29" s="133" t="s">
        <v>35</v>
      </c>
      <c r="F29" s="387">
        <f>SUM(Լոռի!C11)</f>
        <v>2460</v>
      </c>
      <c r="G29" s="387">
        <f>SUM(Լոռի!D11)</f>
        <v>2460</v>
      </c>
    </row>
    <row r="30" spans="1:9" ht="32.25" customHeight="1" thickBot="1" x14ac:dyDescent="0.3">
      <c r="A30" s="710" t="s">
        <v>63</v>
      </c>
      <c r="B30" s="730"/>
      <c r="C30" s="711"/>
      <c r="D30" s="366"/>
      <c r="E30" s="133"/>
      <c r="F30" s="146"/>
      <c r="G30" s="147"/>
    </row>
    <row r="31" spans="1:9" ht="23.25" customHeight="1" x14ac:dyDescent="0.25">
      <c r="A31" s="731" t="s">
        <v>64</v>
      </c>
      <c r="B31" s="732"/>
      <c r="C31" s="732"/>
      <c r="D31" s="732"/>
      <c r="E31" s="732"/>
      <c r="F31" s="732"/>
      <c r="G31" s="733"/>
      <c r="I31" s="441"/>
    </row>
    <row r="32" spans="1:9" ht="26.25" customHeight="1" thickBot="1" x14ac:dyDescent="0.3">
      <c r="A32" s="694" t="s">
        <v>353</v>
      </c>
      <c r="B32" s="734"/>
      <c r="C32" s="734"/>
      <c r="D32" s="734"/>
      <c r="E32" s="734"/>
      <c r="F32" s="734"/>
      <c r="G32" s="735"/>
    </row>
    <row r="33" spans="1:252" ht="22.5" customHeight="1" x14ac:dyDescent="0.25">
      <c r="A33" s="739" t="s">
        <v>41</v>
      </c>
      <c r="B33" s="740"/>
      <c r="C33" s="740"/>
      <c r="D33" s="740"/>
      <c r="E33" s="740"/>
      <c r="F33" s="741"/>
      <c r="G33" s="742"/>
    </row>
    <row r="34" spans="1:252" ht="39" customHeight="1" thickBot="1" x14ac:dyDescent="0.35">
      <c r="A34" s="844" t="s">
        <v>86</v>
      </c>
      <c r="B34" s="845"/>
      <c r="C34" s="845"/>
      <c r="D34" s="845"/>
      <c r="E34" s="845"/>
      <c r="F34" s="845"/>
      <c r="G34" s="887"/>
    </row>
    <row r="35" spans="1:252" ht="26.25" customHeight="1" x14ac:dyDescent="0.25">
      <c r="A35" s="1037" t="s">
        <v>42</v>
      </c>
      <c r="B35" s="1038"/>
      <c r="C35" s="1038"/>
      <c r="D35" s="1038"/>
      <c r="E35" s="1038"/>
      <c r="F35" s="1039"/>
      <c r="G35" s="1040"/>
    </row>
    <row r="36" spans="1:252" s="14" customFormat="1" ht="27" customHeight="1" thickBot="1" x14ac:dyDescent="0.35">
      <c r="A36" s="844" t="s">
        <v>87</v>
      </c>
      <c r="B36" s="845"/>
      <c r="C36" s="845"/>
      <c r="D36" s="845"/>
      <c r="E36" s="845"/>
      <c r="F36" s="845"/>
      <c r="G36" s="887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3"/>
      <c r="AN36" s="123"/>
      <c r="AO36" s="123"/>
      <c r="AP36" s="123"/>
      <c r="AQ36" s="123"/>
      <c r="AR36" s="123"/>
      <c r="AS36" s="123"/>
      <c r="AT36" s="123"/>
      <c r="AU36" s="123"/>
      <c r="AV36" s="123"/>
      <c r="AW36" s="123"/>
      <c r="AX36" s="123"/>
      <c r="AY36" s="123"/>
      <c r="AZ36" s="123"/>
      <c r="BA36" s="123"/>
      <c r="BB36" s="123"/>
      <c r="BC36" s="123"/>
      <c r="BD36" s="123"/>
      <c r="BE36" s="123"/>
      <c r="BF36" s="123"/>
      <c r="BG36" s="123"/>
      <c r="BH36" s="123"/>
      <c r="BI36" s="123"/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  <c r="CF36" s="123"/>
      <c r="CG36" s="123"/>
      <c r="CH36" s="123"/>
      <c r="CI36" s="123"/>
      <c r="CJ36" s="123"/>
      <c r="CK36" s="123"/>
      <c r="CL36" s="123"/>
      <c r="CM36" s="123"/>
      <c r="CN36" s="123"/>
      <c r="CO36" s="123"/>
      <c r="CP36" s="123"/>
      <c r="CQ36" s="123"/>
      <c r="CR36" s="123"/>
      <c r="CS36" s="123"/>
      <c r="CT36" s="123"/>
      <c r="CU36" s="123"/>
      <c r="CV36" s="123"/>
      <c r="CW36" s="123"/>
      <c r="CX36" s="123"/>
      <c r="CY36" s="123"/>
      <c r="CZ36" s="123"/>
      <c r="DA36" s="123"/>
      <c r="DB36" s="123"/>
      <c r="DC36" s="123"/>
      <c r="DD36" s="123"/>
      <c r="DE36" s="123"/>
      <c r="DF36" s="123"/>
      <c r="DG36" s="123"/>
      <c r="DH36" s="123"/>
      <c r="DI36" s="123"/>
      <c r="DJ36" s="123"/>
      <c r="DK36" s="123"/>
      <c r="DL36" s="123"/>
      <c r="DM36" s="123"/>
      <c r="DN36" s="123"/>
      <c r="DO36" s="123"/>
      <c r="DP36" s="123"/>
      <c r="DQ36" s="123"/>
      <c r="DR36" s="123"/>
      <c r="DS36" s="123"/>
      <c r="DT36" s="123"/>
      <c r="DU36" s="123"/>
      <c r="DV36" s="123"/>
      <c r="DW36" s="123"/>
      <c r="DX36" s="123"/>
      <c r="DY36" s="123"/>
      <c r="DZ36" s="123"/>
      <c r="EA36" s="123"/>
      <c r="EB36" s="123"/>
      <c r="EC36" s="123"/>
      <c r="ED36" s="123"/>
      <c r="EE36" s="123"/>
      <c r="EF36" s="123"/>
      <c r="EG36" s="123"/>
      <c r="EH36" s="123"/>
      <c r="EI36" s="123"/>
      <c r="EJ36" s="123"/>
      <c r="EK36" s="123"/>
      <c r="EL36" s="123"/>
      <c r="EM36" s="123"/>
      <c r="EN36" s="123"/>
      <c r="EO36" s="123"/>
      <c r="EP36" s="123"/>
      <c r="EQ36" s="123"/>
      <c r="ER36" s="123"/>
      <c r="ES36" s="123"/>
      <c r="ET36" s="123"/>
      <c r="EU36" s="123"/>
      <c r="EV36" s="123"/>
      <c r="EW36" s="123"/>
      <c r="EX36" s="123"/>
      <c r="EY36" s="123"/>
      <c r="EZ36" s="123"/>
      <c r="FA36" s="123"/>
      <c r="FB36" s="123"/>
      <c r="FC36" s="123"/>
      <c r="FD36" s="123"/>
      <c r="FE36" s="123"/>
      <c r="FF36" s="123"/>
      <c r="FG36" s="123"/>
      <c r="FH36" s="123"/>
      <c r="FI36" s="123"/>
      <c r="FJ36" s="123"/>
      <c r="FK36" s="123"/>
      <c r="FL36" s="123"/>
      <c r="FM36" s="123"/>
      <c r="FN36" s="123"/>
      <c r="FO36" s="123"/>
      <c r="FP36" s="123"/>
      <c r="FQ36" s="123"/>
      <c r="FR36" s="123"/>
      <c r="FS36" s="123"/>
      <c r="FT36" s="123"/>
      <c r="FU36" s="123"/>
      <c r="FV36" s="123"/>
      <c r="FW36" s="123"/>
      <c r="FX36" s="123"/>
      <c r="FY36" s="123"/>
      <c r="FZ36" s="123"/>
      <c r="GA36" s="123"/>
      <c r="GB36" s="123"/>
      <c r="GC36" s="123"/>
      <c r="GD36" s="123"/>
      <c r="GE36" s="123"/>
      <c r="GF36" s="123"/>
      <c r="GG36" s="123"/>
      <c r="GH36" s="123"/>
      <c r="GI36" s="123"/>
      <c r="GJ36" s="123"/>
      <c r="GK36" s="123"/>
      <c r="GL36" s="123"/>
      <c r="GM36" s="123"/>
      <c r="GN36" s="123"/>
      <c r="GO36" s="123"/>
      <c r="GP36" s="123"/>
      <c r="GQ36" s="123"/>
      <c r="GR36" s="123"/>
      <c r="GS36" s="123"/>
      <c r="GT36" s="123"/>
      <c r="GU36" s="123"/>
      <c r="GV36" s="123"/>
      <c r="GW36" s="123"/>
      <c r="GX36" s="123"/>
      <c r="GY36" s="123"/>
      <c r="GZ36" s="123"/>
      <c r="HA36" s="123"/>
      <c r="HB36" s="123"/>
      <c r="HC36" s="123"/>
      <c r="HD36" s="123"/>
      <c r="HE36" s="123"/>
      <c r="HF36" s="123"/>
      <c r="HG36" s="123"/>
      <c r="HH36" s="123"/>
      <c r="HI36" s="123"/>
      <c r="HJ36" s="123"/>
      <c r="HK36" s="123"/>
      <c r="HL36" s="123"/>
      <c r="HM36" s="123"/>
      <c r="HN36" s="123"/>
      <c r="HO36" s="123"/>
      <c r="HP36" s="123"/>
      <c r="HQ36" s="123"/>
      <c r="HR36" s="123"/>
      <c r="HS36" s="123"/>
      <c r="HT36" s="123"/>
      <c r="HU36" s="123"/>
      <c r="HV36" s="123"/>
      <c r="HW36" s="123"/>
      <c r="HX36" s="123"/>
      <c r="HY36" s="123"/>
      <c r="HZ36" s="123"/>
      <c r="IA36" s="123"/>
      <c r="IB36" s="123"/>
      <c r="IC36" s="123"/>
      <c r="ID36" s="123"/>
      <c r="IE36" s="123"/>
      <c r="IF36" s="123"/>
      <c r="IG36" s="123"/>
      <c r="IH36" s="123"/>
      <c r="II36" s="123"/>
      <c r="IJ36" s="123"/>
      <c r="IK36" s="123"/>
      <c r="IL36" s="123"/>
      <c r="IM36" s="123"/>
      <c r="IN36" s="123"/>
      <c r="IO36" s="123"/>
      <c r="IP36" s="123"/>
      <c r="IQ36" s="123"/>
      <c r="IR36" s="123"/>
    </row>
    <row r="37" spans="1:252" s="7" customFormat="1" x14ac:dyDescent="0.25">
      <c r="A37" s="1006" t="s">
        <v>27</v>
      </c>
      <c r="B37" s="1006"/>
      <c r="C37" s="1006"/>
      <c r="D37" s="1006"/>
      <c r="E37" s="1006"/>
      <c r="F37" s="1006"/>
      <c r="G37" s="1006"/>
    </row>
    <row r="38" spans="1:252" s="7" customFormat="1" ht="18" thickBot="1" x14ac:dyDescent="0.3">
      <c r="A38" s="367"/>
      <c r="B38" s="367"/>
      <c r="C38" s="367"/>
      <c r="D38" s="367"/>
      <c r="E38" s="367"/>
      <c r="F38" s="367"/>
      <c r="G38" s="367"/>
    </row>
    <row r="39" spans="1:252" s="7" customFormat="1" ht="55.5" customHeight="1" x14ac:dyDescent="0.25">
      <c r="A39" s="1007" t="s">
        <v>28</v>
      </c>
      <c r="B39" s="1008"/>
      <c r="C39" s="1009"/>
      <c r="D39" s="984" t="s">
        <v>109</v>
      </c>
      <c r="E39" s="984"/>
      <c r="F39" s="984"/>
      <c r="G39" s="984"/>
    </row>
    <row r="40" spans="1:252" s="7" customFormat="1" ht="50.25" customHeight="1" x14ac:dyDescent="0.25">
      <c r="A40" s="1010"/>
      <c r="B40" s="1011"/>
      <c r="C40" s="1012"/>
      <c r="D40" s="696" t="s">
        <v>29</v>
      </c>
      <c r="E40" s="697"/>
      <c r="F40" s="696" t="s">
        <v>30</v>
      </c>
      <c r="G40" s="697"/>
    </row>
    <row r="41" spans="1:252" s="7" customFormat="1" ht="35.25" thickBot="1" x14ac:dyDescent="0.3">
      <c r="A41" s="1013"/>
      <c r="B41" s="1014"/>
      <c r="C41" s="973"/>
      <c r="D41" s="384" t="s">
        <v>10</v>
      </c>
      <c r="E41" s="142" t="s">
        <v>5</v>
      </c>
      <c r="F41" s="384" t="s">
        <v>10</v>
      </c>
      <c r="G41" s="144" t="s">
        <v>5</v>
      </c>
    </row>
    <row r="42" spans="1:252" s="7" customFormat="1" x14ac:dyDescent="0.25">
      <c r="A42" s="974" t="s">
        <v>31</v>
      </c>
      <c r="B42" s="975"/>
      <c r="C42" s="922" t="s">
        <v>12</v>
      </c>
      <c r="D42" s="923"/>
      <c r="E42" s="923"/>
      <c r="F42" s="923"/>
      <c r="G42" s="924"/>
    </row>
    <row r="43" spans="1:252" s="7" customFormat="1" ht="28.5" customHeight="1" x14ac:dyDescent="0.25">
      <c r="A43" s="976"/>
      <c r="B43" s="921"/>
      <c r="C43" s="960" t="s">
        <v>32</v>
      </c>
      <c r="D43" s="961"/>
      <c r="E43" s="961"/>
      <c r="F43" s="961"/>
      <c r="G43" s="962"/>
    </row>
    <row r="44" spans="1:252" s="7" customFormat="1" ht="32.25" customHeight="1" x14ac:dyDescent="0.25">
      <c r="A44" s="772">
        <v>1146</v>
      </c>
      <c r="B44" s="697" t="s">
        <v>364</v>
      </c>
      <c r="C44" s="392" t="s">
        <v>33</v>
      </c>
      <c r="D44" s="393"/>
      <c r="E44" s="394"/>
      <c r="F44" s="394"/>
      <c r="G44" s="395"/>
    </row>
    <row r="45" spans="1:252" s="7" customFormat="1" ht="51" customHeight="1" x14ac:dyDescent="0.25">
      <c r="A45" s="772"/>
      <c r="B45" s="697"/>
      <c r="C45" s="1003" t="s">
        <v>438</v>
      </c>
      <c r="D45" s="1004"/>
      <c r="E45" s="1004"/>
      <c r="F45" s="1004"/>
      <c r="G45" s="1005"/>
    </row>
    <row r="46" spans="1:252" s="7" customFormat="1" ht="26.25" customHeight="1" thickBot="1" x14ac:dyDescent="0.3">
      <c r="A46" s="985" t="s">
        <v>34</v>
      </c>
      <c r="B46" s="986"/>
      <c r="C46" s="396"/>
      <c r="D46" s="397" t="s">
        <v>35</v>
      </c>
      <c r="E46" s="397" t="s">
        <v>35</v>
      </c>
      <c r="F46" s="398">
        <f>SUM(Կապիտալ!H133,Կապիտալ!G151)</f>
        <v>-6500</v>
      </c>
      <c r="G46" s="398">
        <f>SUM(F46)</f>
        <v>-6500</v>
      </c>
    </row>
    <row r="47" spans="1:252" s="7" customFormat="1" x14ac:dyDescent="0.25">
      <c r="A47" s="987"/>
      <c r="B47" s="988"/>
      <c r="C47" s="988"/>
      <c r="D47" s="988"/>
      <c r="E47" s="988"/>
      <c r="F47" s="989"/>
      <c r="G47" s="990"/>
    </row>
    <row r="48" spans="1:252" s="7" customFormat="1" ht="21.75" customHeight="1" thickBot="1" x14ac:dyDescent="0.3">
      <c r="A48" s="991" t="s">
        <v>557</v>
      </c>
      <c r="B48" s="992"/>
      <c r="C48" s="992"/>
      <c r="D48" s="992"/>
      <c r="E48" s="992"/>
      <c r="F48" s="992"/>
      <c r="G48" s="993"/>
    </row>
    <row r="49" spans="1:252" s="7" customFormat="1" ht="39.75" customHeight="1" thickBot="1" x14ac:dyDescent="0.3">
      <c r="A49" s="994" t="s">
        <v>37</v>
      </c>
      <c r="B49" s="995"/>
      <c r="C49" s="995"/>
      <c r="D49" s="995"/>
      <c r="E49" s="995"/>
      <c r="F49" s="995"/>
      <c r="G49" s="996"/>
    </row>
    <row r="50" spans="1:252" s="7" customFormat="1" ht="79.5" customHeight="1" thickBot="1" x14ac:dyDescent="0.3">
      <c r="A50" s="997" t="s">
        <v>38</v>
      </c>
      <c r="B50" s="998"/>
      <c r="C50" s="999" t="s">
        <v>39</v>
      </c>
      <c r="D50" s="1000"/>
      <c r="E50" s="1000"/>
      <c r="F50" s="1000"/>
      <c r="G50" s="1001"/>
    </row>
    <row r="51" spans="1:252" s="7" customFormat="1" ht="70.5" customHeight="1" thickBot="1" x14ac:dyDescent="0.3">
      <c r="A51" s="977" t="s">
        <v>40</v>
      </c>
      <c r="B51" s="978"/>
      <c r="C51" s="399"/>
      <c r="D51" s="399"/>
      <c r="E51" s="399"/>
      <c r="F51" s="399"/>
      <c r="G51" s="400"/>
    </row>
    <row r="52" spans="1:252" s="7" customFormat="1" ht="33" customHeight="1" x14ac:dyDescent="0.25">
      <c r="A52" s="917" t="s">
        <v>41</v>
      </c>
      <c r="B52" s="918"/>
      <c r="C52" s="918"/>
      <c r="D52" s="918"/>
      <c r="E52" s="918"/>
      <c r="F52" s="919"/>
      <c r="G52" s="920"/>
    </row>
    <row r="53" spans="1:252" s="7" customFormat="1" ht="36" customHeight="1" thickBot="1" x14ac:dyDescent="0.3">
      <c r="A53" s="979" t="s">
        <v>84</v>
      </c>
      <c r="B53" s="980"/>
      <c r="C53" s="980"/>
      <c r="D53" s="980"/>
      <c r="E53" s="980"/>
      <c r="F53" s="981"/>
      <c r="G53" s="982"/>
    </row>
    <row r="54" spans="1:252" s="7" customFormat="1" ht="27" customHeight="1" x14ac:dyDescent="0.25">
      <c r="A54" s="917" t="s">
        <v>42</v>
      </c>
      <c r="B54" s="918"/>
      <c r="C54" s="918"/>
      <c r="D54" s="918"/>
      <c r="E54" s="918"/>
      <c r="F54" s="919"/>
      <c r="G54" s="920"/>
    </row>
    <row r="55" spans="1:252" s="7" customFormat="1" ht="41.25" customHeight="1" thickBot="1" x14ac:dyDescent="0.3">
      <c r="A55" s="979" t="s">
        <v>85</v>
      </c>
      <c r="B55" s="980"/>
      <c r="C55" s="980"/>
      <c r="D55" s="980"/>
      <c r="E55" s="980"/>
      <c r="F55" s="981"/>
      <c r="G55" s="982"/>
    </row>
    <row r="56" spans="1:252" s="14" customFormat="1" x14ac:dyDescent="0.3">
      <c r="A56" s="425"/>
      <c r="B56" s="425"/>
      <c r="C56" s="425"/>
      <c r="D56" s="425"/>
      <c r="E56" s="425"/>
      <c r="F56" s="425"/>
      <c r="G56" s="425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  <c r="AL56" s="123"/>
      <c r="AM56" s="123"/>
      <c r="AN56" s="123"/>
      <c r="AO56" s="123"/>
      <c r="AP56" s="123"/>
      <c r="AQ56" s="123"/>
      <c r="AR56" s="123"/>
      <c r="AS56" s="123"/>
      <c r="AT56" s="123"/>
      <c r="AU56" s="123"/>
      <c r="AV56" s="123"/>
      <c r="AW56" s="123"/>
      <c r="AX56" s="123"/>
      <c r="AY56" s="123"/>
      <c r="AZ56" s="123"/>
      <c r="BA56" s="123"/>
      <c r="BB56" s="123"/>
      <c r="BC56" s="123"/>
      <c r="BD56" s="123"/>
      <c r="BE56" s="123"/>
      <c r="BF56" s="123"/>
      <c r="BG56" s="123"/>
      <c r="BH56" s="123"/>
      <c r="BI56" s="123"/>
      <c r="BJ56" s="123"/>
      <c r="BK56" s="123"/>
      <c r="BL56" s="123"/>
      <c r="BM56" s="123"/>
      <c r="BN56" s="123"/>
      <c r="BO56" s="123"/>
      <c r="BP56" s="123"/>
      <c r="BQ56" s="123"/>
      <c r="BR56" s="123"/>
      <c r="BS56" s="123"/>
      <c r="BT56" s="123"/>
      <c r="BU56" s="123"/>
      <c r="BV56" s="123"/>
      <c r="BW56" s="123"/>
      <c r="BX56" s="123"/>
      <c r="BY56" s="123"/>
      <c r="BZ56" s="123"/>
      <c r="CA56" s="123"/>
      <c r="CB56" s="123"/>
      <c r="CC56" s="123"/>
      <c r="CD56" s="123"/>
      <c r="CE56" s="123"/>
      <c r="CF56" s="123"/>
      <c r="CG56" s="123"/>
      <c r="CH56" s="123"/>
      <c r="CI56" s="123"/>
      <c r="CJ56" s="123"/>
      <c r="CK56" s="123"/>
      <c r="CL56" s="123"/>
      <c r="CM56" s="123"/>
      <c r="CN56" s="123"/>
      <c r="CO56" s="123"/>
      <c r="CP56" s="123"/>
      <c r="CQ56" s="123"/>
      <c r="CR56" s="123"/>
      <c r="CS56" s="123"/>
      <c r="CT56" s="123"/>
      <c r="CU56" s="123"/>
      <c r="CV56" s="123"/>
      <c r="CW56" s="123"/>
      <c r="CX56" s="123"/>
      <c r="CY56" s="123"/>
      <c r="CZ56" s="123"/>
      <c r="DA56" s="123"/>
      <c r="DB56" s="123"/>
      <c r="DC56" s="123"/>
      <c r="DD56" s="123"/>
      <c r="DE56" s="123"/>
      <c r="DF56" s="123"/>
      <c r="DG56" s="123"/>
      <c r="DH56" s="123"/>
      <c r="DI56" s="123"/>
      <c r="DJ56" s="123"/>
      <c r="DK56" s="123"/>
      <c r="DL56" s="123"/>
      <c r="DM56" s="123"/>
      <c r="DN56" s="123"/>
      <c r="DO56" s="123"/>
      <c r="DP56" s="123"/>
      <c r="DQ56" s="123"/>
      <c r="DR56" s="123"/>
      <c r="DS56" s="123"/>
      <c r="DT56" s="123"/>
      <c r="DU56" s="123"/>
      <c r="DV56" s="123"/>
      <c r="DW56" s="123"/>
      <c r="DX56" s="123"/>
      <c r="DY56" s="123"/>
      <c r="DZ56" s="123"/>
      <c r="EA56" s="123"/>
      <c r="EB56" s="123"/>
      <c r="EC56" s="123"/>
      <c r="ED56" s="123"/>
      <c r="EE56" s="123"/>
      <c r="EF56" s="123"/>
      <c r="EG56" s="123"/>
      <c r="EH56" s="123"/>
      <c r="EI56" s="123"/>
      <c r="EJ56" s="123"/>
      <c r="EK56" s="123"/>
      <c r="EL56" s="123"/>
      <c r="EM56" s="123"/>
      <c r="EN56" s="123"/>
      <c r="EO56" s="123"/>
      <c r="EP56" s="123"/>
      <c r="EQ56" s="123"/>
      <c r="ER56" s="123"/>
      <c r="ES56" s="123"/>
      <c r="ET56" s="123"/>
      <c r="EU56" s="123"/>
      <c r="EV56" s="123"/>
      <c r="EW56" s="123"/>
      <c r="EX56" s="123"/>
      <c r="EY56" s="123"/>
      <c r="EZ56" s="123"/>
      <c r="FA56" s="123"/>
      <c r="FB56" s="123"/>
      <c r="FC56" s="123"/>
      <c r="FD56" s="123"/>
      <c r="FE56" s="123"/>
      <c r="FF56" s="123"/>
      <c r="FG56" s="123"/>
      <c r="FH56" s="123"/>
      <c r="FI56" s="123"/>
      <c r="FJ56" s="123"/>
      <c r="FK56" s="123"/>
      <c r="FL56" s="123"/>
      <c r="FM56" s="123"/>
      <c r="FN56" s="123"/>
      <c r="FO56" s="123"/>
      <c r="FP56" s="123"/>
      <c r="FQ56" s="123"/>
      <c r="FR56" s="123"/>
      <c r="FS56" s="123"/>
      <c r="FT56" s="123"/>
      <c r="FU56" s="123"/>
      <c r="FV56" s="123"/>
      <c r="FW56" s="123"/>
      <c r="FX56" s="123"/>
      <c r="FY56" s="123"/>
      <c r="FZ56" s="123"/>
      <c r="GA56" s="123"/>
      <c r="GB56" s="123"/>
      <c r="GC56" s="123"/>
      <c r="GD56" s="123"/>
      <c r="GE56" s="123"/>
      <c r="GF56" s="123"/>
      <c r="GG56" s="123"/>
      <c r="GH56" s="123"/>
      <c r="GI56" s="123"/>
      <c r="GJ56" s="123"/>
      <c r="GK56" s="123"/>
      <c r="GL56" s="123"/>
      <c r="GM56" s="123"/>
      <c r="GN56" s="123"/>
      <c r="GO56" s="123"/>
      <c r="GP56" s="123"/>
      <c r="GQ56" s="123"/>
      <c r="GR56" s="123"/>
      <c r="GS56" s="123"/>
      <c r="GT56" s="123"/>
      <c r="GU56" s="123"/>
      <c r="GV56" s="123"/>
      <c r="GW56" s="123"/>
      <c r="GX56" s="123"/>
      <c r="GY56" s="123"/>
      <c r="GZ56" s="123"/>
      <c r="HA56" s="123"/>
      <c r="HB56" s="123"/>
      <c r="HC56" s="123"/>
      <c r="HD56" s="123"/>
      <c r="HE56" s="123"/>
      <c r="HF56" s="123"/>
      <c r="HG56" s="123"/>
      <c r="HH56" s="123"/>
      <c r="HI56" s="123"/>
      <c r="HJ56" s="123"/>
      <c r="HK56" s="123"/>
      <c r="HL56" s="123"/>
      <c r="HM56" s="123"/>
      <c r="HN56" s="123"/>
      <c r="HO56" s="123"/>
      <c r="HP56" s="123"/>
      <c r="HQ56" s="123"/>
      <c r="HR56" s="123"/>
      <c r="HS56" s="123"/>
      <c r="HT56" s="123"/>
      <c r="HU56" s="123"/>
      <c r="HV56" s="123"/>
      <c r="HW56" s="123"/>
      <c r="HX56" s="123"/>
      <c r="HY56" s="123"/>
      <c r="HZ56" s="123"/>
      <c r="IA56" s="123"/>
      <c r="IB56" s="123"/>
      <c r="IC56" s="123"/>
      <c r="ID56" s="123"/>
      <c r="IE56" s="123"/>
      <c r="IF56" s="123"/>
      <c r="IG56" s="123"/>
      <c r="IH56" s="123"/>
      <c r="II56" s="123"/>
      <c r="IJ56" s="123"/>
      <c r="IK56" s="123"/>
      <c r="IL56" s="123"/>
      <c r="IM56" s="123"/>
      <c r="IN56" s="123"/>
      <c r="IO56" s="123"/>
      <c r="IP56" s="123"/>
      <c r="IQ56" s="123"/>
      <c r="IR56" s="123"/>
    </row>
    <row r="57" spans="1:252" x14ac:dyDescent="0.25">
      <c r="A57" s="1025" t="s">
        <v>148</v>
      </c>
      <c r="B57" s="1025"/>
      <c r="C57" s="1025"/>
      <c r="D57" s="1025"/>
      <c r="E57" s="1025"/>
      <c r="F57" s="1025"/>
      <c r="G57" s="1025"/>
    </row>
    <row r="58" spans="1:252" ht="18" thickBot="1" x14ac:dyDescent="0.3">
      <c r="A58" s="1025" t="s">
        <v>149</v>
      </c>
      <c r="B58" s="1025"/>
      <c r="C58" s="1025"/>
      <c r="D58" s="1025"/>
      <c r="E58" s="1025"/>
      <c r="F58" s="1025"/>
      <c r="G58" s="1025"/>
    </row>
    <row r="59" spans="1:252" ht="57" customHeight="1" x14ac:dyDescent="0.25">
      <c r="A59" s="1026" t="s">
        <v>28</v>
      </c>
      <c r="B59" s="1027"/>
      <c r="C59" s="1028"/>
      <c r="D59" s="984" t="s">
        <v>109</v>
      </c>
      <c r="E59" s="984"/>
      <c r="F59" s="984"/>
      <c r="G59" s="984"/>
    </row>
    <row r="60" spans="1:252" ht="52.5" customHeight="1" x14ac:dyDescent="0.25">
      <c r="A60" s="1029"/>
      <c r="B60" s="1030"/>
      <c r="C60" s="1031"/>
      <c r="D60" s="1035" t="s">
        <v>29</v>
      </c>
      <c r="E60" s="760"/>
      <c r="F60" s="760" t="s">
        <v>30</v>
      </c>
      <c r="G60" s="1036"/>
    </row>
    <row r="61" spans="1:252" ht="42" customHeight="1" thickBot="1" x14ac:dyDescent="0.3">
      <c r="A61" s="1032"/>
      <c r="B61" s="1033"/>
      <c r="C61" s="1034"/>
      <c r="D61" s="442" t="s">
        <v>10</v>
      </c>
      <c r="E61" s="142" t="s">
        <v>5</v>
      </c>
      <c r="F61" s="384" t="s">
        <v>10</v>
      </c>
      <c r="G61" s="144" t="s">
        <v>5</v>
      </c>
    </row>
    <row r="62" spans="1:252" s="50" customFormat="1" x14ac:dyDescent="0.3">
      <c r="A62" s="891" t="s">
        <v>31</v>
      </c>
      <c r="B62" s="892"/>
      <c r="C62" s="897" t="s">
        <v>12</v>
      </c>
      <c r="D62" s="898"/>
      <c r="E62" s="898"/>
      <c r="F62" s="898"/>
      <c r="G62" s="899"/>
    </row>
    <row r="63" spans="1:252" s="50" customFormat="1" x14ac:dyDescent="0.3">
      <c r="A63" s="893"/>
      <c r="B63" s="894"/>
      <c r="C63" s="900" t="s">
        <v>65</v>
      </c>
      <c r="D63" s="846"/>
      <c r="E63" s="901"/>
      <c r="F63" s="901"/>
      <c r="G63" s="847"/>
    </row>
    <row r="64" spans="1:252" s="50" customFormat="1" ht="21.75" customHeight="1" thickBot="1" x14ac:dyDescent="0.35">
      <c r="A64" s="895"/>
      <c r="B64" s="896"/>
      <c r="C64" s="902" t="s">
        <v>46</v>
      </c>
      <c r="D64" s="903"/>
      <c r="E64" s="904"/>
      <c r="F64" s="904"/>
      <c r="G64" s="905"/>
    </row>
    <row r="65" spans="1:7" s="50" customFormat="1" ht="34.5" customHeight="1" thickBot="1" x14ac:dyDescent="0.35">
      <c r="A65" s="426">
        <v>1049</v>
      </c>
      <c r="B65" s="430" t="s">
        <v>224</v>
      </c>
      <c r="C65" s="844" t="s">
        <v>66</v>
      </c>
      <c r="D65" s="845"/>
      <c r="E65" s="845"/>
      <c r="F65" s="845"/>
      <c r="G65" s="887"/>
    </row>
    <row r="66" spans="1:7" s="50" customFormat="1" ht="64.5" customHeight="1" thickBot="1" x14ac:dyDescent="0.35">
      <c r="A66" s="888" t="s">
        <v>47</v>
      </c>
      <c r="B66" s="889"/>
      <c r="C66" s="422" t="s">
        <v>79</v>
      </c>
      <c r="D66" s="423"/>
      <c r="E66" s="423"/>
      <c r="F66" s="421"/>
      <c r="G66" s="421"/>
    </row>
    <row r="67" spans="1:7" s="50" customFormat="1" ht="30" customHeight="1" thickBot="1" x14ac:dyDescent="0.35">
      <c r="A67" s="888" t="s">
        <v>48</v>
      </c>
      <c r="B67" s="889"/>
      <c r="C67" s="422"/>
      <c r="D67" s="422"/>
      <c r="E67" s="421"/>
      <c r="F67" s="421"/>
      <c r="G67" s="421"/>
    </row>
    <row r="68" spans="1:7" s="50" customFormat="1" ht="66" customHeight="1" thickBot="1" x14ac:dyDescent="0.35">
      <c r="A68" s="888" t="s">
        <v>49</v>
      </c>
      <c r="B68" s="890"/>
      <c r="C68" s="889"/>
      <c r="D68" s="422"/>
      <c r="E68" s="421"/>
      <c r="F68" s="424">
        <f>SUM(Կապիտալ!H122)</f>
        <v>-9460</v>
      </c>
      <c r="G68" s="424">
        <f>SUM(F68)</f>
        <v>-9460</v>
      </c>
    </row>
    <row r="69" spans="1:7" s="50" customFormat="1" ht="45" customHeight="1" thickBot="1" x14ac:dyDescent="0.35">
      <c r="A69" s="888" t="s">
        <v>50</v>
      </c>
      <c r="B69" s="889"/>
      <c r="C69" s="424">
        <f>G68</f>
        <v>-9460</v>
      </c>
      <c r="D69" s="424"/>
      <c r="E69" s="421"/>
      <c r="F69" s="421"/>
      <c r="G69" s="421"/>
    </row>
    <row r="70" spans="1:7" s="50" customFormat="1" ht="105" customHeight="1" thickBot="1" x14ac:dyDescent="0.35">
      <c r="A70" s="888" t="s">
        <v>51</v>
      </c>
      <c r="B70" s="889"/>
      <c r="C70" s="422"/>
      <c r="D70" s="422"/>
      <c r="E70" s="421"/>
      <c r="F70" s="421"/>
      <c r="G70" s="421"/>
    </row>
    <row r="71" spans="1:7" s="50" customFormat="1" ht="35.25" customHeight="1" x14ac:dyDescent="0.3">
      <c r="A71" s="884" t="s">
        <v>41</v>
      </c>
      <c r="B71" s="885"/>
      <c r="C71" s="885"/>
      <c r="D71" s="885"/>
      <c r="E71" s="885"/>
      <c r="F71" s="885"/>
      <c r="G71" s="886"/>
    </row>
    <row r="72" spans="1:7" s="50" customFormat="1" ht="34.5" customHeight="1" thickBot="1" x14ac:dyDescent="0.35">
      <c r="A72" s="844" t="s">
        <v>165</v>
      </c>
      <c r="B72" s="845"/>
      <c r="C72" s="845"/>
      <c r="D72" s="845"/>
      <c r="E72" s="845"/>
      <c r="F72" s="845"/>
      <c r="G72" s="887"/>
    </row>
    <row r="73" spans="1:7" s="50" customFormat="1" ht="27" customHeight="1" x14ac:dyDescent="0.3">
      <c r="A73" s="884" t="s">
        <v>42</v>
      </c>
      <c r="B73" s="885"/>
      <c r="C73" s="885"/>
      <c r="D73" s="885"/>
      <c r="E73" s="885"/>
      <c r="F73" s="885"/>
      <c r="G73" s="886"/>
    </row>
    <row r="74" spans="1:7" s="50" customFormat="1" ht="36.75" customHeight="1" thickBot="1" x14ac:dyDescent="0.35">
      <c r="A74" s="844" t="s">
        <v>166</v>
      </c>
      <c r="B74" s="845"/>
      <c r="C74" s="845"/>
      <c r="D74" s="845"/>
      <c r="E74" s="845"/>
      <c r="F74" s="845"/>
      <c r="G74" s="887"/>
    </row>
    <row r="75" spans="1:7" s="7" customFormat="1" x14ac:dyDescent="0.25"/>
  </sheetData>
  <mergeCells count="81">
    <mergeCell ref="A1:G1"/>
    <mergeCell ref="A3:G3"/>
    <mergeCell ref="A5:G5"/>
    <mergeCell ref="A6:G6"/>
    <mergeCell ref="A8:C10"/>
    <mergeCell ref="D8:G8"/>
    <mergeCell ref="D9:E9"/>
    <mergeCell ref="F9:G9"/>
    <mergeCell ref="A20:G20"/>
    <mergeCell ref="A11:A14"/>
    <mergeCell ref="B11:B14"/>
    <mergeCell ref="C11:G11"/>
    <mergeCell ref="C12:G12"/>
    <mergeCell ref="C13:G13"/>
    <mergeCell ref="C14:G14"/>
    <mergeCell ref="A15:B15"/>
    <mergeCell ref="A16:B16"/>
    <mergeCell ref="A17:C17"/>
    <mergeCell ref="A18:G18"/>
    <mergeCell ref="A19:G19"/>
    <mergeCell ref="A21:G21"/>
    <mergeCell ref="A22:G22"/>
    <mergeCell ref="A23:G23"/>
    <mergeCell ref="A24:B25"/>
    <mergeCell ref="C24:G24"/>
    <mergeCell ref="C25:G25"/>
    <mergeCell ref="A35:G35"/>
    <mergeCell ref="A26:A27"/>
    <mergeCell ref="B26:B27"/>
    <mergeCell ref="C26:G26"/>
    <mergeCell ref="C27:G27"/>
    <mergeCell ref="A28:B28"/>
    <mergeCell ref="A29:B29"/>
    <mergeCell ref="A30:C30"/>
    <mergeCell ref="A31:G31"/>
    <mergeCell ref="A32:G32"/>
    <mergeCell ref="A33:G33"/>
    <mergeCell ref="A34:G34"/>
    <mergeCell ref="A36:G36"/>
    <mergeCell ref="A37:G37"/>
    <mergeCell ref="A39:C41"/>
    <mergeCell ref="D39:G39"/>
    <mergeCell ref="D40:E40"/>
    <mergeCell ref="F40:G40"/>
    <mergeCell ref="A42:B43"/>
    <mergeCell ref="C42:G42"/>
    <mergeCell ref="C43:G43"/>
    <mergeCell ref="A44:A45"/>
    <mergeCell ref="B44:B45"/>
    <mergeCell ref="C45:G45"/>
    <mergeCell ref="A57:G57"/>
    <mergeCell ref="A46:B46"/>
    <mergeCell ref="A47:G47"/>
    <mergeCell ref="A48:G48"/>
    <mergeCell ref="A49:G49"/>
    <mergeCell ref="A50:B50"/>
    <mergeCell ref="C50:G50"/>
    <mergeCell ref="A51:B51"/>
    <mergeCell ref="A52:G52"/>
    <mergeCell ref="A53:G53"/>
    <mergeCell ref="A54:G54"/>
    <mergeCell ref="A55:G55"/>
    <mergeCell ref="A58:G58"/>
    <mergeCell ref="A59:C61"/>
    <mergeCell ref="D59:G59"/>
    <mergeCell ref="D60:E60"/>
    <mergeCell ref="F60:G60"/>
    <mergeCell ref="C65:G65"/>
    <mergeCell ref="A62:B64"/>
    <mergeCell ref="C62:G62"/>
    <mergeCell ref="C63:G63"/>
    <mergeCell ref="C64:G64"/>
    <mergeCell ref="A72:G72"/>
    <mergeCell ref="A73:G73"/>
    <mergeCell ref="A74:G74"/>
    <mergeCell ref="A66:B66"/>
    <mergeCell ref="A67:B67"/>
    <mergeCell ref="A68:C68"/>
    <mergeCell ref="A69:B69"/>
    <mergeCell ref="A70:B70"/>
    <mergeCell ref="A71:G7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7" workbookViewId="0">
      <selection activeCell="D15" activeCellId="2" sqref="D11 D14 D15"/>
    </sheetView>
  </sheetViews>
  <sheetFormatPr defaultRowHeight="15" x14ac:dyDescent="0.25"/>
  <cols>
    <col min="1" max="1" width="6.85546875" style="4" customWidth="1"/>
    <col min="2" max="2" width="75" style="8" customWidth="1"/>
    <col min="3" max="3" width="18.85546875" style="1" customWidth="1"/>
    <col min="4" max="4" width="20.42578125" style="1" customWidth="1"/>
    <col min="5" max="5" width="6.85546875" style="1" customWidth="1"/>
    <col min="6" max="251" width="9.140625" style="1"/>
    <col min="252" max="252" width="6.85546875" style="1" customWidth="1"/>
    <col min="253" max="253" width="75" style="1" customWidth="1"/>
    <col min="254" max="254" width="15" style="1" customWidth="1"/>
    <col min="255" max="255" width="14.5703125" style="1" customWidth="1"/>
    <col min="256" max="256" width="14.7109375" style="1" customWidth="1"/>
    <col min="257" max="257" width="14.85546875" style="1" customWidth="1"/>
    <col min="258" max="258" width="17.140625" style="1" customWidth="1"/>
    <col min="259" max="507" width="9.140625" style="1"/>
    <col min="508" max="508" width="6.85546875" style="1" customWidth="1"/>
    <col min="509" max="509" width="75" style="1" customWidth="1"/>
    <col min="510" max="510" width="15" style="1" customWidth="1"/>
    <col min="511" max="511" width="14.5703125" style="1" customWidth="1"/>
    <col min="512" max="512" width="14.7109375" style="1" customWidth="1"/>
    <col min="513" max="513" width="14.85546875" style="1" customWidth="1"/>
    <col min="514" max="514" width="17.140625" style="1" customWidth="1"/>
    <col min="515" max="763" width="9.140625" style="1"/>
    <col min="764" max="764" width="6.85546875" style="1" customWidth="1"/>
    <col min="765" max="765" width="75" style="1" customWidth="1"/>
    <col min="766" max="766" width="15" style="1" customWidth="1"/>
    <col min="767" max="767" width="14.5703125" style="1" customWidth="1"/>
    <col min="768" max="768" width="14.7109375" style="1" customWidth="1"/>
    <col min="769" max="769" width="14.85546875" style="1" customWidth="1"/>
    <col min="770" max="770" width="17.140625" style="1" customWidth="1"/>
    <col min="771" max="1019" width="9.140625" style="1"/>
    <col min="1020" max="1020" width="6.85546875" style="1" customWidth="1"/>
    <col min="1021" max="1021" width="75" style="1" customWidth="1"/>
    <col min="1022" max="1022" width="15" style="1" customWidth="1"/>
    <col min="1023" max="1023" width="14.5703125" style="1" customWidth="1"/>
    <col min="1024" max="1024" width="14.7109375" style="1" customWidth="1"/>
    <col min="1025" max="1025" width="14.85546875" style="1" customWidth="1"/>
    <col min="1026" max="1026" width="17.140625" style="1" customWidth="1"/>
    <col min="1027" max="1275" width="9.140625" style="1"/>
    <col min="1276" max="1276" width="6.85546875" style="1" customWidth="1"/>
    <col min="1277" max="1277" width="75" style="1" customWidth="1"/>
    <col min="1278" max="1278" width="15" style="1" customWidth="1"/>
    <col min="1279" max="1279" width="14.5703125" style="1" customWidth="1"/>
    <col min="1280" max="1280" width="14.7109375" style="1" customWidth="1"/>
    <col min="1281" max="1281" width="14.85546875" style="1" customWidth="1"/>
    <col min="1282" max="1282" width="17.140625" style="1" customWidth="1"/>
    <col min="1283" max="1531" width="9.140625" style="1"/>
    <col min="1532" max="1532" width="6.85546875" style="1" customWidth="1"/>
    <col min="1533" max="1533" width="75" style="1" customWidth="1"/>
    <col min="1534" max="1534" width="15" style="1" customWidth="1"/>
    <col min="1535" max="1535" width="14.5703125" style="1" customWidth="1"/>
    <col min="1536" max="1536" width="14.7109375" style="1" customWidth="1"/>
    <col min="1537" max="1537" width="14.85546875" style="1" customWidth="1"/>
    <col min="1538" max="1538" width="17.140625" style="1" customWidth="1"/>
    <col min="1539" max="1787" width="9.140625" style="1"/>
    <col min="1788" max="1788" width="6.85546875" style="1" customWidth="1"/>
    <col min="1789" max="1789" width="75" style="1" customWidth="1"/>
    <col min="1790" max="1790" width="15" style="1" customWidth="1"/>
    <col min="1791" max="1791" width="14.5703125" style="1" customWidth="1"/>
    <col min="1792" max="1792" width="14.7109375" style="1" customWidth="1"/>
    <col min="1793" max="1793" width="14.85546875" style="1" customWidth="1"/>
    <col min="1794" max="1794" width="17.140625" style="1" customWidth="1"/>
    <col min="1795" max="2043" width="9.140625" style="1"/>
    <col min="2044" max="2044" width="6.85546875" style="1" customWidth="1"/>
    <col min="2045" max="2045" width="75" style="1" customWidth="1"/>
    <col min="2046" max="2046" width="15" style="1" customWidth="1"/>
    <col min="2047" max="2047" width="14.5703125" style="1" customWidth="1"/>
    <col min="2048" max="2048" width="14.7109375" style="1" customWidth="1"/>
    <col min="2049" max="2049" width="14.85546875" style="1" customWidth="1"/>
    <col min="2050" max="2050" width="17.140625" style="1" customWidth="1"/>
    <col min="2051" max="2299" width="9.140625" style="1"/>
    <col min="2300" max="2300" width="6.85546875" style="1" customWidth="1"/>
    <col min="2301" max="2301" width="75" style="1" customWidth="1"/>
    <col min="2302" max="2302" width="15" style="1" customWidth="1"/>
    <col min="2303" max="2303" width="14.5703125" style="1" customWidth="1"/>
    <col min="2304" max="2304" width="14.7109375" style="1" customWidth="1"/>
    <col min="2305" max="2305" width="14.85546875" style="1" customWidth="1"/>
    <col min="2306" max="2306" width="17.140625" style="1" customWidth="1"/>
    <col min="2307" max="2555" width="9.140625" style="1"/>
    <col min="2556" max="2556" width="6.85546875" style="1" customWidth="1"/>
    <col min="2557" max="2557" width="75" style="1" customWidth="1"/>
    <col min="2558" max="2558" width="15" style="1" customWidth="1"/>
    <col min="2559" max="2559" width="14.5703125" style="1" customWidth="1"/>
    <col min="2560" max="2560" width="14.7109375" style="1" customWidth="1"/>
    <col min="2561" max="2561" width="14.85546875" style="1" customWidth="1"/>
    <col min="2562" max="2562" width="17.140625" style="1" customWidth="1"/>
    <col min="2563" max="2811" width="9.140625" style="1"/>
    <col min="2812" max="2812" width="6.85546875" style="1" customWidth="1"/>
    <col min="2813" max="2813" width="75" style="1" customWidth="1"/>
    <col min="2814" max="2814" width="15" style="1" customWidth="1"/>
    <col min="2815" max="2815" width="14.5703125" style="1" customWidth="1"/>
    <col min="2816" max="2816" width="14.7109375" style="1" customWidth="1"/>
    <col min="2817" max="2817" width="14.85546875" style="1" customWidth="1"/>
    <col min="2818" max="2818" width="17.140625" style="1" customWidth="1"/>
    <col min="2819" max="3067" width="9.140625" style="1"/>
    <col min="3068" max="3068" width="6.85546875" style="1" customWidth="1"/>
    <col min="3069" max="3069" width="75" style="1" customWidth="1"/>
    <col min="3070" max="3070" width="15" style="1" customWidth="1"/>
    <col min="3071" max="3071" width="14.5703125" style="1" customWidth="1"/>
    <col min="3072" max="3072" width="14.7109375" style="1" customWidth="1"/>
    <col min="3073" max="3073" width="14.85546875" style="1" customWidth="1"/>
    <col min="3074" max="3074" width="17.140625" style="1" customWidth="1"/>
    <col min="3075" max="3323" width="9.140625" style="1"/>
    <col min="3324" max="3324" width="6.85546875" style="1" customWidth="1"/>
    <col min="3325" max="3325" width="75" style="1" customWidth="1"/>
    <col min="3326" max="3326" width="15" style="1" customWidth="1"/>
    <col min="3327" max="3327" width="14.5703125" style="1" customWidth="1"/>
    <col min="3328" max="3328" width="14.7109375" style="1" customWidth="1"/>
    <col min="3329" max="3329" width="14.85546875" style="1" customWidth="1"/>
    <col min="3330" max="3330" width="17.140625" style="1" customWidth="1"/>
    <col min="3331" max="3579" width="9.140625" style="1"/>
    <col min="3580" max="3580" width="6.85546875" style="1" customWidth="1"/>
    <col min="3581" max="3581" width="75" style="1" customWidth="1"/>
    <col min="3582" max="3582" width="15" style="1" customWidth="1"/>
    <col min="3583" max="3583" width="14.5703125" style="1" customWidth="1"/>
    <col min="3584" max="3584" width="14.7109375" style="1" customWidth="1"/>
    <col min="3585" max="3585" width="14.85546875" style="1" customWidth="1"/>
    <col min="3586" max="3586" width="17.140625" style="1" customWidth="1"/>
    <col min="3587" max="3835" width="9.140625" style="1"/>
    <col min="3836" max="3836" width="6.85546875" style="1" customWidth="1"/>
    <col min="3837" max="3837" width="75" style="1" customWidth="1"/>
    <col min="3838" max="3838" width="15" style="1" customWidth="1"/>
    <col min="3839" max="3839" width="14.5703125" style="1" customWidth="1"/>
    <col min="3840" max="3840" width="14.7109375" style="1" customWidth="1"/>
    <col min="3841" max="3841" width="14.85546875" style="1" customWidth="1"/>
    <col min="3842" max="3842" width="17.140625" style="1" customWidth="1"/>
    <col min="3843" max="4091" width="9.140625" style="1"/>
    <col min="4092" max="4092" width="6.85546875" style="1" customWidth="1"/>
    <col min="4093" max="4093" width="75" style="1" customWidth="1"/>
    <col min="4094" max="4094" width="15" style="1" customWidth="1"/>
    <col min="4095" max="4095" width="14.5703125" style="1" customWidth="1"/>
    <col min="4096" max="4096" width="14.7109375" style="1" customWidth="1"/>
    <col min="4097" max="4097" width="14.85546875" style="1" customWidth="1"/>
    <col min="4098" max="4098" width="17.140625" style="1" customWidth="1"/>
    <col min="4099" max="4347" width="9.140625" style="1"/>
    <col min="4348" max="4348" width="6.85546875" style="1" customWidth="1"/>
    <col min="4349" max="4349" width="75" style="1" customWidth="1"/>
    <col min="4350" max="4350" width="15" style="1" customWidth="1"/>
    <col min="4351" max="4351" width="14.5703125" style="1" customWidth="1"/>
    <col min="4352" max="4352" width="14.7109375" style="1" customWidth="1"/>
    <col min="4353" max="4353" width="14.85546875" style="1" customWidth="1"/>
    <col min="4354" max="4354" width="17.140625" style="1" customWidth="1"/>
    <col min="4355" max="4603" width="9.140625" style="1"/>
    <col min="4604" max="4604" width="6.85546875" style="1" customWidth="1"/>
    <col min="4605" max="4605" width="75" style="1" customWidth="1"/>
    <col min="4606" max="4606" width="15" style="1" customWidth="1"/>
    <col min="4607" max="4607" width="14.5703125" style="1" customWidth="1"/>
    <col min="4608" max="4608" width="14.7109375" style="1" customWidth="1"/>
    <col min="4609" max="4609" width="14.85546875" style="1" customWidth="1"/>
    <col min="4610" max="4610" width="17.140625" style="1" customWidth="1"/>
    <col min="4611" max="4859" width="9.140625" style="1"/>
    <col min="4860" max="4860" width="6.85546875" style="1" customWidth="1"/>
    <col min="4861" max="4861" width="75" style="1" customWidth="1"/>
    <col min="4862" max="4862" width="15" style="1" customWidth="1"/>
    <col min="4863" max="4863" width="14.5703125" style="1" customWidth="1"/>
    <col min="4864" max="4864" width="14.7109375" style="1" customWidth="1"/>
    <col min="4865" max="4865" width="14.85546875" style="1" customWidth="1"/>
    <col min="4866" max="4866" width="17.140625" style="1" customWidth="1"/>
    <col min="4867" max="5115" width="9.140625" style="1"/>
    <col min="5116" max="5116" width="6.85546875" style="1" customWidth="1"/>
    <col min="5117" max="5117" width="75" style="1" customWidth="1"/>
    <col min="5118" max="5118" width="15" style="1" customWidth="1"/>
    <col min="5119" max="5119" width="14.5703125" style="1" customWidth="1"/>
    <col min="5120" max="5120" width="14.7109375" style="1" customWidth="1"/>
    <col min="5121" max="5121" width="14.85546875" style="1" customWidth="1"/>
    <col min="5122" max="5122" width="17.140625" style="1" customWidth="1"/>
    <col min="5123" max="5371" width="9.140625" style="1"/>
    <col min="5372" max="5372" width="6.85546875" style="1" customWidth="1"/>
    <col min="5373" max="5373" width="75" style="1" customWidth="1"/>
    <col min="5374" max="5374" width="15" style="1" customWidth="1"/>
    <col min="5375" max="5375" width="14.5703125" style="1" customWidth="1"/>
    <col min="5376" max="5376" width="14.7109375" style="1" customWidth="1"/>
    <col min="5377" max="5377" width="14.85546875" style="1" customWidth="1"/>
    <col min="5378" max="5378" width="17.140625" style="1" customWidth="1"/>
    <col min="5379" max="5627" width="9.140625" style="1"/>
    <col min="5628" max="5628" width="6.85546875" style="1" customWidth="1"/>
    <col min="5629" max="5629" width="75" style="1" customWidth="1"/>
    <col min="5630" max="5630" width="15" style="1" customWidth="1"/>
    <col min="5631" max="5631" width="14.5703125" style="1" customWidth="1"/>
    <col min="5632" max="5632" width="14.7109375" style="1" customWidth="1"/>
    <col min="5633" max="5633" width="14.85546875" style="1" customWidth="1"/>
    <col min="5634" max="5634" width="17.140625" style="1" customWidth="1"/>
    <col min="5635" max="5883" width="9.140625" style="1"/>
    <col min="5884" max="5884" width="6.85546875" style="1" customWidth="1"/>
    <col min="5885" max="5885" width="75" style="1" customWidth="1"/>
    <col min="5886" max="5886" width="15" style="1" customWidth="1"/>
    <col min="5887" max="5887" width="14.5703125" style="1" customWidth="1"/>
    <col min="5888" max="5888" width="14.7109375" style="1" customWidth="1"/>
    <col min="5889" max="5889" width="14.85546875" style="1" customWidth="1"/>
    <col min="5890" max="5890" width="17.140625" style="1" customWidth="1"/>
    <col min="5891" max="6139" width="9.140625" style="1"/>
    <col min="6140" max="6140" width="6.85546875" style="1" customWidth="1"/>
    <col min="6141" max="6141" width="75" style="1" customWidth="1"/>
    <col min="6142" max="6142" width="15" style="1" customWidth="1"/>
    <col min="6143" max="6143" width="14.5703125" style="1" customWidth="1"/>
    <col min="6144" max="6144" width="14.7109375" style="1" customWidth="1"/>
    <col min="6145" max="6145" width="14.85546875" style="1" customWidth="1"/>
    <col min="6146" max="6146" width="17.140625" style="1" customWidth="1"/>
    <col min="6147" max="6395" width="9.140625" style="1"/>
    <col min="6396" max="6396" width="6.85546875" style="1" customWidth="1"/>
    <col min="6397" max="6397" width="75" style="1" customWidth="1"/>
    <col min="6398" max="6398" width="15" style="1" customWidth="1"/>
    <col min="6399" max="6399" width="14.5703125" style="1" customWidth="1"/>
    <col min="6400" max="6400" width="14.7109375" style="1" customWidth="1"/>
    <col min="6401" max="6401" width="14.85546875" style="1" customWidth="1"/>
    <col min="6402" max="6402" width="17.140625" style="1" customWidth="1"/>
    <col min="6403" max="6651" width="9.140625" style="1"/>
    <col min="6652" max="6652" width="6.85546875" style="1" customWidth="1"/>
    <col min="6653" max="6653" width="75" style="1" customWidth="1"/>
    <col min="6654" max="6654" width="15" style="1" customWidth="1"/>
    <col min="6655" max="6655" width="14.5703125" style="1" customWidth="1"/>
    <col min="6656" max="6656" width="14.7109375" style="1" customWidth="1"/>
    <col min="6657" max="6657" width="14.85546875" style="1" customWidth="1"/>
    <col min="6658" max="6658" width="17.140625" style="1" customWidth="1"/>
    <col min="6659" max="6907" width="9.140625" style="1"/>
    <col min="6908" max="6908" width="6.85546875" style="1" customWidth="1"/>
    <col min="6909" max="6909" width="75" style="1" customWidth="1"/>
    <col min="6910" max="6910" width="15" style="1" customWidth="1"/>
    <col min="6911" max="6911" width="14.5703125" style="1" customWidth="1"/>
    <col min="6912" max="6912" width="14.7109375" style="1" customWidth="1"/>
    <col min="6913" max="6913" width="14.85546875" style="1" customWidth="1"/>
    <col min="6914" max="6914" width="17.140625" style="1" customWidth="1"/>
    <col min="6915" max="7163" width="9.140625" style="1"/>
    <col min="7164" max="7164" width="6.85546875" style="1" customWidth="1"/>
    <col min="7165" max="7165" width="75" style="1" customWidth="1"/>
    <col min="7166" max="7166" width="15" style="1" customWidth="1"/>
    <col min="7167" max="7167" width="14.5703125" style="1" customWidth="1"/>
    <col min="7168" max="7168" width="14.7109375" style="1" customWidth="1"/>
    <col min="7169" max="7169" width="14.85546875" style="1" customWidth="1"/>
    <col min="7170" max="7170" width="17.140625" style="1" customWidth="1"/>
    <col min="7171" max="7419" width="9.140625" style="1"/>
    <col min="7420" max="7420" width="6.85546875" style="1" customWidth="1"/>
    <col min="7421" max="7421" width="75" style="1" customWidth="1"/>
    <col min="7422" max="7422" width="15" style="1" customWidth="1"/>
    <col min="7423" max="7423" width="14.5703125" style="1" customWidth="1"/>
    <col min="7424" max="7424" width="14.7109375" style="1" customWidth="1"/>
    <col min="7425" max="7425" width="14.85546875" style="1" customWidth="1"/>
    <col min="7426" max="7426" width="17.140625" style="1" customWidth="1"/>
    <col min="7427" max="7675" width="9.140625" style="1"/>
    <col min="7676" max="7676" width="6.85546875" style="1" customWidth="1"/>
    <col min="7677" max="7677" width="75" style="1" customWidth="1"/>
    <col min="7678" max="7678" width="15" style="1" customWidth="1"/>
    <col min="7679" max="7679" width="14.5703125" style="1" customWidth="1"/>
    <col min="7680" max="7680" width="14.7109375" style="1" customWidth="1"/>
    <col min="7681" max="7681" width="14.85546875" style="1" customWidth="1"/>
    <col min="7682" max="7682" width="17.140625" style="1" customWidth="1"/>
    <col min="7683" max="7931" width="9.140625" style="1"/>
    <col min="7932" max="7932" width="6.85546875" style="1" customWidth="1"/>
    <col min="7933" max="7933" width="75" style="1" customWidth="1"/>
    <col min="7934" max="7934" width="15" style="1" customWidth="1"/>
    <col min="7935" max="7935" width="14.5703125" style="1" customWidth="1"/>
    <col min="7936" max="7936" width="14.7109375" style="1" customWidth="1"/>
    <col min="7937" max="7937" width="14.85546875" style="1" customWidth="1"/>
    <col min="7938" max="7938" width="17.140625" style="1" customWidth="1"/>
    <col min="7939" max="8187" width="9.140625" style="1"/>
    <col min="8188" max="8188" width="6.85546875" style="1" customWidth="1"/>
    <col min="8189" max="8189" width="75" style="1" customWidth="1"/>
    <col min="8190" max="8190" width="15" style="1" customWidth="1"/>
    <col min="8191" max="8191" width="14.5703125" style="1" customWidth="1"/>
    <col min="8192" max="8192" width="14.7109375" style="1" customWidth="1"/>
    <col min="8193" max="8193" width="14.85546875" style="1" customWidth="1"/>
    <col min="8194" max="8194" width="17.140625" style="1" customWidth="1"/>
    <col min="8195" max="8443" width="9.140625" style="1"/>
    <col min="8444" max="8444" width="6.85546875" style="1" customWidth="1"/>
    <col min="8445" max="8445" width="75" style="1" customWidth="1"/>
    <col min="8446" max="8446" width="15" style="1" customWidth="1"/>
    <col min="8447" max="8447" width="14.5703125" style="1" customWidth="1"/>
    <col min="8448" max="8448" width="14.7109375" style="1" customWidth="1"/>
    <col min="8449" max="8449" width="14.85546875" style="1" customWidth="1"/>
    <col min="8450" max="8450" width="17.140625" style="1" customWidth="1"/>
    <col min="8451" max="8699" width="9.140625" style="1"/>
    <col min="8700" max="8700" width="6.85546875" style="1" customWidth="1"/>
    <col min="8701" max="8701" width="75" style="1" customWidth="1"/>
    <col min="8702" max="8702" width="15" style="1" customWidth="1"/>
    <col min="8703" max="8703" width="14.5703125" style="1" customWidth="1"/>
    <col min="8704" max="8704" width="14.7109375" style="1" customWidth="1"/>
    <col min="8705" max="8705" width="14.85546875" style="1" customWidth="1"/>
    <col min="8706" max="8706" width="17.140625" style="1" customWidth="1"/>
    <col min="8707" max="8955" width="9.140625" style="1"/>
    <col min="8956" max="8956" width="6.85546875" style="1" customWidth="1"/>
    <col min="8957" max="8957" width="75" style="1" customWidth="1"/>
    <col min="8958" max="8958" width="15" style="1" customWidth="1"/>
    <col min="8959" max="8959" width="14.5703125" style="1" customWidth="1"/>
    <col min="8960" max="8960" width="14.7109375" style="1" customWidth="1"/>
    <col min="8961" max="8961" width="14.85546875" style="1" customWidth="1"/>
    <col min="8962" max="8962" width="17.140625" style="1" customWidth="1"/>
    <col min="8963" max="9211" width="9.140625" style="1"/>
    <col min="9212" max="9212" width="6.85546875" style="1" customWidth="1"/>
    <col min="9213" max="9213" width="75" style="1" customWidth="1"/>
    <col min="9214" max="9214" width="15" style="1" customWidth="1"/>
    <col min="9215" max="9215" width="14.5703125" style="1" customWidth="1"/>
    <col min="9216" max="9216" width="14.7109375" style="1" customWidth="1"/>
    <col min="9217" max="9217" width="14.85546875" style="1" customWidth="1"/>
    <col min="9218" max="9218" width="17.140625" style="1" customWidth="1"/>
    <col min="9219" max="9467" width="9.140625" style="1"/>
    <col min="9468" max="9468" width="6.85546875" style="1" customWidth="1"/>
    <col min="9469" max="9469" width="75" style="1" customWidth="1"/>
    <col min="9470" max="9470" width="15" style="1" customWidth="1"/>
    <col min="9471" max="9471" width="14.5703125" style="1" customWidth="1"/>
    <col min="9472" max="9472" width="14.7109375" style="1" customWidth="1"/>
    <col min="9473" max="9473" width="14.85546875" style="1" customWidth="1"/>
    <col min="9474" max="9474" width="17.140625" style="1" customWidth="1"/>
    <col min="9475" max="9723" width="9.140625" style="1"/>
    <col min="9724" max="9724" width="6.85546875" style="1" customWidth="1"/>
    <col min="9725" max="9725" width="75" style="1" customWidth="1"/>
    <col min="9726" max="9726" width="15" style="1" customWidth="1"/>
    <col min="9727" max="9727" width="14.5703125" style="1" customWidth="1"/>
    <col min="9728" max="9728" width="14.7109375" style="1" customWidth="1"/>
    <col min="9729" max="9729" width="14.85546875" style="1" customWidth="1"/>
    <col min="9730" max="9730" width="17.140625" style="1" customWidth="1"/>
    <col min="9731" max="9979" width="9.140625" style="1"/>
    <col min="9980" max="9980" width="6.85546875" style="1" customWidth="1"/>
    <col min="9981" max="9981" width="75" style="1" customWidth="1"/>
    <col min="9982" max="9982" width="15" style="1" customWidth="1"/>
    <col min="9983" max="9983" width="14.5703125" style="1" customWidth="1"/>
    <col min="9984" max="9984" width="14.7109375" style="1" customWidth="1"/>
    <col min="9985" max="9985" width="14.85546875" style="1" customWidth="1"/>
    <col min="9986" max="9986" width="17.140625" style="1" customWidth="1"/>
    <col min="9987" max="10235" width="9.140625" style="1"/>
    <col min="10236" max="10236" width="6.85546875" style="1" customWidth="1"/>
    <col min="10237" max="10237" width="75" style="1" customWidth="1"/>
    <col min="10238" max="10238" width="15" style="1" customWidth="1"/>
    <col min="10239" max="10239" width="14.5703125" style="1" customWidth="1"/>
    <col min="10240" max="10240" width="14.7109375" style="1" customWidth="1"/>
    <col min="10241" max="10241" width="14.85546875" style="1" customWidth="1"/>
    <col min="10242" max="10242" width="17.140625" style="1" customWidth="1"/>
    <col min="10243" max="10491" width="9.140625" style="1"/>
    <col min="10492" max="10492" width="6.85546875" style="1" customWidth="1"/>
    <col min="10493" max="10493" width="75" style="1" customWidth="1"/>
    <col min="10494" max="10494" width="15" style="1" customWidth="1"/>
    <col min="10495" max="10495" width="14.5703125" style="1" customWidth="1"/>
    <col min="10496" max="10496" width="14.7109375" style="1" customWidth="1"/>
    <col min="10497" max="10497" width="14.85546875" style="1" customWidth="1"/>
    <col min="10498" max="10498" width="17.140625" style="1" customWidth="1"/>
    <col min="10499" max="10747" width="9.140625" style="1"/>
    <col min="10748" max="10748" width="6.85546875" style="1" customWidth="1"/>
    <col min="10749" max="10749" width="75" style="1" customWidth="1"/>
    <col min="10750" max="10750" width="15" style="1" customWidth="1"/>
    <col min="10751" max="10751" width="14.5703125" style="1" customWidth="1"/>
    <col min="10752" max="10752" width="14.7109375" style="1" customWidth="1"/>
    <col min="10753" max="10753" width="14.85546875" style="1" customWidth="1"/>
    <col min="10754" max="10754" width="17.140625" style="1" customWidth="1"/>
    <col min="10755" max="11003" width="9.140625" style="1"/>
    <col min="11004" max="11004" width="6.85546875" style="1" customWidth="1"/>
    <col min="11005" max="11005" width="75" style="1" customWidth="1"/>
    <col min="11006" max="11006" width="15" style="1" customWidth="1"/>
    <col min="11007" max="11007" width="14.5703125" style="1" customWidth="1"/>
    <col min="11008" max="11008" width="14.7109375" style="1" customWidth="1"/>
    <col min="11009" max="11009" width="14.85546875" style="1" customWidth="1"/>
    <col min="11010" max="11010" width="17.140625" style="1" customWidth="1"/>
    <col min="11011" max="11259" width="9.140625" style="1"/>
    <col min="11260" max="11260" width="6.85546875" style="1" customWidth="1"/>
    <col min="11261" max="11261" width="75" style="1" customWidth="1"/>
    <col min="11262" max="11262" width="15" style="1" customWidth="1"/>
    <col min="11263" max="11263" width="14.5703125" style="1" customWidth="1"/>
    <col min="11264" max="11264" width="14.7109375" style="1" customWidth="1"/>
    <col min="11265" max="11265" width="14.85546875" style="1" customWidth="1"/>
    <col min="11266" max="11266" width="17.140625" style="1" customWidth="1"/>
    <col min="11267" max="11515" width="9.140625" style="1"/>
    <col min="11516" max="11516" width="6.85546875" style="1" customWidth="1"/>
    <col min="11517" max="11517" width="75" style="1" customWidth="1"/>
    <col min="11518" max="11518" width="15" style="1" customWidth="1"/>
    <col min="11519" max="11519" width="14.5703125" style="1" customWidth="1"/>
    <col min="11520" max="11520" width="14.7109375" style="1" customWidth="1"/>
    <col min="11521" max="11521" width="14.85546875" style="1" customWidth="1"/>
    <col min="11522" max="11522" width="17.140625" style="1" customWidth="1"/>
    <col min="11523" max="11771" width="9.140625" style="1"/>
    <col min="11772" max="11772" width="6.85546875" style="1" customWidth="1"/>
    <col min="11773" max="11773" width="75" style="1" customWidth="1"/>
    <col min="11774" max="11774" width="15" style="1" customWidth="1"/>
    <col min="11775" max="11775" width="14.5703125" style="1" customWidth="1"/>
    <col min="11776" max="11776" width="14.7109375" style="1" customWidth="1"/>
    <col min="11777" max="11777" width="14.85546875" style="1" customWidth="1"/>
    <col min="11778" max="11778" width="17.140625" style="1" customWidth="1"/>
    <col min="11779" max="12027" width="9.140625" style="1"/>
    <col min="12028" max="12028" width="6.85546875" style="1" customWidth="1"/>
    <col min="12029" max="12029" width="75" style="1" customWidth="1"/>
    <col min="12030" max="12030" width="15" style="1" customWidth="1"/>
    <col min="12031" max="12031" width="14.5703125" style="1" customWidth="1"/>
    <col min="12032" max="12032" width="14.7109375" style="1" customWidth="1"/>
    <col min="12033" max="12033" width="14.85546875" style="1" customWidth="1"/>
    <col min="12034" max="12034" width="17.140625" style="1" customWidth="1"/>
    <col min="12035" max="12283" width="9.140625" style="1"/>
    <col min="12284" max="12284" width="6.85546875" style="1" customWidth="1"/>
    <col min="12285" max="12285" width="75" style="1" customWidth="1"/>
    <col min="12286" max="12286" width="15" style="1" customWidth="1"/>
    <col min="12287" max="12287" width="14.5703125" style="1" customWidth="1"/>
    <col min="12288" max="12288" width="14.7109375" style="1" customWidth="1"/>
    <col min="12289" max="12289" width="14.85546875" style="1" customWidth="1"/>
    <col min="12290" max="12290" width="17.140625" style="1" customWidth="1"/>
    <col min="12291" max="12539" width="9.140625" style="1"/>
    <col min="12540" max="12540" width="6.85546875" style="1" customWidth="1"/>
    <col min="12541" max="12541" width="75" style="1" customWidth="1"/>
    <col min="12542" max="12542" width="15" style="1" customWidth="1"/>
    <col min="12543" max="12543" width="14.5703125" style="1" customWidth="1"/>
    <col min="12544" max="12544" width="14.7109375" style="1" customWidth="1"/>
    <col min="12545" max="12545" width="14.85546875" style="1" customWidth="1"/>
    <col min="12546" max="12546" width="17.140625" style="1" customWidth="1"/>
    <col min="12547" max="12795" width="9.140625" style="1"/>
    <col min="12796" max="12796" width="6.85546875" style="1" customWidth="1"/>
    <col min="12797" max="12797" width="75" style="1" customWidth="1"/>
    <col min="12798" max="12798" width="15" style="1" customWidth="1"/>
    <col min="12799" max="12799" width="14.5703125" style="1" customWidth="1"/>
    <col min="12800" max="12800" width="14.7109375" style="1" customWidth="1"/>
    <col min="12801" max="12801" width="14.85546875" style="1" customWidth="1"/>
    <col min="12802" max="12802" width="17.140625" style="1" customWidth="1"/>
    <col min="12803" max="13051" width="9.140625" style="1"/>
    <col min="13052" max="13052" width="6.85546875" style="1" customWidth="1"/>
    <col min="13053" max="13053" width="75" style="1" customWidth="1"/>
    <col min="13054" max="13054" width="15" style="1" customWidth="1"/>
    <col min="13055" max="13055" width="14.5703125" style="1" customWidth="1"/>
    <col min="13056" max="13056" width="14.7109375" style="1" customWidth="1"/>
    <col min="13057" max="13057" width="14.85546875" style="1" customWidth="1"/>
    <col min="13058" max="13058" width="17.140625" style="1" customWidth="1"/>
    <col min="13059" max="13307" width="9.140625" style="1"/>
    <col min="13308" max="13308" width="6.85546875" style="1" customWidth="1"/>
    <col min="13309" max="13309" width="75" style="1" customWidth="1"/>
    <col min="13310" max="13310" width="15" style="1" customWidth="1"/>
    <col min="13311" max="13311" width="14.5703125" style="1" customWidth="1"/>
    <col min="13312" max="13312" width="14.7109375" style="1" customWidth="1"/>
    <col min="13313" max="13313" width="14.85546875" style="1" customWidth="1"/>
    <col min="13314" max="13314" width="17.140625" style="1" customWidth="1"/>
    <col min="13315" max="13563" width="9.140625" style="1"/>
    <col min="13564" max="13564" width="6.85546875" style="1" customWidth="1"/>
    <col min="13565" max="13565" width="75" style="1" customWidth="1"/>
    <col min="13566" max="13566" width="15" style="1" customWidth="1"/>
    <col min="13567" max="13567" width="14.5703125" style="1" customWidth="1"/>
    <col min="13568" max="13568" width="14.7109375" style="1" customWidth="1"/>
    <col min="13569" max="13569" width="14.85546875" style="1" customWidth="1"/>
    <col min="13570" max="13570" width="17.140625" style="1" customWidth="1"/>
    <col min="13571" max="13819" width="9.140625" style="1"/>
    <col min="13820" max="13820" width="6.85546875" style="1" customWidth="1"/>
    <col min="13821" max="13821" width="75" style="1" customWidth="1"/>
    <col min="13822" max="13822" width="15" style="1" customWidth="1"/>
    <col min="13823" max="13823" width="14.5703125" style="1" customWidth="1"/>
    <col min="13824" max="13824" width="14.7109375" style="1" customWidth="1"/>
    <col min="13825" max="13825" width="14.85546875" style="1" customWidth="1"/>
    <col min="13826" max="13826" width="17.140625" style="1" customWidth="1"/>
    <col min="13827" max="14075" width="9.140625" style="1"/>
    <col min="14076" max="14076" width="6.85546875" style="1" customWidth="1"/>
    <col min="14077" max="14077" width="75" style="1" customWidth="1"/>
    <col min="14078" max="14078" width="15" style="1" customWidth="1"/>
    <col min="14079" max="14079" width="14.5703125" style="1" customWidth="1"/>
    <col min="14080" max="14080" width="14.7109375" style="1" customWidth="1"/>
    <col min="14081" max="14081" width="14.85546875" style="1" customWidth="1"/>
    <col min="14082" max="14082" width="17.140625" style="1" customWidth="1"/>
    <col min="14083" max="14331" width="9.140625" style="1"/>
    <col min="14332" max="14332" width="6.85546875" style="1" customWidth="1"/>
    <col min="14333" max="14333" width="75" style="1" customWidth="1"/>
    <col min="14334" max="14334" width="15" style="1" customWidth="1"/>
    <col min="14335" max="14335" width="14.5703125" style="1" customWidth="1"/>
    <col min="14336" max="14336" width="14.7109375" style="1" customWidth="1"/>
    <col min="14337" max="14337" width="14.85546875" style="1" customWidth="1"/>
    <col min="14338" max="14338" width="17.140625" style="1" customWidth="1"/>
    <col min="14339" max="14587" width="9.140625" style="1"/>
    <col min="14588" max="14588" width="6.85546875" style="1" customWidth="1"/>
    <col min="14589" max="14589" width="75" style="1" customWidth="1"/>
    <col min="14590" max="14590" width="15" style="1" customWidth="1"/>
    <col min="14591" max="14591" width="14.5703125" style="1" customWidth="1"/>
    <col min="14592" max="14592" width="14.7109375" style="1" customWidth="1"/>
    <col min="14593" max="14593" width="14.85546875" style="1" customWidth="1"/>
    <col min="14594" max="14594" width="17.140625" style="1" customWidth="1"/>
    <col min="14595" max="14843" width="9.140625" style="1"/>
    <col min="14844" max="14844" width="6.85546875" style="1" customWidth="1"/>
    <col min="14845" max="14845" width="75" style="1" customWidth="1"/>
    <col min="14846" max="14846" width="15" style="1" customWidth="1"/>
    <col min="14847" max="14847" width="14.5703125" style="1" customWidth="1"/>
    <col min="14848" max="14848" width="14.7109375" style="1" customWidth="1"/>
    <col min="14849" max="14849" width="14.85546875" style="1" customWidth="1"/>
    <col min="14850" max="14850" width="17.140625" style="1" customWidth="1"/>
    <col min="14851" max="15099" width="9.140625" style="1"/>
    <col min="15100" max="15100" width="6.85546875" style="1" customWidth="1"/>
    <col min="15101" max="15101" width="75" style="1" customWidth="1"/>
    <col min="15102" max="15102" width="15" style="1" customWidth="1"/>
    <col min="15103" max="15103" width="14.5703125" style="1" customWidth="1"/>
    <col min="15104" max="15104" width="14.7109375" style="1" customWidth="1"/>
    <col min="15105" max="15105" width="14.85546875" style="1" customWidth="1"/>
    <col min="15106" max="15106" width="17.140625" style="1" customWidth="1"/>
    <col min="15107" max="15355" width="9.140625" style="1"/>
    <col min="15356" max="15356" width="6.85546875" style="1" customWidth="1"/>
    <col min="15357" max="15357" width="75" style="1" customWidth="1"/>
    <col min="15358" max="15358" width="15" style="1" customWidth="1"/>
    <col min="15359" max="15359" width="14.5703125" style="1" customWidth="1"/>
    <col min="15360" max="15360" width="14.7109375" style="1" customWidth="1"/>
    <col min="15361" max="15361" width="14.85546875" style="1" customWidth="1"/>
    <col min="15362" max="15362" width="17.140625" style="1" customWidth="1"/>
    <col min="15363" max="15611" width="9.140625" style="1"/>
    <col min="15612" max="15612" width="6.85546875" style="1" customWidth="1"/>
    <col min="15613" max="15613" width="75" style="1" customWidth="1"/>
    <col min="15614" max="15614" width="15" style="1" customWidth="1"/>
    <col min="15615" max="15615" width="14.5703125" style="1" customWidth="1"/>
    <col min="15616" max="15616" width="14.7109375" style="1" customWidth="1"/>
    <col min="15617" max="15617" width="14.85546875" style="1" customWidth="1"/>
    <col min="15618" max="15618" width="17.140625" style="1" customWidth="1"/>
    <col min="15619" max="15867" width="9.140625" style="1"/>
    <col min="15868" max="15868" width="6.85546875" style="1" customWidth="1"/>
    <col min="15869" max="15869" width="75" style="1" customWidth="1"/>
    <col min="15870" max="15870" width="15" style="1" customWidth="1"/>
    <col min="15871" max="15871" width="14.5703125" style="1" customWidth="1"/>
    <col min="15872" max="15872" width="14.7109375" style="1" customWidth="1"/>
    <col min="15873" max="15873" width="14.85546875" style="1" customWidth="1"/>
    <col min="15874" max="15874" width="17.140625" style="1" customWidth="1"/>
    <col min="15875" max="16123" width="9.140625" style="1"/>
    <col min="16124" max="16124" width="6.85546875" style="1" customWidth="1"/>
    <col min="16125" max="16125" width="75" style="1" customWidth="1"/>
    <col min="16126" max="16126" width="15" style="1" customWidth="1"/>
    <col min="16127" max="16127" width="14.5703125" style="1" customWidth="1"/>
    <col min="16128" max="16128" width="14.7109375" style="1" customWidth="1"/>
    <col min="16129" max="16129" width="14.85546875" style="1" customWidth="1"/>
    <col min="16130" max="16130" width="17.140625" style="1" customWidth="1"/>
    <col min="16131" max="16384" width="9.140625" style="1"/>
  </cols>
  <sheetData>
    <row r="1" spans="1:5" ht="30" customHeight="1" x14ac:dyDescent="0.25">
      <c r="A1" s="669" t="s">
        <v>603</v>
      </c>
      <c r="B1" s="669"/>
      <c r="C1" s="669"/>
      <c r="D1" s="669"/>
    </row>
    <row r="2" spans="1:5" ht="50.25" customHeight="1" x14ac:dyDescent="0.25">
      <c r="A2" s="669" t="s">
        <v>88</v>
      </c>
      <c r="B2" s="669"/>
      <c r="C2" s="669"/>
      <c r="D2" s="669"/>
    </row>
    <row r="3" spans="1:5" ht="48" customHeight="1" x14ac:dyDescent="0.25">
      <c r="A3" s="670" t="s">
        <v>599</v>
      </c>
      <c r="B3" s="670"/>
      <c r="C3" s="670"/>
      <c r="D3" s="670"/>
    </row>
    <row r="4" spans="1:5" ht="18" customHeight="1" x14ac:dyDescent="0.25">
      <c r="A4" s="671" t="s">
        <v>3</v>
      </c>
      <c r="B4" s="671"/>
      <c r="C4" s="671"/>
      <c r="D4" s="671"/>
    </row>
    <row r="5" spans="1:5" ht="90.75" customHeight="1" x14ac:dyDescent="0.25">
      <c r="A5" s="673" t="s">
        <v>1</v>
      </c>
      <c r="B5" s="675" t="s">
        <v>4</v>
      </c>
      <c r="C5" s="676" t="s">
        <v>109</v>
      </c>
      <c r="D5" s="677"/>
    </row>
    <row r="6" spans="1:5" ht="45.75" customHeight="1" x14ac:dyDescent="0.25">
      <c r="A6" s="674"/>
      <c r="B6" s="675"/>
      <c r="C6" s="478" t="s">
        <v>11</v>
      </c>
      <c r="D6" s="3" t="s">
        <v>5</v>
      </c>
    </row>
    <row r="7" spans="1:5" ht="17.25" x14ac:dyDescent="0.25">
      <c r="A7" s="3"/>
      <c r="B7" s="3" t="s">
        <v>0</v>
      </c>
      <c r="C7" s="3">
        <f>SUM(C9,C12,C15,C16,C19)</f>
        <v>-2352.8000000000002</v>
      </c>
      <c r="D7" s="3">
        <f>SUM(D9,D12,D15,D16,D19)</f>
        <v>-2352.8000000000002</v>
      </c>
      <c r="E7" s="10"/>
    </row>
    <row r="8" spans="1:5" ht="17.25" x14ac:dyDescent="0.25">
      <c r="A8" s="3"/>
      <c r="B8" s="3" t="s">
        <v>6</v>
      </c>
      <c r="C8" s="3"/>
      <c r="D8" s="3"/>
    </row>
    <row r="9" spans="1:5" ht="17.25" x14ac:dyDescent="0.25">
      <c r="A9" s="89">
        <v>1</v>
      </c>
      <c r="B9" s="3" t="s">
        <v>9</v>
      </c>
      <c r="C9" s="3">
        <f>SUM(C11:C11)</f>
        <v>-5900</v>
      </c>
      <c r="D9" s="3">
        <f>SUM(D11:D11)</f>
        <v>-5900</v>
      </c>
    </row>
    <row r="10" spans="1:5" ht="17.25" x14ac:dyDescent="0.25">
      <c r="A10" s="89"/>
      <c r="B10" s="85" t="s">
        <v>7</v>
      </c>
      <c r="C10" s="85"/>
      <c r="D10" s="85"/>
    </row>
    <row r="11" spans="1:5" ht="34.5" x14ac:dyDescent="0.25">
      <c r="A11" s="78">
        <v>1.1000000000000001</v>
      </c>
      <c r="B11" s="77" t="s">
        <v>351</v>
      </c>
      <c r="C11" s="274">
        <v>-5900</v>
      </c>
      <c r="D11" s="274">
        <v>-5900</v>
      </c>
    </row>
    <row r="12" spans="1:5" ht="17.25" x14ac:dyDescent="0.25">
      <c r="A12" s="88" t="s">
        <v>74</v>
      </c>
      <c r="B12" s="96" t="s">
        <v>226</v>
      </c>
      <c r="C12" s="3">
        <f>SUM(C14:C14)</f>
        <v>-948</v>
      </c>
      <c r="D12" s="3">
        <f>SUM(D14:D14)</f>
        <v>-948</v>
      </c>
    </row>
    <row r="13" spans="1:5" ht="17.25" x14ac:dyDescent="0.3">
      <c r="A13" s="117"/>
      <c r="B13" s="95" t="s">
        <v>7</v>
      </c>
      <c r="C13" s="95"/>
      <c r="D13" s="95"/>
    </row>
    <row r="14" spans="1:5" s="72" customFormat="1" ht="59.25" customHeight="1" x14ac:dyDescent="0.25">
      <c r="A14" s="97" t="s">
        <v>394</v>
      </c>
      <c r="B14" s="77" t="s">
        <v>494</v>
      </c>
      <c r="C14" s="274">
        <v>-948</v>
      </c>
      <c r="D14" s="274">
        <v>-948</v>
      </c>
    </row>
    <row r="15" spans="1:5" ht="25.5" customHeight="1" x14ac:dyDescent="0.25">
      <c r="A15" s="98">
        <v>3</v>
      </c>
      <c r="B15" s="99" t="s">
        <v>255</v>
      </c>
      <c r="C15" s="99">
        <v>-1620</v>
      </c>
      <c r="D15" s="99">
        <v>-1620</v>
      </c>
    </row>
    <row r="16" spans="1:5" s="4" customFormat="1" ht="25.5" customHeight="1" x14ac:dyDescent="0.25">
      <c r="A16" s="98">
        <v>4</v>
      </c>
      <c r="B16" s="99" t="s">
        <v>150</v>
      </c>
      <c r="C16" s="99">
        <f>SUM(C18)</f>
        <v>5000</v>
      </c>
      <c r="D16" s="99">
        <f>SUM(D18)</f>
        <v>5000</v>
      </c>
    </row>
    <row r="17" spans="1:4" ht="22.5" customHeight="1" x14ac:dyDescent="0.3">
      <c r="A17" s="109"/>
      <c r="B17" s="95" t="s">
        <v>7</v>
      </c>
      <c r="C17" s="95"/>
      <c r="D17" s="95"/>
    </row>
    <row r="18" spans="1:4" ht="69" x14ac:dyDescent="0.25">
      <c r="A18" s="97">
        <v>4.0999999999999996</v>
      </c>
      <c r="B18" s="77" t="s">
        <v>511</v>
      </c>
      <c r="C18" s="274">
        <v>5000</v>
      </c>
      <c r="D18" s="274">
        <v>5000</v>
      </c>
    </row>
    <row r="19" spans="1:4" s="4" customFormat="1" ht="17.25" x14ac:dyDescent="0.25">
      <c r="A19" s="98">
        <v>5</v>
      </c>
      <c r="B19" s="99" t="s">
        <v>654</v>
      </c>
      <c r="C19" s="99">
        <f>SUM(C21)</f>
        <v>1115.2</v>
      </c>
      <c r="D19" s="99">
        <f>SUM(D21)</f>
        <v>1115.2</v>
      </c>
    </row>
    <row r="20" spans="1:4" ht="17.25" x14ac:dyDescent="0.3">
      <c r="A20" s="109"/>
      <c r="B20" s="95" t="s">
        <v>7</v>
      </c>
      <c r="C20" s="95"/>
      <c r="D20" s="95"/>
    </row>
    <row r="21" spans="1:4" s="72" customFormat="1" ht="69.75" customHeight="1" x14ac:dyDescent="0.25">
      <c r="A21" s="97" t="s">
        <v>655</v>
      </c>
      <c r="B21" s="77" t="s">
        <v>495</v>
      </c>
      <c r="C21" s="274">
        <v>1115.2</v>
      </c>
      <c r="D21" s="274">
        <v>1115.2</v>
      </c>
    </row>
    <row r="30" spans="1:4" x14ac:dyDescent="0.25">
      <c r="A30" s="1"/>
      <c r="B30" s="1"/>
    </row>
    <row r="31" spans="1:4" x14ac:dyDescent="0.25">
      <c r="A31" s="1"/>
      <c r="B31" s="1"/>
    </row>
    <row r="32" spans="1:4" x14ac:dyDescent="0.25">
      <c r="A32" s="1"/>
      <c r="B32" s="1"/>
    </row>
    <row r="33" spans="1:2" ht="73.5" customHeight="1" x14ac:dyDescent="0.25">
      <c r="A33" s="1"/>
      <c r="B33" s="1"/>
    </row>
    <row r="34" spans="1:2" ht="60" customHeight="1" x14ac:dyDescent="0.25">
      <c r="A34" s="1"/>
      <c r="B34" s="1"/>
    </row>
    <row r="35" spans="1:2" x14ac:dyDescent="0.25">
      <c r="A35" s="1"/>
      <c r="B35" s="1"/>
    </row>
  </sheetData>
  <mergeCells count="7">
    <mergeCell ref="A2:D2"/>
    <mergeCell ref="A3:D3"/>
    <mergeCell ref="A4:D4"/>
    <mergeCell ref="A1:D1"/>
    <mergeCell ref="A5:A6"/>
    <mergeCell ref="B5:B6"/>
    <mergeCell ref="C5:D5"/>
  </mergeCells>
  <pageMargins left="0.25" right="0.25" top="0.2" bottom="0.17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104"/>
  <sheetViews>
    <sheetView topLeftCell="A97" workbookViewId="0">
      <selection activeCell="I9" sqref="I9"/>
    </sheetView>
  </sheetViews>
  <sheetFormatPr defaultRowHeight="17.25" x14ac:dyDescent="0.25"/>
  <cols>
    <col min="1" max="1" width="13.42578125" style="123" customWidth="1"/>
    <col min="2" max="2" width="17.85546875" style="123" customWidth="1"/>
    <col min="3" max="3" width="25.85546875" style="123" customWidth="1"/>
    <col min="4" max="4" width="15.85546875" style="123" customWidth="1"/>
    <col min="5" max="5" width="12.28515625" style="123" customWidth="1"/>
    <col min="6" max="6" width="15" style="123" customWidth="1"/>
    <col min="7" max="7" width="14.140625" style="123" customWidth="1"/>
    <col min="8" max="252" width="9.140625" style="123"/>
    <col min="253" max="253" width="13.42578125" style="123" customWidth="1"/>
    <col min="254" max="254" width="16.7109375" style="123" customWidth="1"/>
    <col min="255" max="255" width="25.85546875" style="123" customWidth="1"/>
    <col min="256" max="257" width="15.85546875" style="123" customWidth="1"/>
    <col min="258" max="258" width="20.5703125" style="123" customWidth="1"/>
    <col min="259" max="259" width="12.28515625" style="123" customWidth="1"/>
    <col min="260" max="261" width="15" style="123" customWidth="1"/>
    <col min="262" max="262" width="13.85546875" style="123" customWidth="1"/>
    <col min="263" max="263" width="11.140625" style="123" bestFit="1" customWidth="1"/>
    <col min="264" max="508" width="9.140625" style="123"/>
    <col min="509" max="509" width="13.42578125" style="123" customWidth="1"/>
    <col min="510" max="510" width="16.7109375" style="123" customWidth="1"/>
    <col min="511" max="511" width="25.85546875" style="123" customWidth="1"/>
    <col min="512" max="513" width="15.85546875" style="123" customWidth="1"/>
    <col min="514" max="514" width="20.5703125" style="123" customWidth="1"/>
    <col min="515" max="515" width="12.28515625" style="123" customWidth="1"/>
    <col min="516" max="517" width="15" style="123" customWidth="1"/>
    <col min="518" max="518" width="13.85546875" style="123" customWidth="1"/>
    <col min="519" max="519" width="11.140625" style="123" bestFit="1" customWidth="1"/>
    <col min="520" max="764" width="9.140625" style="123"/>
    <col min="765" max="765" width="13.42578125" style="123" customWidth="1"/>
    <col min="766" max="766" width="16.7109375" style="123" customWidth="1"/>
    <col min="767" max="767" width="25.85546875" style="123" customWidth="1"/>
    <col min="768" max="769" width="15.85546875" style="123" customWidth="1"/>
    <col min="770" max="770" width="20.5703125" style="123" customWidth="1"/>
    <col min="771" max="771" width="12.28515625" style="123" customWidth="1"/>
    <col min="772" max="773" width="15" style="123" customWidth="1"/>
    <col min="774" max="774" width="13.85546875" style="123" customWidth="1"/>
    <col min="775" max="775" width="11.140625" style="123" bestFit="1" customWidth="1"/>
    <col min="776" max="1020" width="9.140625" style="123"/>
    <col min="1021" max="1021" width="13.42578125" style="123" customWidth="1"/>
    <col min="1022" max="1022" width="16.7109375" style="123" customWidth="1"/>
    <col min="1023" max="1023" width="25.85546875" style="123" customWidth="1"/>
    <col min="1024" max="1025" width="15.85546875" style="123" customWidth="1"/>
    <col min="1026" max="1026" width="20.5703125" style="123" customWidth="1"/>
    <col min="1027" max="1027" width="12.28515625" style="123" customWidth="1"/>
    <col min="1028" max="1029" width="15" style="123" customWidth="1"/>
    <col min="1030" max="1030" width="13.85546875" style="123" customWidth="1"/>
    <col min="1031" max="1031" width="11.140625" style="123" bestFit="1" customWidth="1"/>
    <col min="1032" max="1276" width="9.140625" style="123"/>
    <col min="1277" max="1277" width="13.42578125" style="123" customWidth="1"/>
    <col min="1278" max="1278" width="16.7109375" style="123" customWidth="1"/>
    <col min="1279" max="1279" width="25.85546875" style="123" customWidth="1"/>
    <col min="1280" max="1281" width="15.85546875" style="123" customWidth="1"/>
    <col min="1282" max="1282" width="20.5703125" style="123" customWidth="1"/>
    <col min="1283" max="1283" width="12.28515625" style="123" customWidth="1"/>
    <col min="1284" max="1285" width="15" style="123" customWidth="1"/>
    <col min="1286" max="1286" width="13.85546875" style="123" customWidth="1"/>
    <col min="1287" max="1287" width="11.140625" style="123" bestFit="1" customWidth="1"/>
    <col min="1288" max="1532" width="9.140625" style="123"/>
    <col min="1533" max="1533" width="13.42578125" style="123" customWidth="1"/>
    <col min="1534" max="1534" width="16.7109375" style="123" customWidth="1"/>
    <col min="1535" max="1535" width="25.85546875" style="123" customWidth="1"/>
    <col min="1536" max="1537" width="15.85546875" style="123" customWidth="1"/>
    <col min="1538" max="1538" width="20.5703125" style="123" customWidth="1"/>
    <col min="1539" max="1539" width="12.28515625" style="123" customWidth="1"/>
    <col min="1540" max="1541" width="15" style="123" customWidth="1"/>
    <col min="1542" max="1542" width="13.85546875" style="123" customWidth="1"/>
    <col min="1543" max="1543" width="11.140625" style="123" bestFit="1" customWidth="1"/>
    <col min="1544" max="1788" width="9.140625" style="123"/>
    <col min="1789" max="1789" width="13.42578125" style="123" customWidth="1"/>
    <col min="1790" max="1790" width="16.7109375" style="123" customWidth="1"/>
    <col min="1791" max="1791" width="25.85546875" style="123" customWidth="1"/>
    <col min="1792" max="1793" width="15.85546875" style="123" customWidth="1"/>
    <col min="1794" max="1794" width="20.5703125" style="123" customWidth="1"/>
    <col min="1795" max="1795" width="12.28515625" style="123" customWidth="1"/>
    <col min="1796" max="1797" width="15" style="123" customWidth="1"/>
    <col min="1798" max="1798" width="13.85546875" style="123" customWidth="1"/>
    <col min="1799" max="1799" width="11.140625" style="123" bestFit="1" customWidth="1"/>
    <col min="1800" max="2044" width="9.140625" style="123"/>
    <col min="2045" max="2045" width="13.42578125" style="123" customWidth="1"/>
    <col min="2046" max="2046" width="16.7109375" style="123" customWidth="1"/>
    <col min="2047" max="2047" width="25.85546875" style="123" customWidth="1"/>
    <col min="2048" max="2049" width="15.85546875" style="123" customWidth="1"/>
    <col min="2050" max="2050" width="20.5703125" style="123" customWidth="1"/>
    <col min="2051" max="2051" width="12.28515625" style="123" customWidth="1"/>
    <col min="2052" max="2053" width="15" style="123" customWidth="1"/>
    <col min="2054" max="2054" width="13.85546875" style="123" customWidth="1"/>
    <col min="2055" max="2055" width="11.140625" style="123" bestFit="1" customWidth="1"/>
    <col min="2056" max="2300" width="9.140625" style="123"/>
    <col min="2301" max="2301" width="13.42578125" style="123" customWidth="1"/>
    <col min="2302" max="2302" width="16.7109375" style="123" customWidth="1"/>
    <col min="2303" max="2303" width="25.85546875" style="123" customWidth="1"/>
    <col min="2304" max="2305" width="15.85546875" style="123" customWidth="1"/>
    <col min="2306" max="2306" width="20.5703125" style="123" customWidth="1"/>
    <col min="2307" max="2307" width="12.28515625" style="123" customWidth="1"/>
    <col min="2308" max="2309" width="15" style="123" customWidth="1"/>
    <col min="2310" max="2310" width="13.85546875" style="123" customWidth="1"/>
    <col min="2311" max="2311" width="11.140625" style="123" bestFit="1" customWidth="1"/>
    <col min="2312" max="2556" width="9.140625" style="123"/>
    <col min="2557" max="2557" width="13.42578125" style="123" customWidth="1"/>
    <col min="2558" max="2558" width="16.7109375" style="123" customWidth="1"/>
    <col min="2559" max="2559" width="25.85546875" style="123" customWidth="1"/>
    <col min="2560" max="2561" width="15.85546875" style="123" customWidth="1"/>
    <col min="2562" max="2562" width="20.5703125" style="123" customWidth="1"/>
    <col min="2563" max="2563" width="12.28515625" style="123" customWidth="1"/>
    <col min="2564" max="2565" width="15" style="123" customWidth="1"/>
    <col min="2566" max="2566" width="13.85546875" style="123" customWidth="1"/>
    <col min="2567" max="2567" width="11.140625" style="123" bestFit="1" customWidth="1"/>
    <col min="2568" max="2812" width="9.140625" style="123"/>
    <col min="2813" max="2813" width="13.42578125" style="123" customWidth="1"/>
    <col min="2814" max="2814" width="16.7109375" style="123" customWidth="1"/>
    <col min="2815" max="2815" width="25.85546875" style="123" customWidth="1"/>
    <col min="2816" max="2817" width="15.85546875" style="123" customWidth="1"/>
    <col min="2818" max="2818" width="20.5703125" style="123" customWidth="1"/>
    <col min="2819" max="2819" width="12.28515625" style="123" customWidth="1"/>
    <col min="2820" max="2821" width="15" style="123" customWidth="1"/>
    <col min="2822" max="2822" width="13.85546875" style="123" customWidth="1"/>
    <col min="2823" max="2823" width="11.140625" style="123" bestFit="1" customWidth="1"/>
    <col min="2824" max="3068" width="9.140625" style="123"/>
    <col min="3069" max="3069" width="13.42578125" style="123" customWidth="1"/>
    <col min="3070" max="3070" width="16.7109375" style="123" customWidth="1"/>
    <col min="3071" max="3071" width="25.85546875" style="123" customWidth="1"/>
    <col min="3072" max="3073" width="15.85546875" style="123" customWidth="1"/>
    <col min="3074" max="3074" width="20.5703125" style="123" customWidth="1"/>
    <col min="3075" max="3075" width="12.28515625" style="123" customWidth="1"/>
    <col min="3076" max="3077" width="15" style="123" customWidth="1"/>
    <col min="3078" max="3078" width="13.85546875" style="123" customWidth="1"/>
    <col min="3079" max="3079" width="11.140625" style="123" bestFit="1" customWidth="1"/>
    <col min="3080" max="3324" width="9.140625" style="123"/>
    <col min="3325" max="3325" width="13.42578125" style="123" customWidth="1"/>
    <col min="3326" max="3326" width="16.7109375" style="123" customWidth="1"/>
    <col min="3327" max="3327" width="25.85546875" style="123" customWidth="1"/>
    <col min="3328" max="3329" width="15.85546875" style="123" customWidth="1"/>
    <col min="3330" max="3330" width="20.5703125" style="123" customWidth="1"/>
    <col min="3331" max="3331" width="12.28515625" style="123" customWidth="1"/>
    <col min="3332" max="3333" width="15" style="123" customWidth="1"/>
    <col min="3334" max="3334" width="13.85546875" style="123" customWidth="1"/>
    <col min="3335" max="3335" width="11.140625" style="123" bestFit="1" customWidth="1"/>
    <col min="3336" max="3580" width="9.140625" style="123"/>
    <col min="3581" max="3581" width="13.42578125" style="123" customWidth="1"/>
    <col min="3582" max="3582" width="16.7109375" style="123" customWidth="1"/>
    <col min="3583" max="3583" width="25.85546875" style="123" customWidth="1"/>
    <col min="3584" max="3585" width="15.85546875" style="123" customWidth="1"/>
    <col min="3586" max="3586" width="20.5703125" style="123" customWidth="1"/>
    <col min="3587" max="3587" width="12.28515625" style="123" customWidth="1"/>
    <col min="3588" max="3589" width="15" style="123" customWidth="1"/>
    <col min="3590" max="3590" width="13.85546875" style="123" customWidth="1"/>
    <col min="3591" max="3591" width="11.140625" style="123" bestFit="1" customWidth="1"/>
    <col min="3592" max="3836" width="9.140625" style="123"/>
    <col min="3837" max="3837" width="13.42578125" style="123" customWidth="1"/>
    <col min="3838" max="3838" width="16.7109375" style="123" customWidth="1"/>
    <col min="3839" max="3839" width="25.85546875" style="123" customWidth="1"/>
    <col min="3840" max="3841" width="15.85546875" style="123" customWidth="1"/>
    <col min="3842" max="3842" width="20.5703125" style="123" customWidth="1"/>
    <col min="3843" max="3843" width="12.28515625" style="123" customWidth="1"/>
    <col min="3844" max="3845" width="15" style="123" customWidth="1"/>
    <col min="3846" max="3846" width="13.85546875" style="123" customWidth="1"/>
    <col min="3847" max="3847" width="11.140625" style="123" bestFit="1" customWidth="1"/>
    <col min="3848" max="4092" width="9.140625" style="123"/>
    <col min="4093" max="4093" width="13.42578125" style="123" customWidth="1"/>
    <col min="4094" max="4094" width="16.7109375" style="123" customWidth="1"/>
    <col min="4095" max="4095" width="25.85546875" style="123" customWidth="1"/>
    <col min="4096" max="4097" width="15.85546875" style="123" customWidth="1"/>
    <col min="4098" max="4098" width="20.5703125" style="123" customWidth="1"/>
    <col min="4099" max="4099" width="12.28515625" style="123" customWidth="1"/>
    <col min="4100" max="4101" width="15" style="123" customWidth="1"/>
    <col min="4102" max="4102" width="13.85546875" style="123" customWidth="1"/>
    <col min="4103" max="4103" width="11.140625" style="123" bestFit="1" customWidth="1"/>
    <col min="4104" max="4348" width="9.140625" style="123"/>
    <col min="4349" max="4349" width="13.42578125" style="123" customWidth="1"/>
    <col min="4350" max="4350" width="16.7109375" style="123" customWidth="1"/>
    <col min="4351" max="4351" width="25.85546875" style="123" customWidth="1"/>
    <col min="4352" max="4353" width="15.85546875" style="123" customWidth="1"/>
    <col min="4354" max="4354" width="20.5703125" style="123" customWidth="1"/>
    <col min="4355" max="4355" width="12.28515625" style="123" customWidth="1"/>
    <col min="4356" max="4357" width="15" style="123" customWidth="1"/>
    <col min="4358" max="4358" width="13.85546875" style="123" customWidth="1"/>
    <col min="4359" max="4359" width="11.140625" style="123" bestFit="1" customWidth="1"/>
    <col min="4360" max="4604" width="9.140625" style="123"/>
    <col min="4605" max="4605" width="13.42578125" style="123" customWidth="1"/>
    <col min="4606" max="4606" width="16.7109375" style="123" customWidth="1"/>
    <col min="4607" max="4607" width="25.85546875" style="123" customWidth="1"/>
    <col min="4608" max="4609" width="15.85546875" style="123" customWidth="1"/>
    <col min="4610" max="4610" width="20.5703125" style="123" customWidth="1"/>
    <col min="4611" max="4611" width="12.28515625" style="123" customWidth="1"/>
    <col min="4612" max="4613" width="15" style="123" customWidth="1"/>
    <col min="4614" max="4614" width="13.85546875" style="123" customWidth="1"/>
    <col min="4615" max="4615" width="11.140625" style="123" bestFit="1" customWidth="1"/>
    <col min="4616" max="4860" width="9.140625" style="123"/>
    <col min="4861" max="4861" width="13.42578125" style="123" customWidth="1"/>
    <col min="4862" max="4862" width="16.7109375" style="123" customWidth="1"/>
    <col min="4863" max="4863" width="25.85546875" style="123" customWidth="1"/>
    <col min="4864" max="4865" width="15.85546875" style="123" customWidth="1"/>
    <col min="4866" max="4866" width="20.5703125" style="123" customWidth="1"/>
    <col min="4867" max="4867" width="12.28515625" style="123" customWidth="1"/>
    <col min="4868" max="4869" width="15" style="123" customWidth="1"/>
    <col min="4870" max="4870" width="13.85546875" style="123" customWidth="1"/>
    <col min="4871" max="4871" width="11.140625" style="123" bestFit="1" customWidth="1"/>
    <col min="4872" max="5116" width="9.140625" style="123"/>
    <col min="5117" max="5117" width="13.42578125" style="123" customWidth="1"/>
    <col min="5118" max="5118" width="16.7109375" style="123" customWidth="1"/>
    <col min="5119" max="5119" width="25.85546875" style="123" customWidth="1"/>
    <col min="5120" max="5121" width="15.85546875" style="123" customWidth="1"/>
    <col min="5122" max="5122" width="20.5703125" style="123" customWidth="1"/>
    <col min="5123" max="5123" width="12.28515625" style="123" customWidth="1"/>
    <col min="5124" max="5125" width="15" style="123" customWidth="1"/>
    <col min="5126" max="5126" width="13.85546875" style="123" customWidth="1"/>
    <col min="5127" max="5127" width="11.140625" style="123" bestFit="1" customWidth="1"/>
    <col min="5128" max="5372" width="9.140625" style="123"/>
    <col min="5373" max="5373" width="13.42578125" style="123" customWidth="1"/>
    <col min="5374" max="5374" width="16.7109375" style="123" customWidth="1"/>
    <col min="5375" max="5375" width="25.85546875" style="123" customWidth="1"/>
    <col min="5376" max="5377" width="15.85546875" style="123" customWidth="1"/>
    <col min="5378" max="5378" width="20.5703125" style="123" customWidth="1"/>
    <col min="5379" max="5379" width="12.28515625" style="123" customWidth="1"/>
    <col min="5380" max="5381" width="15" style="123" customWidth="1"/>
    <col min="5382" max="5382" width="13.85546875" style="123" customWidth="1"/>
    <col min="5383" max="5383" width="11.140625" style="123" bestFit="1" customWidth="1"/>
    <col min="5384" max="5628" width="9.140625" style="123"/>
    <col min="5629" max="5629" width="13.42578125" style="123" customWidth="1"/>
    <col min="5630" max="5630" width="16.7109375" style="123" customWidth="1"/>
    <col min="5631" max="5631" width="25.85546875" style="123" customWidth="1"/>
    <col min="5632" max="5633" width="15.85546875" style="123" customWidth="1"/>
    <col min="5634" max="5634" width="20.5703125" style="123" customWidth="1"/>
    <col min="5635" max="5635" width="12.28515625" style="123" customWidth="1"/>
    <col min="5636" max="5637" width="15" style="123" customWidth="1"/>
    <col min="5638" max="5638" width="13.85546875" style="123" customWidth="1"/>
    <col min="5639" max="5639" width="11.140625" style="123" bestFit="1" customWidth="1"/>
    <col min="5640" max="5884" width="9.140625" style="123"/>
    <col min="5885" max="5885" width="13.42578125" style="123" customWidth="1"/>
    <col min="5886" max="5886" width="16.7109375" style="123" customWidth="1"/>
    <col min="5887" max="5887" width="25.85546875" style="123" customWidth="1"/>
    <col min="5888" max="5889" width="15.85546875" style="123" customWidth="1"/>
    <col min="5890" max="5890" width="20.5703125" style="123" customWidth="1"/>
    <col min="5891" max="5891" width="12.28515625" style="123" customWidth="1"/>
    <col min="5892" max="5893" width="15" style="123" customWidth="1"/>
    <col min="5894" max="5894" width="13.85546875" style="123" customWidth="1"/>
    <col min="5895" max="5895" width="11.140625" style="123" bestFit="1" customWidth="1"/>
    <col min="5896" max="6140" width="9.140625" style="123"/>
    <col min="6141" max="6141" width="13.42578125" style="123" customWidth="1"/>
    <col min="6142" max="6142" width="16.7109375" style="123" customWidth="1"/>
    <col min="6143" max="6143" width="25.85546875" style="123" customWidth="1"/>
    <col min="6144" max="6145" width="15.85546875" style="123" customWidth="1"/>
    <col min="6146" max="6146" width="20.5703125" style="123" customWidth="1"/>
    <col min="6147" max="6147" width="12.28515625" style="123" customWidth="1"/>
    <col min="6148" max="6149" width="15" style="123" customWidth="1"/>
    <col min="6150" max="6150" width="13.85546875" style="123" customWidth="1"/>
    <col min="6151" max="6151" width="11.140625" style="123" bestFit="1" customWidth="1"/>
    <col min="6152" max="6396" width="9.140625" style="123"/>
    <col min="6397" max="6397" width="13.42578125" style="123" customWidth="1"/>
    <col min="6398" max="6398" width="16.7109375" style="123" customWidth="1"/>
    <col min="6399" max="6399" width="25.85546875" style="123" customWidth="1"/>
    <col min="6400" max="6401" width="15.85546875" style="123" customWidth="1"/>
    <col min="6402" max="6402" width="20.5703125" style="123" customWidth="1"/>
    <col min="6403" max="6403" width="12.28515625" style="123" customWidth="1"/>
    <col min="6404" max="6405" width="15" style="123" customWidth="1"/>
    <col min="6406" max="6406" width="13.85546875" style="123" customWidth="1"/>
    <col min="6407" max="6407" width="11.140625" style="123" bestFit="1" customWidth="1"/>
    <col min="6408" max="6652" width="9.140625" style="123"/>
    <col min="6653" max="6653" width="13.42578125" style="123" customWidth="1"/>
    <col min="6654" max="6654" width="16.7109375" style="123" customWidth="1"/>
    <col min="6655" max="6655" width="25.85546875" style="123" customWidth="1"/>
    <col min="6656" max="6657" width="15.85546875" style="123" customWidth="1"/>
    <col min="6658" max="6658" width="20.5703125" style="123" customWidth="1"/>
    <col min="6659" max="6659" width="12.28515625" style="123" customWidth="1"/>
    <col min="6660" max="6661" width="15" style="123" customWidth="1"/>
    <col min="6662" max="6662" width="13.85546875" style="123" customWidth="1"/>
    <col min="6663" max="6663" width="11.140625" style="123" bestFit="1" customWidth="1"/>
    <col min="6664" max="6908" width="9.140625" style="123"/>
    <col min="6909" max="6909" width="13.42578125" style="123" customWidth="1"/>
    <col min="6910" max="6910" width="16.7109375" style="123" customWidth="1"/>
    <col min="6911" max="6911" width="25.85546875" style="123" customWidth="1"/>
    <col min="6912" max="6913" width="15.85546875" style="123" customWidth="1"/>
    <col min="6914" max="6914" width="20.5703125" style="123" customWidth="1"/>
    <col min="6915" max="6915" width="12.28515625" style="123" customWidth="1"/>
    <col min="6916" max="6917" width="15" style="123" customWidth="1"/>
    <col min="6918" max="6918" width="13.85546875" style="123" customWidth="1"/>
    <col min="6919" max="6919" width="11.140625" style="123" bestFit="1" customWidth="1"/>
    <col min="6920" max="7164" width="9.140625" style="123"/>
    <col min="7165" max="7165" width="13.42578125" style="123" customWidth="1"/>
    <col min="7166" max="7166" width="16.7109375" style="123" customWidth="1"/>
    <col min="7167" max="7167" width="25.85546875" style="123" customWidth="1"/>
    <col min="7168" max="7169" width="15.85546875" style="123" customWidth="1"/>
    <col min="7170" max="7170" width="20.5703125" style="123" customWidth="1"/>
    <col min="7171" max="7171" width="12.28515625" style="123" customWidth="1"/>
    <col min="7172" max="7173" width="15" style="123" customWidth="1"/>
    <col min="7174" max="7174" width="13.85546875" style="123" customWidth="1"/>
    <col min="7175" max="7175" width="11.140625" style="123" bestFit="1" customWidth="1"/>
    <col min="7176" max="7420" width="9.140625" style="123"/>
    <col min="7421" max="7421" width="13.42578125" style="123" customWidth="1"/>
    <col min="7422" max="7422" width="16.7109375" style="123" customWidth="1"/>
    <col min="7423" max="7423" width="25.85546875" style="123" customWidth="1"/>
    <col min="7424" max="7425" width="15.85546875" style="123" customWidth="1"/>
    <col min="7426" max="7426" width="20.5703125" style="123" customWidth="1"/>
    <col min="7427" max="7427" width="12.28515625" style="123" customWidth="1"/>
    <col min="7428" max="7429" width="15" style="123" customWidth="1"/>
    <col min="7430" max="7430" width="13.85546875" style="123" customWidth="1"/>
    <col min="7431" max="7431" width="11.140625" style="123" bestFit="1" customWidth="1"/>
    <col min="7432" max="7676" width="9.140625" style="123"/>
    <col min="7677" max="7677" width="13.42578125" style="123" customWidth="1"/>
    <col min="7678" max="7678" width="16.7109375" style="123" customWidth="1"/>
    <col min="7679" max="7679" width="25.85546875" style="123" customWidth="1"/>
    <col min="7680" max="7681" width="15.85546875" style="123" customWidth="1"/>
    <col min="7682" max="7682" width="20.5703125" style="123" customWidth="1"/>
    <col min="7683" max="7683" width="12.28515625" style="123" customWidth="1"/>
    <col min="7684" max="7685" width="15" style="123" customWidth="1"/>
    <col min="7686" max="7686" width="13.85546875" style="123" customWidth="1"/>
    <col min="7687" max="7687" width="11.140625" style="123" bestFit="1" customWidth="1"/>
    <col min="7688" max="7932" width="9.140625" style="123"/>
    <col min="7933" max="7933" width="13.42578125" style="123" customWidth="1"/>
    <col min="7934" max="7934" width="16.7109375" style="123" customWidth="1"/>
    <col min="7935" max="7935" width="25.85546875" style="123" customWidth="1"/>
    <col min="7936" max="7937" width="15.85546875" style="123" customWidth="1"/>
    <col min="7938" max="7938" width="20.5703125" style="123" customWidth="1"/>
    <col min="7939" max="7939" width="12.28515625" style="123" customWidth="1"/>
    <col min="7940" max="7941" width="15" style="123" customWidth="1"/>
    <col min="7942" max="7942" width="13.85546875" style="123" customWidth="1"/>
    <col min="7943" max="7943" width="11.140625" style="123" bestFit="1" customWidth="1"/>
    <col min="7944" max="8188" width="9.140625" style="123"/>
    <col min="8189" max="8189" width="13.42578125" style="123" customWidth="1"/>
    <col min="8190" max="8190" width="16.7109375" style="123" customWidth="1"/>
    <col min="8191" max="8191" width="25.85546875" style="123" customWidth="1"/>
    <col min="8192" max="8193" width="15.85546875" style="123" customWidth="1"/>
    <col min="8194" max="8194" width="20.5703125" style="123" customWidth="1"/>
    <col min="8195" max="8195" width="12.28515625" style="123" customWidth="1"/>
    <col min="8196" max="8197" width="15" style="123" customWidth="1"/>
    <col min="8198" max="8198" width="13.85546875" style="123" customWidth="1"/>
    <col min="8199" max="8199" width="11.140625" style="123" bestFit="1" customWidth="1"/>
    <col min="8200" max="8444" width="9.140625" style="123"/>
    <col min="8445" max="8445" width="13.42578125" style="123" customWidth="1"/>
    <col min="8446" max="8446" width="16.7109375" style="123" customWidth="1"/>
    <col min="8447" max="8447" width="25.85546875" style="123" customWidth="1"/>
    <col min="8448" max="8449" width="15.85546875" style="123" customWidth="1"/>
    <col min="8450" max="8450" width="20.5703125" style="123" customWidth="1"/>
    <col min="8451" max="8451" width="12.28515625" style="123" customWidth="1"/>
    <col min="8452" max="8453" width="15" style="123" customWidth="1"/>
    <col min="8454" max="8454" width="13.85546875" style="123" customWidth="1"/>
    <col min="8455" max="8455" width="11.140625" style="123" bestFit="1" customWidth="1"/>
    <col min="8456" max="8700" width="9.140625" style="123"/>
    <col min="8701" max="8701" width="13.42578125" style="123" customWidth="1"/>
    <col min="8702" max="8702" width="16.7109375" style="123" customWidth="1"/>
    <col min="8703" max="8703" width="25.85546875" style="123" customWidth="1"/>
    <col min="8704" max="8705" width="15.85546875" style="123" customWidth="1"/>
    <col min="8706" max="8706" width="20.5703125" style="123" customWidth="1"/>
    <col min="8707" max="8707" width="12.28515625" style="123" customWidth="1"/>
    <col min="8708" max="8709" width="15" style="123" customWidth="1"/>
    <col min="8710" max="8710" width="13.85546875" style="123" customWidth="1"/>
    <col min="8711" max="8711" width="11.140625" style="123" bestFit="1" customWidth="1"/>
    <col min="8712" max="8956" width="9.140625" style="123"/>
    <col min="8957" max="8957" width="13.42578125" style="123" customWidth="1"/>
    <col min="8958" max="8958" width="16.7109375" style="123" customWidth="1"/>
    <col min="8959" max="8959" width="25.85546875" style="123" customWidth="1"/>
    <col min="8960" max="8961" width="15.85546875" style="123" customWidth="1"/>
    <col min="8962" max="8962" width="20.5703125" style="123" customWidth="1"/>
    <col min="8963" max="8963" width="12.28515625" style="123" customWidth="1"/>
    <col min="8964" max="8965" width="15" style="123" customWidth="1"/>
    <col min="8966" max="8966" width="13.85546875" style="123" customWidth="1"/>
    <col min="8967" max="8967" width="11.140625" style="123" bestFit="1" customWidth="1"/>
    <col min="8968" max="9212" width="9.140625" style="123"/>
    <col min="9213" max="9213" width="13.42578125" style="123" customWidth="1"/>
    <col min="9214" max="9214" width="16.7109375" style="123" customWidth="1"/>
    <col min="9215" max="9215" width="25.85546875" style="123" customWidth="1"/>
    <col min="9216" max="9217" width="15.85546875" style="123" customWidth="1"/>
    <col min="9218" max="9218" width="20.5703125" style="123" customWidth="1"/>
    <col min="9219" max="9219" width="12.28515625" style="123" customWidth="1"/>
    <col min="9220" max="9221" width="15" style="123" customWidth="1"/>
    <col min="9222" max="9222" width="13.85546875" style="123" customWidth="1"/>
    <col min="9223" max="9223" width="11.140625" style="123" bestFit="1" customWidth="1"/>
    <col min="9224" max="9468" width="9.140625" style="123"/>
    <col min="9469" max="9469" width="13.42578125" style="123" customWidth="1"/>
    <col min="9470" max="9470" width="16.7109375" style="123" customWidth="1"/>
    <col min="9471" max="9471" width="25.85546875" style="123" customWidth="1"/>
    <col min="9472" max="9473" width="15.85546875" style="123" customWidth="1"/>
    <col min="9474" max="9474" width="20.5703125" style="123" customWidth="1"/>
    <col min="9475" max="9475" width="12.28515625" style="123" customWidth="1"/>
    <col min="9476" max="9477" width="15" style="123" customWidth="1"/>
    <col min="9478" max="9478" width="13.85546875" style="123" customWidth="1"/>
    <col min="9479" max="9479" width="11.140625" style="123" bestFit="1" customWidth="1"/>
    <col min="9480" max="9724" width="9.140625" style="123"/>
    <col min="9725" max="9725" width="13.42578125" style="123" customWidth="1"/>
    <col min="9726" max="9726" width="16.7109375" style="123" customWidth="1"/>
    <col min="9727" max="9727" width="25.85546875" style="123" customWidth="1"/>
    <col min="9728" max="9729" width="15.85546875" style="123" customWidth="1"/>
    <col min="9730" max="9730" width="20.5703125" style="123" customWidth="1"/>
    <col min="9731" max="9731" width="12.28515625" style="123" customWidth="1"/>
    <col min="9732" max="9733" width="15" style="123" customWidth="1"/>
    <col min="9734" max="9734" width="13.85546875" style="123" customWidth="1"/>
    <col min="9735" max="9735" width="11.140625" style="123" bestFit="1" customWidth="1"/>
    <col min="9736" max="9980" width="9.140625" style="123"/>
    <col min="9981" max="9981" width="13.42578125" style="123" customWidth="1"/>
    <col min="9982" max="9982" width="16.7109375" style="123" customWidth="1"/>
    <col min="9983" max="9983" width="25.85546875" style="123" customWidth="1"/>
    <col min="9984" max="9985" width="15.85546875" style="123" customWidth="1"/>
    <col min="9986" max="9986" width="20.5703125" style="123" customWidth="1"/>
    <col min="9987" max="9987" width="12.28515625" style="123" customWidth="1"/>
    <col min="9988" max="9989" width="15" style="123" customWidth="1"/>
    <col min="9990" max="9990" width="13.85546875" style="123" customWidth="1"/>
    <col min="9991" max="9991" width="11.140625" style="123" bestFit="1" customWidth="1"/>
    <col min="9992" max="10236" width="9.140625" style="123"/>
    <col min="10237" max="10237" width="13.42578125" style="123" customWidth="1"/>
    <col min="10238" max="10238" width="16.7109375" style="123" customWidth="1"/>
    <col min="10239" max="10239" width="25.85546875" style="123" customWidth="1"/>
    <col min="10240" max="10241" width="15.85546875" style="123" customWidth="1"/>
    <col min="10242" max="10242" width="20.5703125" style="123" customWidth="1"/>
    <col min="10243" max="10243" width="12.28515625" style="123" customWidth="1"/>
    <col min="10244" max="10245" width="15" style="123" customWidth="1"/>
    <col min="10246" max="10246" width="13.85546875" style="123" customWidth="1"/>
    <col min="10247" max="10247" width="11.140625" style="123" bestFit="1" customWidth="1"/>
    <col min="10248" max="10492" width="9.140625" style="123"/>
    <col min="10493" max="10493" width="13.42578125" style="123" customWidth="1"/>
    <col min="10494" max="10494" width="16.7109375" style="123" customWidth="1"/>
    <col min="10495" max="10495" width="25.85546875" style="123" customWidth="1"/>
    <col min="10496" max="10497" width="15.85546875" style="123" customWidth="1"/>
    <col min="10498" max="10498" width="20.5703125" style="123" customWidth="1"/>
    <col min="10499" max="10499" width="12.28515625" style="123" customWidth="1"/>
    <col min="10500" max="10501" width="15" style="123" customWidth="1"/>
    <col min="10502" max="10502" width="13.85546875" style="123" customWidth="1"/>
    <col min="10503" max="10503" width="11.140625" style="123" bestFit="1" customWidth="1"/>
    <col min="10504" max="10748" width="9.140625" style="123"/>
    <col min="10749" max="10749" width="13.42578125" style="123" customWidth="1"/>
    <col min="10750" max="10750" width="16.7109375" style="123" customWidth="1"/>
    <col min="10751" max="10751" width="25.85546875" style="123" customWidth="1"/>
    <col min="10752" max="10753" width="15.85546875" style="123" customWidth="1"/>
    <col min="10754" max="10754" width="20.5703125" style="123" customWidth="1"/>
    <col min="10755" max="10755" width="12.28515625" style="123" customWidth="1"/>
    <col min="10756" max="10757" width="15" style="123" customWidth="1"/>
    <col min="10758" max="10758" width="13.85546875" style="123" customWidth="1"/>
    <col min="10759" max="10759" width="11.140625" style="123" bestFit="1" customWidth="1"/>
    <col min="10760" max="11004" width="9.140625" style="123"/>
    <col min="11005" max="11005" width="13.42578125" style="123" customWidth="1"/>
    <col min="11006" max="11006" width="16.7109375" style="123" customWidth="1"/>
    <col min="11007" max="11007" width="25.85546875" style="123" customWidth="1"/>
    <col min="11008" max="11009" width="15.85546875" style="123" customWidth="1"/>
    <col min="11010" max="11010" width="20.5703125" style="123" customWidth="1"/>
    <col min="11011" max="11011" width="12.28515625" style="123" customWidth="1"/>
    <col min="11012" max="11013" width="15" style="123" customWidth="1"/>
    <col min="11014" max="11014" width="13.85546875" style="123" customWidth="1"/>
    <col min="11015" max="11015" width="11.140625" style="123" bestFit="1" customWidth="1"/>
    <col min="11016" max="11260" width="9.140625" style="123"/>
    <col min="11261" max="11261" width="13.42578125" style="123" customWidth="1"/>
    <col min="11262" max="11262" width="16.7109375" style="123" customWidth="1"/>
    <col min="11263" max="11263" width="25.85546875" style="123" customWidth="1"/>
    <col min="11264" max="11265" width="15.85546875" style="123" customWidth="1"/>
    <col min="11266" max="11266" width="20.5703125" style="123" customWidth="1"/>
    <col min="11267" max="11267" width="12.28515625" style="123" customWidth="1"/>
    <col min="11268" max="11269" width="15" style="123" customWidth="1"/>
    <col min="11270" max="11270" width="13.85546875" style="123" customWidth="1"/>
    <col min="11271" max="11271" width="11.140625" style="123" bestFit="1" customWidth="1"/>
    <col min="11272" max="11516" width="9.140625" style="123"/>
    <col min="11517" max="11517" width="13.42578125" style="123" customWidth="1"/>
    <col min="11518" max="11518" width="16.7109375" style="123" customWidth="1"/>
    <col min="11519" max="11519" width="25.85546875" style="123" customWidth="1"/>
    <col min="11520" max="11521" width="15.85546875" style="123" customWidth="1"/>
    <col min="11522" max="11522" width="20.5703125" style="123" customWidth="1"/>
    <col min="11523" max="11523" width="12.28515625" style="123" customWidth="1"/>
    <col min="11524" max="11525" width="15" style="123" customWidth="1"/>
    <col min="11526" max="11526" width="13.85546875" style="123" customWidth="1"/>
    <col min="11527" max="11527" width="11.140625" style="123" bestFit="1" customWidth="1"/>
    <col min="11528" max="11772" width="9.140625" style="123"/>
    <col min="11773" max="11773" width="13.42578125" style="123" customWidth="1"/>
    <col min="11774" max="11774" width="16.7109375" style="123" customWidth="1"/>
    <col min="11775" max="11775" width="25.85546875" style="123" customWidth="1"/>
    <col min="11776" max="11777" width="15.85546875" style="123" customWidth="1"/>
    <col min="11778" max="11778" width="20.5703125" style="123" customWidth="1"/>
    <col min="11779" max="11779" width="12.28515625" style="123" customWidth="1"/>
    <col min="11780" max="11781" width="15" style="123" customWidth="1"/>
    <col min="11782" max="11782" width="13.85546875" style="123" customWidth="1"/>
    <col min="11783" max="11783" width="11.140625" style="123" bestFit="1" customWidth="1"/>
    <col min="11784" max="12028" width="9.140625" style="123"/>
    <col min="12029" max="12029" width="13.42578125" style="123" customWidth="1"/>
    <col min="12030" max="12030" width="16.7109375" style="123" customWidth="1"/>
    <col min="12031" max="12031" width="25.85546875" style="123" customWidth="1"/>
    <col min="12032" max="12033" width="15.85546875" style="123" customWidth="1"/>
    <col min="12034" max="12034" width="20.5703125" style="123" customWidth="1"/>
    <col min="12035" max="12035" width="12.28515625" style="123" customWidth="1"/>
    <col min="12036" max="12037" width="15" style="123" customWidth="1"/>
    <col min="12038" max="12038" width="13.85546875" style="123" customWidth="1"/>
    <col min="12039" max="12039" width="11.140625" style="123" bestFit="1" customWidth="1"/>
    <col min="12040" max="12284" width="9.140625" style="123"/>
    <col min="12285" max="12285" width="13.42578125" style="123" customWidth="1"/>
    <col min="12286" max="12286" width="16.7109375" style="123" customWidth="1"/>
    <col min="12287" max="12287" width="25.85546875" style="123" customWidth="1"/>
    <col min="12288" max="12289" width="15.85546875" style="123" customWidth="1"/>
    <col min="12290" max="12290" width="20.5703125" style="123" customWidth="1"/>
    <col min="12291" max="12291" width="12.28515625" style="123" customWidth="1"/>
    <col min="12292" max="12293" width="15" style="123" customWidth="1"/>
    <col min="12294" max="12294" width="13.85546875" style="123" customWidth="1"/>
    <col min="12295" max="12295" width="11.140625" style="123" bestFit="1" customWidth="1"/>
    <col min="12296" max="12540" width="9.140625" style="123"/>
    <col min="12541" max="12541" width="13.42578125" style="123" customWidth="1"/>
    <col min="12542" max="12542" width="16.7109375" style="123" customWidth="1"/>
    <col min="12543" max="12543" width="25.85546875" style="123" customWidth="1"/>
    <col min="12544" max="12545" width="15.85546875" style="123" customWidth="1"/>
    <col min="12546" max="12546" width="20.5703125" style="123" customWidth="1"/>
    <col min="12547" max="12547" width="12.28515625" style="123" customWidth="1"/>
    <col min="12548" max="12549" width="15" style="123" customWidth="1"/>
    <col min="12550" max="12550" width="13.85546875" style="123" customWidth="1"/>
    <col min="12551" max="12551" width="11.140625" style="123" bestFit="1" customWidth="1"/>
    <col min="12552" max="12796" width="9.140625" style="123"/>
    <col min="12797" max="12797" width="13.42578125" style="123" customWidth="1"/>
    <col min="12798" max="12798" width="16.7109375" style="123" customWidth="1"/>
    <col min="12799" max="12799" width="25.85546875" style="123" customWidth="1"/>
    <col min="12800" max="12801" width="15.85546875" style="123" customWidth="1"/>
    <col min="12802" max="12802" width="20.5703125" style="123" customWidth="1"/>
    <col min="12803" max="12803" width="12.28515625" style="123" customWidth="1"/>
    <col min="12804" max="12805" width="15" style="123" customWidth="1"/>
    <col min="12806" max="12806" width="13.85546875" style="123" customWidth="1"/>
    <col min="12807" max="12807" width="11.140625" style="123" bestFit="1" customWidth="1"/>
    <col min="12808" max="13052" width="9.140625" style="123"/>
    <col min="13053" max="13053" width="13.42578125" style="123" customWidth="1"/>
    <col min="13054" max="13054" width="16.7109375" style="123" customWidth="1"/>
    <col min="13055" max="13055" width="25.85546875" style="123" customWidth="1"/>
    <col min="13056" max="13057" width="15.85546875" style="123" customWidth="1"/>
    <col min="13058" max="13058" width="20.5703125" style="123" customWidth="1"/>
    <col min="13059" max="13059" width="12.28515625" style="123" customWidth="1"/>
    <col min="13060" max="13061" width="15" style="123" customWidth="1"/>
    <col min="13062" max="13062" width="13.85546875" style="123" customWidth="1"/>
    <col min="13063" max="13063" width="11.140625" style="123" bestFit="1" customWidth="1"/>
    <col min="13064" max="13308" width="9.140625" style="123"/>
    <col min="13309" max="13309" width="13.42578125" style="123" customWidth="1"/>
    <col min="13310" max="13310" width="16.7109375" style="123" customWidth="1"/>
    <col min="13311" max="13311" width="25.85546875" style="123" customWidth="1"/>
    <col min="13312" max="13313" width="15.85546875" style="123" customWidth="1"/>
    <col min="13314" max="13314" width="20.5703125" style="123" customWidth="1"/>
    <col min="13315" max="13315" width="12.28515625" style="123" customWidth="1"/>
    <col min="13316" max="13317" width="15" style="123" customWidth="1"/>
    <col min="13318" max="13318" width="13.85546875" style="123" customWidth="1"/>
    <col min="13319" max="13319" width="11.140625" style="123" bestFit="1" customWidth="1"/>
    <col min="13320" max="13564" width="9.140625" style="123"/>
    <col min="13565" max="13565" width="13.42578125" style="123" customWidth="1"/>
    <col min="13566" max="13566" width="16.7109375" style="123" customWidth="1"/>
    <col min="13567" max="13567" width="25.85546875" style="123" customWidth="1"/>
    <col min="13568" max="13569" width="15.85546875" style="123" customWidth="1"/>
    <col min="13570" max="13570" width="20.5703125" style="123" customWidth="1"/>
    <col min="13571" max="13571" width="12.28515625" style="123" customWidth="1"/>
    <col min="13572" max="13573" width="15" style="123" customWidth="1"/>
    <col min="13574" max="13574" width="13.85546875" style="123" customWidth="1"/>
    <col min="13575" max="13575" width="11.140625" style="123" bestFit="1" customWidth="1"/>
    <col min="13576" max="13820" width="9.140625" style="123"/>
    <col min="13821" max="13821" width="13.42578125" style="123" customWidth="1"/>
    <col min="13822" max="13822" width="16.7109375" style="123" customWidth="1"/>
    <col min="13823" max="13823" width="25.85546875" style="123" customWidth="1"/>
    <col min="13824" max="13825" width="15.85546875" style="123" customWidth="1"/>
    <col min="13826" max="13826" width="20.5703125" style="123" customWidth="1"/>
    <col min="13827" max="13827" width="12.28515625" style="123" customWidth="1"/>
    <col min="13828" max="13829" width="15" style="123" customWidth="1"/>
    <col min="13830" max="13830" width="13.85546875" style="123" customWidth="1"/>
    <col min="13831" max="13831" width="11.140625" style="123" bestFit="1" customWidth="1"/>
    <col min="13832" max="14076" width="9.140625" style="123"/>
    <col min="14077" max="14077" width="13.42578125" style="123" customWidth="1"/>
    <col min="14078" max="14078" width="16.7109375" style="123" customWidth="1"/>
    <col min="14079" max="14079" width="25.85546875" style="123" customWidth="1"/>
    <col min="14080" max="14081" width="15.85546875" style="123" customWidth="1"/>
    <col min="14082" max="14082" width="20.5703125" style="123" customWidth="1"/>
    <col min="14083" max="14083" width="12.28515625" style="123" customWidth="1"/>
    <col min="14084" max="14085" width="15" style="123" customWidth="1"/>
    <col min="14086" max="14086" width="13.85546875" style="123" customWidth="1"/>
    <col min="14087" max="14087" width="11.140625" style="123" bestFit="1" customWidth="1"/>
    <col min="14088" max="14332" width="9.140625" style="123"/>
    <col min="14333" max="14333" width="13.42578125" style="123" customWidth="1"/>
    <col min="14334" max="14334" width="16.7109375" style="123" customWidth="1"/>
    <col min="14335" max="14335" width="25.85546875" style="123" customWidth="1"/>
    <col min="14336" max="14337" width="15.85546875" style="123" customWidth="1"/>
    <col min="14338" max="14338" width="20.5703125" style="123" customWidth="1"/>
    <col min="14339" max="14339" width="12.28515625" style="123" customWidth="1"/>
    <col min="14340" max="14341" width="15" style="123" customWidth="1"/>
    <col min="14342" max="14342" width="13.85546875" style="123" customWidth="1"/>
    <col min="14343" max="14343" width="11.140625" style="123" bestFit="1" customWidth="1"/>
    <col min="14344" max="14588" width="9.140625" style="123"/>
    <col min="14589" max="14589" width="13.42578125" style="123" customWidth="1"/>
    <col min="14590" max="14590" width="16.7109375" style="123" customWidth="1"/>
    <col min="14591" max="14591" width="25.85546875" style="123" customWidth="1"/>
    <col min="14592" max="14593" width="15.85546875" style="123" customWidth="1"/>
    <col min="14594" max="14594" width="20.5703125" style="123" customWidth="1"/>
    <col min="14595" max="14595" width="12.28515625" style="123" customWidth="1"/>
    <col min="14596" max="14597" width="15" style="123" customWidth="1"/>
    <col min="14598" max="14598" width="13.85546875" style="123" customWidth="1"/>
    <col min="14599" max="14599" width="11.140625" style="123" bestFit="1" customWidth="1"/>
    <col min="14600" max="14844" width="9.140625" style="123"/>
    <col min="14845" max="14845" width="13.42578125" style="123" customWidth="1"/>
    <col min="14846" max="14846" width="16.7109375" style="123" customWidth="1"/>
    <col min="14847" max="14847" width="25.85546875" style="123" customWidth="1"/>
    <col min="14848" max="14849" width="15.85546875" style="123" customWidth="1"/>
    <col min="14850" max="14850" width="20.5703125" style="123" customWidth="1"/>
    <col min="14851" max="14851" width="12.28515625" style="123" customWidth="1"/>
    <col min="14852" max="14853" width="15" style="123" customWidth="1"/>
    <col min="14854" max="14854" width="13.85546875" style="123" customWidth="1"/>
    <col min="14855" max="14855" width="11.140625" style="123" bestFit="1" customWidth="1"/>
    <col min="14856" max="15100" width="9.140625" style="123"/>
    <col min="15101" max="15101" width="13.42578125" style="123" customWidth="1"/>
    <col min="15102" max="15102" width="16.7109375" style="123" customWidth="1"/>
    <col min="15103" max="15103" width="25.85546875" style="123" customWidth="1"/>
    <col min="15104" max="15105" width="15.85546875" style="123" customWidth="1"/>
    <col min="15106" max="15106" width="20.5703125" style="123" customWidth="1"/>
    <col min="15107" max="15107" width="12.28515625" style="123" customWidth="1"/>
    <col min="15108" max="15109" width="15" style="123" customWidth="1"/>
    <col min="15110" max="15110" width="13.85546875" style="123" customWidth="1"/>
    <col min="15111" max="15111" width="11.140625" style="123" bestFit="1" customWidth="1"/>
    <col min="15112" max="15356" width="9.140625" style="123"/>
    <col min="15357" max="15357" width="13.42578125" style="123" customWidth="1"/>
    <col min="15358" max="15358" width="16.7109375" style="123" customWidth="1"/>
    <col min="15359" max="15359" width="25.85546875" style="123" customWidth="1"/>
    <col min="15360" max="15361" width="15.85546875" style="123" customWidth="1"/>
    <col min="15362" max="15362" width="20.5703125" style="123" customWidth="1"/>
    <col min="15363" max="15363" width="12.28515625" style="123" customWidth="1"/>
    <col min="15364" max="15365" width="15" style="123" customWidth="1"/>
    <col min="15366" max="15366" width="13.85546875" style="123" customWidth="1"/>
    <col min="15367" max="15367" width="11.140625" style="123" bestFit="1" customWidth="1"/>
    <col min="15368" max="15612" width="9.140625" style="123"/>
    <col min="15613" max="15613" width="13.42578125" style="123" customWidth="1"/>
    <col min="15614" max="15614" width="16.7109375" style="123" customWidth="1"/>
    <col min="15615" max="15615" width="25.85546875" style="123" customWidth="1"/>
    <col min="15616" max="15617" width="15.85546875" style="123" customWidth="1"/>
    <col min="15618" max="15618" width="20.5703125" style="123" customWidth="1"/>
    <col min="15619" max="15619" width="12.28515625" style="123" customWidth="1"/>
    <col min="15620" max="15621" width="15" style="123" customWidth="1"/>
    <col min="15622" max="15622" width="13.85546875" style="123" customWidth="1"/>
    <col min="15623" max="15623" width="11.140625" style="123" bestFit="1" customWidth="1"/>
    <col min="15624" max="15868" width="9.140625" style="123"/>
    <col min="15869" max="15869" width="13.42578125" style="123" customWidth="1"/>
    <col min="15870" max="15870" width="16.7109375" style="123" customWidth="1"/>
    <col min="15871" max="15871" width="25.85546875" style="123" customWidth="1"/>
    <col min="15872" max="15873" width="15.85546875" style="123" customWidth="1"/>
    <col min="15874" max="15874" width="20.5703125" style="123" customWidth="1"/>
    <col min="15875" max="15875" width="12.28515625" style="123" customWidth="1"/>
    <col min="15876" max="15877" width="15" style="123" customWidth="1"/>
    <col min="15878" max="15878" width="13.85546875" style="123" customWidth="1"/>
    <col min="15879" max="15879" width="11.140625" style="123" bestFit="1" customWidth="1"/>
    <col min="15880" max="16124" width="9.140625" style="123"/>
    <col min="16125" max="16125" width="13.42578125" style="123" customWidth="1"/>
    <col min="16126" max="16126" width="16.7109375" style="123" customWidth="1"/>
    <col min="16127" max="16127" width="25.85546875" style="123" customWidth="1"/>
    <col min="16128" max="16129" width="15.85546875" style="123" customWidth="1"/>
    <col min="16130" max="16130" width="20.5703125" style="123" customWidth="1"/>
    <col min="16131" max="16131" width="12.28515625" style="123" customWidth="1"/>
    <col min="16132" max="16133" width="15" style="123" customWidth="1"/>
    <col min="16134" max="16134" width="13.85546875" style="123" customWidth="1"/>
    <col min="16135" max="16135" width="11.140625" style="123" bestFit="1" customWidth="1"/>
    <col min="16136" max="16384" width="9.140625" style="123"/>
  </cols>
  <sheetData>
    <row r="1" spans="1:252" x14ac:dyDescent="0.25">
      <c r="A1" s="681" t="s">
        <v>570</v>
      </c>
      <c r="B1" s="681"/>
      <c r="C1" s="681"/>
      <c r="D1" s="681"/>
      <c r="E1" s="681"/>
      <c r="F1" s="681"/>
      <c r="G1" s="681"/>
    </row>
    <row r="2" spans="1:252" x14ac:dyDescent="0.25">
      <c r="A2" s="379"/>
      <c r="B2" s="379"/>
      <c r="C2" s="379"/>
      <c r="D2" s="379"/>
      <c r="E2" s="379"/>
      <c r="F2" s="379"/>
      <c r="G2" s="379"/>
    </row>
    <row r="3" spans="1:252" ht="56.25" customHeight="1" x14ac:dyDescent="0.25">
      <c r="A3" s="682" t="s">
        <v>562</v>
      </c>
      <c r="B3" s="682"/>
      <c r="C3" s="682"/>
      <c r="D3" s="682"/>
      <c r="E3" s="682"/>
      <c r="F3" s="682"/>
      <c r="G3" s="682"/>
      <c r="H3" s="377"/>
      <c r="I3" s="377"/>
    </row>
    <row r="6" spans="1:252" ht="46.5" customHeight="1" x14ac:dyDescent="0.25">
      <c r="A6" s="683" t="s">
        <v>26</v>
      </c>
      <c r="B6" s="683"/>
      <c r="C6" s="683"/>
      <c r="D6" s="683"/>
      <c r="E6" s="683"/>
      <c r="F6" s="683"/>
      <c r="G6" s="683"/>
    </row>
    <row r="7" spans="1:252" x14ac:dyDescent="0.25">
      <c r="A7" s="1046" t="s">
        <v>59</v>
      </c>
      <c r="B7" s="1046"/>
      <c r="C7" s="1046"/>
      <c r="D7" s="1046"/>
      <c r="E7" s="1046"/>
      <c r="F7" s="1046"/>
      <c r="G7" s="1046"/>
    </row>
    <row r="8" spans="1:252" x14ac:dyDescent="0.25">
      <c r="A8" s="436"/>
      <c r="B8" s="436"/>
      <c r="C8" s="436"/>
      <c r="D8" s="436"/>
      <c r="E8" s="436"/>
      <c r="F8" s="436"/>
      <c r="G8" s="436"/>
    </row>
    <row r="9" spans="1:252" s="14" customFormat="1" ht="60.75" customHeight="1" x14ac:dyDescent="0.3">
      <c r="A9" s="760" t="s">
        <v>28</v>
      </c>
      <c r="B9" s="760"/>
      <c r="C9" s="760"/>
      <c r="D9" s="984" t="s">
        <v>109</v>
      </c>
      <c r="E9" s="984"/>
      <c r="F9" s="984"/>
      <c r="G9" s="984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123"/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3"/>
      <c r="AX9" s="123"/>
      <c r="AY9" s="123"/>
      <c r="AZ9" s="123"/>
      <c r="BA9" s="123"/>
      <c r="BB9" s="123"/>
      <c r="BC9" s="123"/>
      <c r="BD9" s="123"/>
      <c r="BE9" s="123"/>
      <c r="BF9" s="123"/>
      <c r="BG9" s="123"/>
      <c r="BH9" s="123"/>
      <c r="BI9" s="123"/>
      <c r="BJ9" s="123"/>
      <c r="BK9" s="123"/>
      <c r="BL9" s="123"/>
      <c r="BM9" s="123"/>
      <c r="BN9" s="123"/>
      <c r="BO9" s="123"/>
      <c r="BP9" s="123"/>
      <c r="BQ9" s="123"/>
      <c r="BR9" s="123"/>
      <c r="BS9" s="123"/>
      <c r="BT9" s="123"/>
      <c r="BU9" s="123"/>
      <c r="BV9" s="123"/>
      <c r="BW9" s="123"/>
      <c r="BX9" s="123"/>
      <c r="BY9" s="123"/>
      <c r="BZ9" s="123"/>
      <c r="CA9" s="123"/>
      <c r="CB9" s="123"/>
      <c r="CC9" s="123"/>
      <c r="CD9" s="123"/>
      <c r="CE9" s="123"/>
      <c r="CF9" s="123"/>
      <c r="CG9" s="123"/>
      <c r="CH9" s="123"/>
      <c r="CI9" s="123"/>
      <c r="CJ9" s="123"/>
      <c r="CK9" s="123"/>
      <c r="CL9" s="123"/>
      <c r="CM9" s="123"/>
      <c r="CN9" s="123"/>
      <c r="CO9" s="123"/>
      <c r="CP9" s="123"/>
      <c r="CQ9" s="123"/>
      <c r="CR9" s="123"/>
      <c r="CS9" s="123"/>
      <c r="CT9" s="123"/>
      <c r="CU9" s="123"/>
      <c r="CV9" s="123"/>
      <c r="CW9" s="123"/>
      <c r="CX9" s="123"/>
      <c r="CY9" s="123"/>
      <c r="CZ9" s="123"/>
      <c r="DA9" s="123"/>
      <c r="DB9" s="123"/>
      <c r="DC9" s="123"/>
      <c r="DD9" s="123"/>
      <c r="DE9" s="123"/>
      <c r="DF9" s="123"/>
      <c r="DG9" s="123"/>
      <c r="DH9" s="123"/>
      <c r="DI9" s="123"/>
      <c r="DJ9" s="123"/>
      <c r="DK9" s="123"/>
      <c r="DL9" s="123"/>
      <c r="DM9" s="123"/>
      <c r="DN9" s="123"/>
      <c r="DO9" s="123"/>
      <c r="DP9" s="123"/>
      <c r="DQ9" s="123"/>
      <c r="DR9" s="123"/>
      <c r="DS9" s="123"/>
      <c r="DT9" s="123"/>
      <c r="DU9" s="123"/>
      <c r="DV9" s="123"/>
      <c r="DW9" s="123"/>
      <c r="DX9" s="123"/>
      <c r="DY9" s="123"/>
      <c r="DZ9" s="123"/>
      <c r="EA9" s="123"/>
      <c r="EB9" s="123"/>
      <c r="EC9" s="123"/>
      <c r="ED9" s="123"/>
      <c r="EE9" s="123"/>
      <c r="EF9" s="123"/>
      <c r="EG9" s="123"/>
      <c r="EH9" s="123"/>
      <c r="EI9" s="123"/>
      <c r="EJ9" s="123"/>
      <c r="EK9" s="123"/>
      <c r="EL9" s="123"/>
      <c r="EM9" s="123"/>
      <c r="EN9" s="123"/>
      <c r="EO9" s="123"/>
      <c r="EP9" s="123"/>
      <c r="EQ9" s="123"/>
      <c r="ER9" s="123"/>
      <c r="ES9" s="123"/>
      <c r="ET9" s="123"/>
      <c r="EU9" s="123"/>
      <c r="EV9" s="123"/>
      <c r="EW9" s="123"/>
      <c r="EX9" s="123"/>
      <c r="EY9" s="123"/>
      <c r="EZ9" s="123"/>
      <c r="FA9" s="123"/>
      <c r="FB9" s="123"/>
      <c r="FC9" s="123"/>
      <c r="FD9" s="123"/>
      <c r="FE9" s="123"/>
      <c r="FF9" s="123"/>
      <c r="FG9" s="123"/>
      <c r="FH9" s="123"/>
      <c r="FI9" s="123"/>
      <c r="FJ9" s="123"/>
      <c r="FK9" s="123"/>
      <c r="FL9" s="123"/>
      <c r="FM9" s="123"/>
      <c r="FN9" s="123"/>
      <c r="FO9" s="123"/>
      <c r="FP9" s="123"/>
      <c r="FQ9" s="123"/>
      <c r="FR9" s="123"/>
      <c r="FS9" s="123"/>
      <c r="FT9" s="123"/>
      <c r="FU9" s="123"/>
      <c r="FV9" s="123"/>
      <c r="FW9" s="123"/>
      <c r="FX9" s="123"/>
      <c r="FY9" s="123"/>
      <c r="FZ9" s="123"/>
      <c r="GA9" s="123"/>
      <c r="GB9" s="123"/>
      <c r="GC9" s="123"/>
      <c r="GD9" s="123"/>
      <c r="GE9" s="123"/>
      <c r="GF9" s="123"/>
      <c r="GG9" s="123"/>
      <c r="GH9" s="123"/>
      <c r="GI9" s="123"/>
      <c r="GJ9" s="123"/>
      <c r="GK9" s="123"/>
      <c r="GL9" s="123"/>
      <c r="GM9" s="123"/>
      <c r="GN9" s="123"/>
      <c r="GO9" s="123"/>
      <c r="GP9" s="123"/>
      <c r="GQ9" s="123"/>
      <c r="GR9" s="123"/>
      <c r="GS9" s="123"/>
      <c r="GT9" s="123"/>
      <c r="GU9" s="123"/>
      <c r="GV9" s="123"/>
      <c r="GW9" s="123"/>
      <c r="GX9" s="123"/>
      <c r="GY9" s="123"/>
      <c r="GZ9" s="123"/>
      <c r="HA9" s="123"/>
      <c r="HB9" s="123"/>
      <c r="HC9" s="123"/>
      <c r="HD9" s="123"/>
      <c r="HE9" s="123"/>
      <c r="HF9" s="123"/>
      <c r="HG9" s="123"/>
      <c r="HH9" s="123"/>
      <c r="HI9" s="123"/>
      <c r="HJ9" s="123"/>
      <c r="HK9" s="123"/>
      <c r="HL9" s="123"/>
      <c r="HM9" s="123"/>
      <c r="HN9" s="123"/>
      <c r="HO9" s="123"/>
      <c r="HP9" s="123"/>
      <c r="HQ9" s="123"/>
      <c r="HR9" s="123"/>
      <c r="HS9" s="123"/>
      <c r="HT9" s="123"/>
      <c r="HU9" s="123"/>
      <c r="HV9" s="123"/>
      <c r="HW9" s="123"/>
      <c r="HX9" s="123"/>
      <c r="HY9" s="123"/>
      <c r="HZ9" s="123"/>
      <c r="IA9" s="123"/>
      <c r="IB9" s="123"/>
      <c r="IC9" s="123"/>
      <c r="ID9" s="123"/>
      <c r="IE9" s="123"/>
      <c r="IF9" s="123"/>
      <c r="IG9" s="123"/>
      <c r="IH9" s="123"/>
      <c r="II9" s="123"/>
      <c r="IJ9" s="123"/>
      <c r="IK9" s="123"/>
      <c r="IL9" s="123"/>
      <c r="IM9" s="123"/>
      <c r="IN9" s="123"/>
      <c r="IO9" s="123"/>
      <c r="IP9" s="123"/>
      <c r="IQ9" s="123"/>
      <c r="IR9" s="123"/>
    </row>
    <row r="10" spans="1:252" s="14" customFormat="1" ht="43.5" customHeight="1" x14ac:dyDescent="0.3">
      <c r="A10" s="760"/>
      <c r="B10" s="760"/>
      <c r="C10" s="760"/>
      <c r="D10" s="696" t="s">
        <v>29</v>
      </c>
      <c r="E10" s="697"/>
      <c r="F10" s="696" t="s">
        <v>30</v>
      </c>
      <c r="G10" s="697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  <c r="BM10" s="123"/>
      <c r="BN10" s="123"/>
      <c r="BO10" s="123"/>
      <c r="BP10" s="123"/>
      <c r="BQ10" s="123"/>
      <c r="BR10" s="123"/>
      <c r="BS10" s="123"/>
      <c r="BT10" s="123"/>
      <c r="BU10" s="123"/>
      <c r="BV10" s="123"/>
      <c r="BW10" s="123"/>
      <c r="BX10" s="123"/>
      <c r="BY10" s="123"/>
      <c r="BZ10" s="123"/>
      <c r="CA10" s="123"/>
      <c r="CB10" s="123"/>
      <c r="CC10" s="123"/>
      <c r="CD10" s="123"/>
      <c r="CE10" s="123"/>
      <c r="CF10" s="123"/>
      <c r="CG10" s="123"/>
      <c r="CH10" s="123"/>
      <c r="CI10" s="123"/>
      <c r="CJ10" s="123"/>
      <c r="CK10" s="123"/>
      <c r="CL10" s="123"/>
      <c r="CM10" s="123"/>
      <c r="CN10" s="123"/>
      <c r="CO10" s="123"/>
      <c r="CP10" s="123"/>
      <c r="CQ10" s="123"/>
      <c r="CR10" s="123"/>
      <c r="CS10" s="123"/>
      <c r="CT10" s="123"/>
      <c r="CU10" s="123"/>
      <c r="CV10" s="123"/>
      <c r="CW10" s="123"/>
      <c r="CX10" s="123"/>
      <c r="CY10" s="123"/>
      <c r="CZ10" s="123"/>
      <c r="DA10" s="123"/>
      <c r="DB10" s="123"/>
      <c r="DC10" s="123"/>
      <c r="DD10" s="123"/>
      <c r="DE10" s="123"/>
      <c r="DF10" s="123"/>
      <c r="DG10" s="123"/>
      <c r="DH10" s="123"/>
      <c r="DI10" s="123"/>
      <c r="DJ10" s="123"/>
      <c r="DK10" s="123"/>
      <c r="DL10" s="123"/>
      <c r="DM10" s="123"/>
      <c r="DN10" s="123"/>
      <c r="DO10" s="123"/>
      <c r="DP10" s="123"/>
      <c r="DQ10" s="123"/>
      <c r="DR10" s="123"/>
      <c r="DS10" s="123"/>
      <c r="DT10" s="123"/>
      <c r="DU10" s="123"/>
      <c r="DV10" s="123"/>
      <c r="DW10" s="123"/>
      <c r="DX10" s="123"/>
      <c r="DY10" s="123"/>
      <c r="DZ10" s="123"/>
      <c r="EA10" s="123"/>
      <c r="EB10" s="123"/>
      <c r="EC10" s="123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3"/>
      <c r="EU10" s="123"/>
      <c r="EV10" s="123"/>
      <c r="EW10" s="123"/>
      <c r="EX10" s="123"/>
      <c r="EY10" s="123"/>
      <c r="EZ10" s="123"/>
      <c r="FA10" s="123"/>
      <c r="FB10" s="123"/>
      <c r="FC10" s="123"/>
      <c r="FD10" s="123"/>
      <c r="FE10" s="123"/>
      <c r="FF10" s="123"/>
      <c r="FG10" s="123"/>
      <c r="FH10" s="123"/>
      <c r="FI10" s="123"/>
      <c r="FJ10" s="123"/>
      <c r="FK10" s="123"/>
      <c r="FL10" s="123"/>
      <c r="FM10" s="123"/>
      <c r="FN10" s="123"/>
      <c r="FO10" s="123"/>
      <c r="FP10" s="123"/>
      <c r="FQ10" s="123"/>
      <c r="FR10" s="123"/>
      <c r="FS10" s="123"/>
      <c r="FT10" s="123"/>
      <c r="FU10" s="123"/>
      <c r="FV10" s="123"/>
      <c r="FW10" s="123"/>
      <c r="FX10" s="123"/>
      <c r="FY10" s="123"/>
      <c r="FZ10" s="123"/>
      <c r="GA10" s="123"/>
      <c r="GB10" s="123"/>
      <c r="GC10" s="123"/>
      <c r="GD10" s="123"/>
      <c r="GE10" s="123"/>
      <c r="GF10" s="123"/>
      <c r="GG10" s="123"/>
      <c r="GH10" s="123"/>
      <c r="GI10" s="123"/>
      <c r="GJ10" s="123"/>
      <c r="GK10" s="123"/>
      <c r="GL10" s="123"/>
      <c r="GM10" s="123"/>
      <c r="GN10" s="123"/>
      <c r="GO10" s="123"/>
      <c r="GP10" s="123"/>
      <c r="GQ10" s="123"/>
      <c r="GR10" s="123"/>
      <c r="GS10" s="123"/>
      <c r="GT10" s="123"/>
      <c r="GU10" s="123"/>
      <c r="GV10" s="123"/>
      <c r="GW10" s="123"/>
      <c r="GX10" s="123"/>
      <c r="GY10" s="123"/>
      <c r="GZ10" s="123"/>
      <c r="HA10" s="123"/>
      <c r="HB10" s="123"/>
      <c r="HC10" s="123"/>
      <c r="HD10" s="123"/>
      <c r="HE10" s="123"/>
      <c r="HF10" s="123"/>
      <c r="HG10" s="123"/>
      <c r="HH10" s="123"/>
      <c r="HI10" s="123"/>
      <c r="HJ10" s="123"/>
      <c r="HK10" s="123"/>
      <c r="HL10" s="123"/>
      <c r="HM10" s="123"/>
      <c r="HN10" s="123"/>
      <c r="HO10" s="123"/>
      <c r="HP10" s="123"/>
      <c r="HQ10" s="123"/>
      <c r="HR10" s="123"/>
      <c r="HS10" s="123"/>
      <c r="HT10" s="123"/>
      <c r="HU10" s="123"/>
      <c r="HV10" s="123"/>
      <c r="HW10" s="123"/>
      <c r="HX10" s="123"/>
      <c r="HY10" s="123"/>
      <c r="HZ10" s="123"/>
      <c r="IA10" s="123"/>
      <c r="IB10" s="123"/>
      <c r="IC10" s="123"/>
      <c r="ID10" s="123"/>
      <c r="IE10" s="123"/>
      <c r="IF10" s="123"/>
      <c r="IG10" s="123"/>
      <c r="IH10" s="123"/>
      <c r="II10" s="123"/>
      <c r="IJ10" s="123"/>
      <c r="IK10" s="123"/>
      <c r="IL10" s="123"/>
      <c r="IM10" s="123"/>
      <c r="IN10" s="123"/>
      <c r="IO10" s="123"/>
      <c r="IP10" s="123"/>
      <c r="IQ10" s="123"/>
      <c r="IR10" s="123"/>
    </row>
    <row r="11" spans="1:252" s="14" customFormat="1" ht="26.25" customHeight="1" thickBot="1" x14ac:dyDescent="0.35">
      <c r="A11" s="760"/>
      <c r="B11" s="760"/>
      <c r="C11" s="760"/>
      <c r="D11" s="384" t="s">
        <v>11</v>
      </c>
      <c r="E11" s="142" t="s">
        <v>5</v>
      </c>
      <c r="F11" s="384" t="s">
        <v>11</v>
      </c>
      <c r="G11" s="144" t="s">
        <v>5</v>
      </c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  <c r="BJ11" s="123"/>
      <c r="BK11" s="123"/>
      <c r="BL11" s="123"/>
      <c r="BM11" s="123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123"/>
      <c r="CN11" s="123"/>
      <c r="CO11" s="123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3"/>
      <c r="DO11" s="123"/>
      <c r="DP11" s="123"/>
      <c r="DQ11" s="123"/>
      <c r="DR11" s="123"/>
      <c r="DS11" s="123"/>
      <c r="DT11" s="123"/>
      <c r="DU11" s="123"/>
      <c r="DV11" s="123"/>
      <c r="DW11" s="123"/>
      <c r="DX11" s="123"/>
      <c r="DY11" s="123"/>
      <c r="DZ11" s="123"/>
      <c r="EA11" s="123"/>
      <c r="EB11" s="123"/>
      <c r="EC11" s="123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3"/>
      <c r="EU11" s="123"/>
      <c r="EV11" s="123"/>
      <c r="EW11" s="123"/>
      <c r="EX11" s="123"/>
      <c r="EY11" s="123"/>
      <c r="EZ11" s="123"/>
      <c r="FA11" s="123"/>
      <c r="FB11" s="123"/>
      <c r="FC11" s="123"/>
      <c r="FD11" s="123"/>
      <c r="FE11" s="123"/>
      <c r="FF11" s="123"/>
      <c r="FG11" s="123"/>
      <c r="FH11" s="123"/>
      <c r="FI11" s="123"/>
      <c r="FJ11" s="123"/>
      <c r="FK11" s="123"/>
      <c r="FL11" s="123"/>
      <c r="FM11" s="123"/>
      <c r="FN11" s="123"/>
      <c r="FO11" s="123"/>
      <c r="FP11" s="123"/>
      <c r="FQ11" s="123"/>
      <c r="FR11" s="123"/>
      <c r="FS11" s="123"/>
      <c r="FT11" s="123"/>
      <c r="FU11" s="123"/>
      <c r="FV11" s="123"/>
      <c r="FW11" s="123"/>
      <c r="FX11" s="123"/>
      <c r="FY11" s="123"/>
      <c r="FZ11" s="123"/>
      <c r="GA11" s="123"/>
      <c r="GB11" s="123"/>
      <c r="GC11" s="123"/>
      <c r="GD11" s="123"/>
      <c r="GE11" s="123"/>
      <c r="GF11" s="123"/>
      <c r="GG11" s="123"/>
      <c r="GH11" s="123"/>
      <c r="GI11" s="123"/>
      <c r="GJ11" s="123"/>
      <c r="GK11" s="123"/>
      <c r="GL11" s="123"/>
      <c r="GM11" s="123"/>
      <c r="GN11" s="123"/>
      <c r="GO11" s="123"/>
      <c r="GP11" s="123"/>
      <c r="GQ11" s="123"/>
      <c r="GR11" s="123"/>
      <c r="GS11" s="123"/>
      <c r="GT11" s="123"/>
      <c r="GU11" s="123"/>
      <c r="GV11" s="123"/>
      <c r="GW11" s="123"/>
      <c r="GX11" s="123"/>
      <c r="GY11" s="123"/>
      <c r="GZ11" s="123"/>
      <c r="HA11" s="123"/>
      <c r="HB11" s="123"/>
      <c r="HC11" s="123"/>
      <c r="HD11" s="123"/>
      <c r="HE11" s="123"/>
      <c r="HF11" s="123"/>
      <c r="HG11" s="123"/>
      <c r="HH11" s="123"/>
      <c r="HI11" s="123"/>
      <c r="HJ11" s="123"/>
      <c r="HK11" s="123"/>
      <c r="HL11" s="123"/>
      <c r="HM11" s="123"/>
      <c r="HN11" s="123"/>
      <c r="HO11" s="123"/>
      <c r="HP11" s="123"/>
      <c r="HQ11" s="123"/>
      <c r="HR11" s="123"/>
      <c r="HS11" s="123"/>
      <c r="HT11" s="123"/>
      <c r="HU11" s="123"/>
      <c r="HV11" s="123"/>
      <c r="HW11" s="123"/>
      <c r="HX11" s="123"/>
      <c r="HY11" s="123"/>
      <c r="HZ11" s="123"/>
      <c r="IA11" s="123"/>
      <c r="IB11" s="123"/>
      <c r="IC11" s="123"/>
      <c r="ID11" s="123"/>
      <c r="IE11" s="123"/>
      <c r="IF11" s="123"/>
      <c r="IG11" s="123"/>
      <c r="IH11" s="123"/>
      <c r="II11" s="123"/>
      <c r="IJ11" s="123"/>
      <c r="IK11" s="123"/>
      <c r="IL11" s="123"/>
      <c r="IM11" s="123"/>
      <c r="IN11" s="123"/>
      <c r="IO11" s="123"/>
      <c r="IP11" s="123"/>
      <c r="IQ11" s="123"/>
      <c r="IR11" s="123"/>
    </row>
    <row r="12" spans="1:252" s="50" customFormat="1" x14ac:dyDescent="0.25">
      <c r="A12" s="712" t="s">
        <v>31</v>
      </c>
      <c r="B12" s="713"/>
      <c r="C12" s="716" t="s">
        <v>12</v>
      </c>
      <c r="D12" s="717"/>
      <c r="E12" s="717"/>
      <c r="F12" s="717"/>
      <c r="G12" s="718"/>
    </row>
    <row r="13" spans="1:252" s="50" customFormat="1" x14ac:dyDescent="0.25">
      <c r="A13" s="714"/>
      <c r="B13" s="715"/>
      <c r="C13" s="719" t="s">
        <v>208</v>
      </c>
      <c r="D13" s="720"/>
      <c r="E13" s="720"/>
      <c r="F13" s="720"/>
      <c r="G13" s="721"/>
    </row>
    <row r="14" spans="1:252" s="50" customFormat="1" x14ac:dyDescent="0.25">
      <c r="A14" s="775">
        <v>1047</v>
      </c>
      <c r="B14" s="760" t="s">
        <v>207</v>
      </c>
      <c r="C14" s="688" t="s">
        <v>33</v>
      </c>
      <c r="D14" s="689"/>
      <c r="E14" s="689"/>
      <c r="F14" s="689"/>
      <c r="G14" s="690"/>
    </row>
    <row r="15" spans="1:252" s="50" customFormat="1" ht="70.5" customHeight="1" thickBot="1" x14ac:dyDescent="0.3">
      <c r="A15" s="776"/>
      <c r="B15" s="760"/>
      <c r="C15" s="691" t="s">
        <v>202</v>
      </c>
      <c r="D15" s="692"/>
      <c r="E15" s="692"/>
      <c r="F15" s="692"/>
      <c r="G15" s="693"/>
    </row>
    <row r="16" spans="1:252" s="50" customFormat="1" ht="52.5" thickBot="1" x14ac:dyDescent="0.3">
      <c r="A16" s="710" t="s">
        <v>60</v>
      </c>
      <c r="B16" s="695"/>
      <c r="C16" s="375" t="s">
        <v>61</v>
      </c>
      <c r="D16" s="391"/>
      <c r="E16" s="391"/>
      <c r="F16" s="386"/>
      <c r="G16" s="147"/>
    </row>
    <row r="17" spans="1:252" s="50" customFormat="1" ht="27" customHeight="1" thickBot="1" x14ac:dyDescent="0.3">
      <c r="A17" s="710" t="s">
        <v>62</v>
      </c>
      <c r="B17" s="711"/>
      <c r="C17" s="375"/>
      <c r="D17" s="133" t="s">
        <v>35</v>
      </c>
      <c r="E17" s="133" t="s">
        <v>35</v>
      </c>
      <c r="F17" s="387">
        <f>SUM(Կոտայք!C14:C14,Կոտայք!C21)</f>
        <v>167.20000000000005</v>
      </c>
      <c r="G17" s="387">
        <f>SUM(Կոտայք!D14:D14,Կոտայք!D21)</f>
        <v>167.20000000000005</v>
      </c>
    </row>
    <row r="18" spans="1:252" s="50" customFormat="1" ht="33.75" customHeight="1" thickBot="1" x14ac:dyDescent="0.3">
      <c r="A18" s="710" t="s">
        <v>63</v>
      </c>
      <c r="B18" s="730"/>
      <c r="C18" s="711"/>
      <c r="D18" s="374"/>
      <c r="E18" s="133"/>
      <c r="F18" s="146"/>
      <c r="G18" s="147"/>
    </row>
    <row r="19" spans="1:252" s="50" customFormat="1" ht="27.75" customHeight="1" x14ac:dyDescent="0.25">
      <c r="A19" s="731" t="s">
        <v>64</v>
      </c>
      <c r="B19" s="732"/>
      <c r="C19" s="732"/>
      <c r="D19" s="732"/>
      <c r="E19" s="732"/>
      <c r="F19" s="732"/>
      <c r="G19" s="733"/>
    </row>
    <row r="20" spans="1:252" s="50" customFormat="1" ht="29.25" customHeight="1" thickBot="1" x14ac:dyDescent="0.3">
      <c r="A20" s="694" t="s">
        <v>75</v>
      </c>
      <c r="B20" s="734"/>
      <c r="C20" s="734"/>
      <c r="D20" s="734"/>
      <c r="E20" s="734"/>
      <c r="F20" s="734"/>
      <c r="G20" s="735"/>
    </row>
    <row r="21" spans="1:252" s="50" customFormat="1" ht="24.75" customHeight="1" x14ac:dyDescent="0.25">
      <c r="A21" s="736" t="s">
        <v>41</v>
      </c>
      <c r="B21" s="737"/>
      <c r="C21" s="737"/>
      <c r="D21" s="737"/>
      <c r="E21" s="737"/>
      <c r="F21" s="737"/>
      <c r="G21" s="738"/>
    </row>
    <row r="22" spans="1:252" s="50" customFormat="1" ht="45" customHeight="1" thickBot="1" x14ac:dyDescent="0.35">
      <c r="A22" s="722" t="s">
        <v>86</v>
      </c>
      <c r="B22" s="723"/>
      <c r="C22" s="723"/>
      <c r="D22" s="723"/>
      <c r="E22" s="723"/>
      <c r="F22" s="723"/>
      <c r="G22" s="724"/>
    </row>
    <row r="23" spans="1:252" s="50" customFormat="1" ht="36" customHeight="1" x14ac:dyDescent="0.25">
      <c r="A23" s="736" t="s">
        <v>42</v>
      </c>
      <c r="B23" s="737"/>
      <c r="C23" s="737"/>
      <c r="D23" s="737"/>
      <c r="E23" s="737"/>
      <c r="F23" s="737"/>
      <c r="G23" s="738"/>
    </row>
    <row r="24" spans="1:252" s="50" customFormat="1" ht="24" customHeight="1" thickBot="1" x14ac:dyDescent="0.35">
      <c r="A24" s="722" t="s">
        <v>87</v>
      </c>
      <c r="B24" s="723"/>
      <c r="C24" s="723"/>
      <c r="D24" s="723"/>
      <c r="E24" s="723"/>
      <c r="F24" s="723"/>
      <c r="G24" s="724"/>
    </row>
    <row r="25" spans="1:252" s="14" customFormat="1" x14ac:dyDescent="0.3">
      <c r="A25" s="755" t="s">
        <v>31</v>
      </c>
      <c r="B25" s="756"/>
      <c r="C25" s="716" t="s">
        <v>12</v>
      </c>
      <c r="D25" s="717"/>
      <c r="E25" s="717"/>
      <c r="F25" s="717"/>
      <c r="G25" s="718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3"/>
      <c r="AP25" s="123"/>
      <c r="AQ25" s="123"/>
      <c r="AR25" s="123"/>
      <c r="AS25" s="123"/>
      <c r="AT25" s="123"/>
      <c r="AU25" s="123"/>
      <c r="AV25" s="123"/>
      <c r="AW25" s="123"/>
      <c r="AX25" s="123"/>
      <c r="AY25" s="123"/>
      <c r="AZ25" s="123"/>
      <c r="BA25" s="123"/>
      <c r="BB25" s="123"/>
      <c r="BC25" s="123"/>
      <c r="BD25" s="123"/>
      <c r="BE25" s="123"/>
      <c r="BF25" s="123"/>
      <c r="BG25" s="123"/>
      <c r="BH25" s="123"/>
      <c r="BI25" s="123"/>
      <c r="BJ25" s="123"/>
      <c r="BK25" s="123"/>
      <c r="BL25" s="123"/>
      <c r="BM25" s="123"/>
      <c r="BN25" s="123"/>
      <c r="BO25" s="123"/>
      <c r="BP25" s="123"/>
      <c r="BQ25" s="123"/>
      <c r="BR25" s="123"/>
      <c r="BS25" s="123"/>
      <c r="BT25" s="123"/>
      <c r="BU25" s="123"/>
      <c r="BV25" s="123"/>
      <c r="BW25" s="123"/>
      <c r="BX25" s="123"/>
      <c r="BY25" s="123"/>
      <c r="BZ25" s="123"/>
      <c r="CA25" s="123"/>
      <c r="CB25" s="123"/>
      <c r="CC25" s="123"/>
      <c r="CD25" s="123"/>
      <c r="CE25" s="123"/>
      <c r="CF25" s="123"/>
      <c r="CG25" s="123"/>
      <c r="CH25" s="123"/>
      <c r="CI25" s="123"/>
      <c r="CJ25" s="123"/>
      <c r="CK25" s="123"/>
      <c r="CL25" s="123"/>
      <c r="CM25" s="123"/>
      <c r="CN25" s="123"/>
      <c r="CO25" s="123"/>
      <c r="CP25" s="123"/>
      <c r="CQ25" s="123"/>
      <c r="CR25" s="123"/>
      <c r="CS25" s="123"/>
      <c r="CT25" s="123"/>
      <c r="CU25" s="123"/>
      <c r="CV25" s="123"/>
      <c r="CW25" s="123"/>
      <c r="CX25" s="123"/>
      <c r="CY25" s="123"/>
      <c r="CZ25" s="123"/>
      <c r="DA25" s="123"/>
      <c r="DB25" s="123"/>
      <c r="DC25" s="123"/>
      <c r="DD25" s="123"/>
      <c r="DE25" s="123"/>
      <c r="DF25" s="123"/>
      <c r="DG25" s="123"/>
      <c r="DH25" s="123"/>
      <c r="DI25" s="123"/>
      <c r="DJ25" s="123"/>
      <c r="DK25" s="123"/>
      <c r="DL25" s="123"/>
      <c r="DM25" s="123"/>
      <c r="DN25" s="123"/>
      <c r="DO25" s="123"/>
      <c r="DP25" s="123"/>
      <c r="DQ25" s="123"/>
      <c r="DR25" s="123"/>
      <c r="DS25" s="123"/>
      <c r="DT25" s="123"/>
      <c r="DU25" s="123"/>
      <c r="DV25" s="123"/>
      <c r="DW25" s="123"/>
      <c r="DX25" s="123"/>
      <c r="DY25" s="123"/>
      <c r="DZ25" s="123"/>
      <c r="EA25" s="123"/>
      <c r="EB25" s="123"/>
      <c r="EC25" s="123"/>
      <c r="ED25" s="123"/>
      <c r="EE25" s="123"/>
      <c r="EF25" s="123"/>
      <c r="EG25" s="123"/>
      <c r="EH25" s="123"/>
      <c r="EI25" s="123"/>
      <c r="EJ25" s="123"/>
      <c r="EK25" s="123"/>
      <c r="EL25" s="123"/>
      <c r="EM25" s="123"/>
      <c r="EN25" s="123"/>
      <c r="EO25" s="123"/>
      <c r="EP25" s="123"/>
      <c r="EQ25" s="123"/>
      <c r="ER25" s="123"/>
      <c r="ES25" s="123"/>
      <c r="ET25" s="123"/>
      <c r="EU25" s="123"/>
      <c r="EV25" s="123"/>
      <c r="EW25" s="123"/>
      <c r="EX25" s="123"/>
      <c r="EY25" s="123"/>
      <c r="EZ25" s="123"/>
      <c r="FA25" s="123"/>
      <c r="FB25" s="123"/>
      <c r="FC25" s="123"/>
      <c r="FD25" s="123"/>
      <c r="FE25" s="123"/>
      <c r="FF25" s="123"/>
      <c r="FG25" s="123"/>
      <c r="FH25" s="123"/>
      <c r="FI25" s="123"/>
      <c r="FJ25" s="123"/>
      <c r="FK25" s="123"/>
      <c r="FL25" s="123"/>
      <c r="FM25" s="123"/>
      <c r="FN25" s="123"/>
      <c r="FO25" s="123"/>
      <c r="FP25" s="123"/>
      <c r="FQ25" s="123"/>
      <c r="FR25" s="123"/>
      <c r="FS25" s="123"/>
      <c r="FT25" s="123"/>
      <c r="FU25" s="123"/>
      <c r="FV25" s="123"/>
      <c r="FW25" s="123"/>
      <c r="FX25" s="123"/>
      <c r="FY25" s="123"/>
      <c r="FZ25" s="123"/>
      <c r="GA25" s="123"/>
      <c r="GB25" s="123"/>
      <c r="GC25" s="123"/>
      <c r="GD25" s="123"/>
      <c r="GE25" s="123"/>
      <c r="GF25" s="123"/>
      <c r="GG25" s="123"/>
      <c r="GH25" s="123"/>
      <c r="GI25" s="123"/>
      <c r="GJ25" s="123"/>
      <c r="GK25" s="123"/>
      <c r="GL25" s="123"/>
      <c r="GM25" s="123"/>
      <c r="GN25" s="123"/>
      <c r="GO25" s="123"/>
      <c r="GP25" s="123"/>
      <c r="GQ25" s="123"/>
      <c r="GR25" s="123"/>
      <c r="GS25" s="123"/>
      <c r="GT25" s="123"/>
      <c r="GU25" s="123"/>
      <c r="GV25" s="123"/>
      <c r="GW25" s="123"/>
      <c r="GX25" s="123"/>
      <c r="GY25" s="123"/>
      <c r="GZ25" s="123"/>
      <c r="HA25" s="123"/>
      <c r="HB25" s="123"/>
      <c r="HC25" s="123"/>
      <c r="HD25" s="123"/>
      <c r="HE25" s="123"/>
      <c r="HF25" s="123"/>
      <c r="HG25" s="123"/>
      <c r="HH25" s="123"/>
      <c r="HI25" s="123"/>
      <c r="HJ25" s="123"/>
      <c r="HK25" s="123"/>
      <c r="HL25" s="123"/>
      <c r="HM25" s="123"/>
      <c r="HN25" s="123"/>
      <c r="HO25" s="123"/>
      <c r="HP25" s="123"/>
      <c r="HQ25" s="123"/>
      <c r="HR25" s="123"/>
      <c r="HS25" s="123"/>
      <c r="HT25" s="123"/>
      <c r="HU25" s="123"/>
      <c r="HV25" s="123"/>
      <c r="HW25" s="123"/>
      <c r="HX25" s="123"/>
      <c r="HY25" s="123"/>
      <c r="HZ25" s="123"/>
      <c r="IA25" s="123"/>
      <c r="IB25" s="123"/>
      <c r="IC25" s="123"/>
      <c r="ID25" s="123"/>
      <c r="IE25" s="123"/>
      <c r="IF25" s="123"/>
      <c r="IG25" s="123"/>
      <c r="IH25" s="123"/>
      <c r="II25" s="123"/>
      <c r="IJ25" s="123"/>
      <c r="IK25" s="123"/>
      <c r="IL25" s="123"/>
      <c r="IM25" s="123"/>
      <c r="IN25" s="123"/>
      <c r="IO25" s="123"/>
      <c r="IP25" s="123"/>
      <c r="IQ25" s="123"/>
      <c r="IR25" s="123"/>
    </row>
    <row r="26" spans="1:252" s="14" customFormat="1" ht="35.25" customHeight="1" x14ac:dyDescent="0.3">
      <c r="A26" s="757"/>
      <c r="B26" s="758"/>
      <c r="C26" s="719" t="s">
        <v>405</v>
      </c>
      <c r="D26" s="720"/>
      <c r="E26" s="720"/>
      <c r="F26" s="720"/>
      <c r="G26" s="721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3"/>
      <c r="AU26" s="123"/>
      <c r="AV26" s="123"/>
      <c r="AW26" s="123"/>
      <c r="AX26" s="123"/>
      <c r="AY26" s="123"/>
      <c r="AZ26" s="123"/>
      <c r="BA26" s="123"/>
      <c r="BB26" s="123"/>
      <c r="BC26" s="123"/>
      <c r="BD26" s="123"/>
      <c r="BE26" s="123"/>
      <c r="BF26" s="123"/>
      <c r="BG26" s="123"/>
      <c r="BH26" s="123"/>
      <c r="BI26" s="123"/>
      <c r="BJ26" s="123"/>
      <c r="BK26" s="123"/>
      <c r="BL26" s="123"/>
      <c r="BM26" s="123"/>
      <c r="BN26" s="123"/>
      <c r="BO26" s="123"/>
      <c r="BP26" s="123"/>
      <c r="BQ26" s="123"/>
      <c r="BR26" s="123"/>
      <c r="BS26" s="123"/>
      <c r="BT26" s="123"/>
      <c r="BU26" s="123"/>
      <c r="BV26" s="123"/>
      <c r="BW26" s="123"/>
      <c r="BX26" s="123"/>
      <c r="BY26" s="123"/>
      <c r="BZ26" s="123"/>
      <c r="CA26" s="123"/>
      <c r="CB26" s="123"/>
      <c r="CC26" s="123"/>
      <c r="CD26" s="123"/>
      <c r="CE26" s="123"/>
      <c r="CF26" s="123"/>
      <c r="CG26" s="123"/>
      <c r="CH26" s="123"/>
      <c r="CI26" s="123"/>
      <c r="CJ26" s="123"/>
      <c r="CK26" s="123"/>
      <c r="CL26" s="123"/>
      <c r="CM26" s="123"/>
      <c r="CN26" s="123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3"/>
      <c r="DD26" s="123"/>
      <c r="DE26" s="123"/>
      <c r="DF26" s="123"/>
      <c r="DG26" s="123"/>
      <c r="DH26" s="123"/>
      <c r="DI26" s="123"/>
      <c r="DJ26" s="123"/>
      <c r="DK26" s="123"/>
      <c r="DL26" s="123"/>
      <c r="DM26" s="123"/>
      <c r="DN26" s="123"/>
      <c r="DO26" s="123"/>
      <c r="DP26" s="123"/>
      <c r="DQ26" s="123"/>
      <c r="DR26" s="123"/>
      <c r="DS26" s="123"/>
      <c r="DT26" s="123"/>
      <c r="DU26" s="123"/>
      <c r="DV26" s="123"/>
      <c r="DW26" s="123"/>
      <c r="DX26" s="123"/>
      <c r="DY26" s="123"/>
      <c r="DZ26" s="123"/>
      <c r="EA26" s="123"/>
      <c r="EB26" s="123"/>
      <c r="EC26" s="123"/>
      <c r="ED26" s="123"/>
      <c r="EE26" s="123"/>
      <c r="EF26" s="123"/>
      <c r="EG26" s="123"/>
      <c r="EH26" s="123"/>
      <c r="EI26" s="123"/>
      <c r="EJ26" s="123"/>
      <c r="EK26" s="123"/>
      <c r="EL26" s="123"/>
      <c r="EM26" s="123"/>
      <c r="EN26" s="123"/>
      <c r="EO26" s="123"/>
      <c r="EP26" s="123"/>
      <c r="EQ26" s="123"/>
      <c r="ER26" s="123"/>
      <c r="ES26" s="123"/>
      <c r="ET26" s="123"/>
      <c r="EU26" s="123"/>
      <c r="EV26" s="123"/>
      <c r="EW26" s="123"/>
      <c r="EX26" s="123"/>
      <c r="EY26" s="123"/>
      <c r="EZ26" s="123"/>
      <c r="FA26" s="123"/>
      <c r="FB26" s="123"/>
      <c r="FC26" s="123"/>
      <c r="FD26" s="123"/>
      <c r="FE26" s="123"/>
      <c r="FF26" s="123"/>
      <c r="FG26" s="123"/>
      <c r="FH26" s="123"/>
      <c r="FI26" s="123"/>
      <c r="FJ26" s="123"/>
      <c r="FK26" s="123"/>
      <c r="FL26" s="123"/>
      <c r="FM26" s="123"/>
      <c r="FN26" s="123"/>
      <c r="FO26" s="123"/>
      <c r="FP26" s="123"/>
      <c r="FQ26" s="123"/>
      <c r="FR26" s="123"/>
      <c r="FS26" s="123"/>
      <c r="FT26" s="123"/>
      <c r="FU26" s="123"/>
      <c r="FV26" s="123"/>
      <c r="FW26" s="123"/>
      <c r="FX26" s="123"/>
      <c r="FY26" s="123"/>
      <c r="FZ26" s="123"/>
      <c r="GA26" s="123"/>
      <c r="GB26" s="123"/>
      <c r="GC26" s="123"/>
      <c r="GD26" s="123"/>
      <c r="GE26" s="123"/>
      <c r="GF26" s="123"/>
      <c r="GG26" s="123"/>
      <c r="GH26" s="123"/>
      <c r="GI26" s="123"/>
      <c r="GJ26" s="123"/>
      <c r="GK26" s="123"/>
      <c r="GL26" s="123"/>
      <c r="GM26" s="123"/>
      <c r="GN26" s="123"/>
      <c r="GO26" s="123"/>
      <c r="GP26" s="123"/>
      <c r="GQ26" s="123"/>
      <c r="GR26" s="123"/>
      <c r="GS26" s="123"/>
      <c r="GT26" s="123"/>
      <c r="GU26" s="123"/>
      <c r="GV26" s="123"/>
      <c r="GW26" s="123"/>
      <c r="GX26" s="123"/>
      <c r="GY26" s="123"/>
      <c r="GZ26" s="123"/>
      <c r="HA26" s="123"/>
      <c r="HB26" s="123"/>
      <c r="HC26" s="123"/>
      <c r="HD26" s="123"/>
      <c r="HE26" s="123"/>
      <c r="HF26" s="123"/>
      <c r="HG26" s="123"/>
      <c r="HH26" s="123"/>
      <c r="HI26" s="123"/>
      <c r="HJ26" s="123"/>
      <c r="HK26" s="123"/>
      <c r="HL26" s="123"/>
      <c r="HM26" s="123"/>
      <c r="HN26" s="123"/>
      <c r="HO26" s="123"/>
      <c r="HP26" s="123"/>
      <c r="HQ26" s="123"/>
      <c r="HR26" s="123"/>
      <c r="HS26" s="123"/>
      <c r="HT26" s="123"/>
      <c r="HU26" s="123"/>
      <c r="HV26" s="123"/>
      <c r="HW26" s="123"/>
      <c r="HX26" s="123"/>
      <c r="HY26" s="123"/>
      <c r="HZ26" s="123"/>
      <c r="IA26" s="123"/>
      <c r="IB26" s="123"/>
      <c r="IC26" s="123"/>
      <c r="ID26" s="123"/>
      <c r="IE26" s="123"/>
      <c r="IF26" s="123"/>
      <c r="IG26" s="123"/>
      <c r="IH26" s="123"/>
      <c r="II26" s="123"/>
      <c r="IJ26" s="123"/>
      <c r="IK26" s="123"/>
      <c r="IL26" s="123"/>
      <c r="IM26" s="123"/>
      <c r="IN26" s="123"/>
      <c r="IO26" s="123"/>
      <c r="IP26" s="123"/>
      <c r="IQ26" s="123"/>
      <c r="IR26" s="123"/>
    </row>
    <row r="27" spans="1:252" x14ac:dyDescent="0.25">
      <c r="A27" s="759">
        <v>1047</v>
      </c>
      <c r="B27" s="760" t="s">
        <v>154</v>
      </c>
      <c r="C27" s="688" t="s">
        <v>33</v>
      </c>
      <c r="D27" s="689"/>
      <c r="E27" s="689"/>
      <c r="F27" s="689"/>
      <c r="G27" s="690"/>
    </row>
    <row r="28" spans="1:252" ht="33.75" customHeight="1" thickBot="1" x14ac:dyDescent="0.3">
      <c r="A28" s="759"/>
      <c r="B28" s="760"/>
      <c r="C28" s="691" t="s">
        <v>406</v>
      </c>
      <c r="D28" s="692"/>
      <c r="E28" s="692"/>
      <c r="F28" s="692"/>
      <c r="G28" s="693"/>
    </row>
    <row r="29" spans="1:252" ht="52.5" thickBot="1" x14ac:dyDescent="0.3">
      <c r="A29" s="710" t="s">
        <v>60</v>
      </c>
      <c r="B29" s="695"/>
      <c r="C29" s="375" t="s">
        <v>61</v>
      </c>
      <c r="D29" s="438"/>
      <c r="E29" s="438"/>
      <c r="F29" s="439"/>
      <c r="G29" s="147"/>
    </row>
    <row r="30" spans="1:252" ht="27.75" customHeight="1" thickBot="1" x14ac:dyDescent="0.3">
      <c r="A30" s="710" t="s">
        <v>62</v>
      </c>
      <c r="B30" s="711"/>
      <c r="C30" s="375"/>
      <c r="D30" s="133" t="s">
        <v>35</v>
      </c>
      <c r="E30" s="133" t="s">
        <v>35</v>
      </c>
      <c r="F30" s="387">
        <f>SUM(Կոտայք!C11)</f>
        <v>-5900</v>
      </c>
      <c r="G30" s="387">
        <f>SUM(Կոտայք!D11)</f>
        <v>-5900</v>
      </c>
    </row>
    <row r="31" spans="1:252" ht="42.75" customHeight="1" thickBot="1" x14ac:dyDescent="0.3">
      <c r="A31" s="710" t="s">
        <v>63</v>
      </c>
      <c r="B31" s="730"/>
      <c r="C31" s="711"/>
      <c r="D31" s="374"/>
      <c r="E31" s="133"/>
      <c r="F31" s="146"/>
      <c r="G31" s="147"/>
    </row>
    <row r="32" spans="1:252" ht="31.5" customHeight="1" x14ac:dyDescent="0.25">
      <c r="A32" s="731" t="s">
        <v>64</v>
      </c>
      <c r="B32" s="732"/>
      <c r="C32" s="732"/>
      <c r="D32" s="732"/>
      <c r="E32" s="732"/>
      <c r="F32" s="732"/>
      <c r="G32" s="733"/>
    </row>
    <row r="33" spans="1:7" ht="33" customHeight="1" thickBot="1" x14ac:dyDescent="0.3">
      <c r="A33" s="694" t="s">
        <v>365</v>
      </c>
      <c r="B33" s="734"/>
      <c r="C33" s="734"/>
      <c r="D33" s="734"/>
      <c r="E33" s="734"/>
      <c r="F33" s="734"/>
      <c r="G33" s="735"/>
    </row>
    <row r="34" spans="1:7" ht="38.25" customHeight="1" x14ac:dyDescent="0.25">
      <c r="A34" s="739" t="s">
        <v>41</v>
      </c>
      <c r="B34" s="740"/>
      <c r="C34" s="740"/>
      <c r="D34" s="740"/>
      <c r="E34" s="740"/>
      <c r="F34" s="741"/>
      <c r="G34" s="742"/>
    </row>
    <row r="35" spans="1:7" ht="46.5" customHeight="1" thickBot="1" x14ac:dyDescent="0.35">
      <c r="A35" s="844" t="s">
        <v>86</v>
      </c>
      <c r="B35" s="845"/>
      <c r="C35" s="845"/>
      <c r="D35" s="845"/>
      <c r="E35" s="845"/>
      <c r="F35" s="845"/>
      <c r="G35" s="887"/>
    </row>
    <row r="36" spans="1:7" ht="28.5" customHeight="1" x14ac:dyDescent="0.25">
      <c r="A36" s="1038" t="s">
        <v>42</v>
      </c>
      <c r="B36" s="1038"/>
      <c r="C36" s="1038"/>
      <c r="D36" s="1038"/>
      <c r="E36" s="1038"/>
      <c r="F36" s="1039"/>
      <c r="G36" s="1038"/>
    </row>
    <row r="37" spans="1:7" ht="29.25" customHeight="1" thickBot="1" x14ac:dyDescent="0.35">
      <c r="A37" s="844" t="s">
        <v>354</v>
      </c>
      <c r="B37" s="845"/>
      <c r="C37" s="845"/>
      <c r="D37" s="845"/>
      <c r="E37" s="845"/>
      <c r="F37" s="845"/>
      <c r="G37" s="887"/>
    </row>
    <row r="38" spans="1:7" x14ac:dyDescent="0.25">
      <c r="A38" s="436"/>
      <c r="B38" s="436"/>
      <c r="C38" s="436"/>
      <c r="D38" s="436"/>
      <c r="E38" s="436"/>
      <c r="F38" s="436"/>
      <c r="G38" s="436"/>
    </row>
    <row r="39" spans="1:7" x14ac:dyDescent="0.25">
      <c r="A39" s="436"/>
      <c r="B39" s="436"/>
      <c r="C39" s="436"/>
      <c r="D39" s="436"/>
      <c r="E39" s="436"/>
      <c r="F39" s="436"/>
      <c r="G39" s="436"/>
    </row>
    <row r="40" spans="1:7" x14ac:dyDescent="0.25">
      <c r="A40" s="848" t="s">
        <v>27</v>
      </c>
      <c r="B40" s="848"/>
      <c r="C40" s="848"/>
      <c r="D40" s="848"/>
      <c r="E40" s="848"/>
      <c r="F40" s="848"/>
      <c r="G40" s="848"/>
    </row>
    <row r="41" spans="1:7" ht="18" thickBot="1" x14ac:dyDescent="0.3">
      <c r="A41" s="380"/>
      <c r="B41" s="380"/>
      <c r="C41" s="380"/>
      <c r="D41" s="380"/>
      <c r="E41" s="380"/>
      <c r="F41" s="380"/>
      <c r="G41" s="380"/>
    </row>
    <row r="42" spans="1:7" ht="64.5" customHeight="1" x14ac:dyDescent="0.25">
      <c r="A42" s="849" t="s">
        <v>28</v>
      </c>
      <c r="B42" s="850"/>
      <c r="C42" s="851"/>
      <c r="D42" s="984" t="s">
        <v>109</v>
      </c>
      <c r="E42" s="984"/>
      <c r="F42" s="984"/>
      <c r="G42" s="984"/>
    </row>
    <row r="43" spans="1:7" x14ac:dyDescent="0.25">
      <c r="A43" s="852"/>
      <c r="B43" s="853"/>
      <c r="C43" s="854"/>
      <c r="D43" s="696" t="s">
        <v>29</v>
      </c>
      <c r="E43" s="697"/>
      <c r="F43" s="696" t="s">
        <v>30</v>
      </c>
      <c r="G43" s="697"/>
    </row>
    <row r="44" spans="1:7" ht="35.25" thickBot="1" x14ac:dyDescent="0.3">
      <c r="A44" s="855"/>
      <c r="B44" s="856"/>
      <c r="C44" s="857"/>
      <c r="D44" s="384" t="s">
        <v>10</v>
      </c>
      <c r="E44" s="142" t="s">
        <v>5</v>
      </c>
      <c r="F44" s="384" t="s">
        <v>10</v>
      </c>
      <c r="G44" s="144" t="s">
        <v>5</v>
      </c>
    </row>
    <row r="45" spans="1:7" x14ac:dyDescent="0.25">
      <c r="A45" s="814" t="s">
        <v>31</v>
      </c>
      <c r="B45" s="815"/>
      <c r="C45" s="807" t="s">
        <v>12</v>
      </c>
      <c r="D45" s="808"/>
      <c r="E45" s="808"/>
      <c r="F45" s="808"/>
      <c r="G45" s="809"/>
    </row>
    <row r="46" spans="1:7" x14ac:dyDescent="0.25">
      <c r="A46" s="816"/>
      <c r="B46" s="817"/>
      <c r="C46" s="858" t="s">
        <v>32</v>
      </c>
      <c r="D46" s="859"/>
      <c r="E46" s="859"/>
      <c r="F46" s="859"/>
      <c r="G46" s="860"/>
    </row>
    <row r="47" spans="1:7" x14ac:dyDescent="0.25">
      <c r="A47" s="759">
        <v>1146</v>
      </c>
      <c r="B47" s="861" t="s">
        <v>407</v>
      </c>
      <c r="C47" s="454" t="s">
        <v>33</v>
      </c>
      <c r="D47" s="455"/>
      <c r="E47" s="456"/>
      <c r="F47" s="456"/>
      <c r="G47" s="457"/>
    </row>
    <row r="48" spans="1:7" ht="57" customHeight="1" x14ac:dyDescent="0.25">
      <c r="A48" s="759"/>
      <c r="B48" s="861"/>
      <c r="C48" s="862" t="s">
        <v>408</v>
      </c>
      <c r="D48" s="863"/>
      <c r="E48" s="863"/>
      <c r="F48" s="863"/>
      <c r="G48" s="864"/>
    </row>
    <row r="49" spans="1:7" ht="32.25" customHeight="1" thickBot="1" x14ac:dyDescent="0.3">
      <c r="A49" s="824" t="s">
        <v>34</v>
      </c>
      <c r="B49" s="825"/>
      <c r="C49" s="458"/>
      <c r="D49" s="459" t="s">
        <v>35</v>
      </c>
      <c r="E49" s="459" t="s">
        <v>35</v>
      </c>
      <c r="F49" s="80">
        <f>SUM(Կապիտալ!H169)</f>
        <v>-6188.5999999999995</v>
      </c>
      <c r="G49" s="80">
        <f>SUM(F49)</f>
        <v>-6188.5999999999995</v>
      </c>
    </row>
    <row r="50" spans="1:7" ht="24.75" customHeight="1" x14ac:dyDescent="0.25">
      <c r="A50" s="810" t="s">
        <v>36</v>
      </c>
      <c r="B50" s="811"/>
      <c r="C50" s="811"/>
      <c r="D50" s="811"/>
      <c r="E50" s="811"/>
      <c r="F50" s="812"/>
      <c r="G50" s="813"/>
    </row>
    <row r="51" spans="1:7" ht="29.25" customHeight="1" thickBot="1" x14ac:dyDescent="0.3">
      <c r="A51" s="818" t="s">
        <v>559</v>
      </c>
      <c r="B51" s="819"/>
      <c r="C51" s="819"/>
      <c r="D51" s="819"/>
      <c r="E51" s="819"/>
      <c r="F51" s="819"/>
      <c r="G51" s="820"/>
    </row>
    <row r="52" spans="1:7" ht="38.25" customHeight="1" thickBot="1" x14ac:dyDescent="0.3">
      <c r="A52" s="821" t="s">
        <v>37</v>
      </c>
      <c r="B52" s="822"/>
      <c r="C52" s="822"/>
      <c r="D52" s="822"/>
      <c r="E52" s="822"/>
      <c r="F52" s="822"/>
      <c r="G52" s="823"/>
    </row>
    <row r="53" spans="1:7" ht="79.5" customHeight="1" thickBot="1" x14ac:dyDescent="0.3">
      <c r="A53" s="826" t="s">
        <v>38</v>
      </c>
      <c r="B53" s="827"/>
      <c r="C53" s="828" t="s">
        <v>39</v>
      </c>
      <c r="D53" s="829"/>
      <c r="E53" s="829"/>
      <c r="F53" s="829"/>
      <c r="G53" s="830"/>
    </row>
    <row r="54" spans="1:7" ht="63.75" customHeight="1" thickBot="1" x14ac:dyDescent="0.3">
      <c r="A54" s="831" t="s">
        <v>40</v>
      </c>
      <c r="B54" s="832"/>
      <c r="C54" s="460"/>
      <c r="D54" s="460"/>
      <c r="E54" s="460"/>
      <c r="F54" s="460"/>
      <c r="G54" s="461"/>
    </row>
    <row r="55" spans="1:7" ht="29.25" customHeight="1" x14ac:dyDescent="0.25">
      <c r="A55" s="837" t="s">
        <v>41</v>
      </c>
      <c r="B55" s="838"/>
      <c r="C55" s="838"/>
      <c r="D55" s="838"/>
      <c r="E55" s="838"/>
      <c r="F55" s="839"/>
      <c r="G55" s="840"/>
    </row>
    <row r="56" spans="1:7" ht="27" customHeight="1" thickBot="1" x14ac:dyDescent="0.3">
      <c r="A56" s="833" t="s">
        <v>84</v>
      </c>
      <c r="B56" s="834"/>
      <c r="C56" s="834"/>
      <c r="D56" s="834"/>
      <c r="E56" s="834"/>
      <c r="F56" s="835"/>
      <c r="G56" s="836"/>
    </row>
    <row r="57" spans="1:7" ht="22.5" customHeight="1" x14ac:dyDescent="0.25">
      <c r="A57" s="837" t="s">
        <v>42</v>
      </c>
      <c r="B57" s="838"/>
      <c r="C57" s="838"/>
      <c r="D57" s="838"/>
      <c r="E57" s="838"/>
      <c r="F57" s="839"/>
      <c r="G57" s="840"/>
    </row>
    <row r="58" spans="1:7" ht="42.75" customHeight="1" thickBot="1" x14ac:dyDescent="0.3">
      <c r="A58" s="833" t="s">
        <v>85</v>
      </c>
      <c r="B58" s="834"/>
      <c r="C58" s="834"/>
      <c r="D58" s="834"/>
      <c r="E58" s="834"/>
      <c r="F58" s="835"/>
      <c r="G58" s="836"/>
    </row>
    <row r="59" spans="1:7" ht="18" thickBot="1" x14ac:dyDescent="0.3"/>
    <row r="60" spans="1:7" ht="24.75" customHeight="1" x14ac:dyDescent="0.25">
      <c r="A60" s="1052" t="s">
        <v>558</v>
      </c>
      <c r="B60" s="1053"/>
      <c r="C60" s="1053"/>
      <c r="D60" s="1053"/>
      <c r="E60" s="1053"/>
      <c r="F60" s="1053"/>
      <c r="G60" s="1054"/>
    </row>
    <row r="61" spans="1:7" ht="26.25" customHeight="1" thickBot="1" x14ac:dyDescent="0.3">
      <c r="A61" s="1059" t="s">
        <v>45</v>
      </c>
      <c r="B61" s="1060"/>
      <c r="C61" s="1060"/>
      <c r="D61" s="1046"/>
      <c r="E61" s="1046"/>
      <c r="F61" s="1046"/>
      <c r="G61" s="1061"/>
    </row>
    <row r="62" spans="1:7" ht="62.25" customHeight="1" x14ac:dyDescent="0.25">
      <c r="A62" s="1047" t="s">
        <v>28</v>
      </c>
      <c r="B62" s="1048"/>
      <c r="C62" s="1048"/>
      <c r="D62" s="984" t="s">
        <v>109</v>
      </c>
      <c r="E62" s="984"/>
      <c r="F62" s="984"/>
      <c r="G62" s="984"/>
    </row>
    <row r="63" spans="1:7" x14ac:dyDescent="0.25">
      <c r="A63" s="1049"/>
      <c r="B63" s="1050"/>
      <c r="C63" s="1050"/>
      <c r="D63" s="696" t="s">
        <v>29</v>
      </c>
      <c r="E63" s="697"/>
      <c r="F63" s="696" t="s">
        <v>30</v>
      </c>
      <c r="G63" s="697"/>
    </row>
    <row r="64" spans="1:7" ht="35.25" thickBot="1" x14ac:dyDescent="0.3">
      <c r="A64" s="1062"/>
      <c r="B64" s="1063"/>
      <c r="C64" s="1051"/>
      <c r="D64" s="384" t="s">
        <v>10</v>
      </c>
      <c r="E64" s="142" t="s">
        <v>5</v>
      </c>
      <c r="F64" s="384" t="s">
        <v>10</v>
      </c>
      <c r="G64" s="144" t="s">
        <v>5</v>
      </c>
    </row>
    <row r="65" spans="1:7" x14ac:dyDescent="0.25">
      <c r="A65" s="814" t="s">
        <v>31</v>
      </c>
      <c r="B65" s="815"/>
      <c r="C65" s="807" t="s">
        <v>12</v>
      </c>
      <c r="D65" s="808"/>
      <c r="E65" s="808"/>
      <c r="F65" s="808"/>
      <c r="G65" s="809"/>
    </row>
    <row r="66" spans="1:7" x14ac:dyDescent="0.25">
      <c r="A66" s="816"/>
      <c r="B66" s="817"/>
      <c r="C66" s="858" t="s">
        <v>52</v>
      </c>
      <c r="D66" s="859"/>
      <c r="E66" s="859"/>
      <c r="F66" s="859"/>
      <c r="G66" s="860"/>
    </row>
    <row r="67" spans="1:7" x14ac:dyDescent="0.25">
      <c r="A67" s="1055">
        <v>1047</v>
      </c>
      <c r="B67" s="1055" t="s">
        <v>409</v>
      </c>
      <c r="C67" s="877" t="s">
        <v>33</v>
      </c>
      <c r="D67" s="879"/>
      <c r="E67" s="879"/>
      <c r="F67" s="879"/>
      <c r="G67" s="880"/>
    </row>
    <row r="68" spans="1:7" ht="56.25" customHeight="1" thickBot="1" x14ac:dyDescent="0.3">
      <c r="A68" s="1056"/>
      <c r="B68" s="1056"/>
      <c r="C68" s="881" t="s">
        <v>53</v>
      </c>
      <c r="D68" s="882"/>
      <c r="E68" s="882"/>
      <c r="F68" s="882"/>
      <c r="G68" s="883"/>
    </row>
    <row r="69" spans="1:7" ht="69" x14ac:dyDescent="0.25">
      <c r="A69" s="1057" t="s">
        <v>47</v>
      </c>
      <c r="B69" s="1058"/>
      <c r="C69" s="443" t="s">
        <v>54</v>
      </c>
      <c r="D69" s="444"/>
      <c r="E69" s="444"/>
      <c r="F69" s="445"/>
      <c r="G69" s="446"/>
    </row>
    <row r="70" spans="1:7" ht="121.5" thickBot="1" x14ac:dyDescent="0.3">
      <c r="A70" s="871" t="s">
        <v>48</v>
      </c>
      <c r="B70" s="872"/>
      <c r="C70" s="447" t="s">
        <v>55</v>
      </c>
      <c r="D70" s="447"/>
      <c r="E70" s="448"/>
      <c r="F70" s="449"/>
      <c r="G70" s="450"/>
    </row>
    <row r="71" spans="1:7" ht="61.5" customHeight="1" thickBot="1" x14ac:dyDescent="0.3">
      <c r="A71" s="873" t="s">
        <v>56</v>
      </c>
      <c r="B71" s="874"/>
      <c r="C71" s="874"/>
      <c r="D71" s="410"/>
      <c r="E71" s="411"/>
      <c r="F71" s="9">
        <f>SUM(Կապիտալ!I164,Կոտայք!C15)</f>
        <v>-1072.6000000000022</v>
      </c>
      <c r="G71" s="9">
        <f>SUM(F71)</f>
        <v>-1072.6000000000022</v>
      </c>
    </row>
    <row r="72" spans="1:7" ht="49.5" customHeight="1" thickBot="1" x14ac:dyDescent="0.3">
      <c r="A72" s="875" t="s">
        <v>57</v>
      </c>
      <c r="B72" s="876"/>
      <c r="C72" s="9">
        <f>G71</f>
        <v>-1072.6000000000022</v>
      </c>
      <c r="D72" s="145"/>
      <c r="E72" s="411"/>
      <c r="F72" s="451"/>
      <c r="G72" s="452"/>
    </row>
    <row r="73" spans="1:7" ht="96" customHeight="1" thickBot="1" x14ac:dyDescent="0.3">
      <c r="A73" s="875" t="s">
        <v>58</v>
      </c>
      <c r="B73" s="876"/>
      <c r="C73" s="453"/>
      <c r="D73" s="453"/>
      <c r="E73" s="411"/>
      <c r="F73" s="451"/>
      <c r="G73" s="452"/>
    </row>
    <row r="74" spans="1:7" ht="29.25" customHeight="1" x14ac:dyDescent="0.25">
      <c r="A74" s="837" t="s">
        <v>41</v>
      </c>
      <c r="B74" s="838"/>
      <c r="C74" s="838"/>
      <c r="D74" s="838"/>
      <c r="E74" s="838"/>
      <c r="F74" s="839"/>
      <c r="G74" s="840"/>
    </row>
    <row r="75" spans="1:7" ht="37.5" customHeight="1" thickBot="1" x14ac:dyDescent="0.35">
      <c r="A75" s="844" t="s">
        <v>86</v>
      </c>
      <c r="B75" s="845"/>
      <c r="C75" s="845"/>
      <c r="D75" s="845"/>
      <c r="E75" s="845"/>
      <c r="F75" s="845"/>
      <c r="G75" s="887"/>
    </row>
    <row r="76" spans="1:7" x14ac:dyDescent="0.25">
      <c r="A76" s="837" t="s">
        <v>42</v>
      </c>
      <c r="B76" s="838"/>
      <c r="C76" s="838"/>
      <c r="D76" s="838"/>
      <c r="E76" s="838"/>
      <c r="F76" s="839"/>
      <c r="G76" s="840"/>
    </row>
    <row r="77" spans="1:7" ht="18" thickBot="1" x14ac:dyDescent="0.35">
      <c r="A77" s="844" t="s">
        <v>87</v>
      </c>
      <c r="B77" s="845"/>
      <c r="C77" s="845"/>
      <c r="D77" s="845"/>
      <c r="E77" s="845"/>
      <c r="F77" s="845"/>
      <c r="G77" s="887"/>
    </row>
    <row r="78" spans="1:7" s="50" customFormat="1" x14ac:dyDescent="0.3">
      <c r="A78" s="891" t="s">
        <v>31</v>
      </c>
      <c r="B78" s="892"/>
      <c r="C78" s="897" t="s">
        <v>12</v>
      </c>
      <c r="D78" s="898"/>
      <c r="E78" s="898"/>
      <c r="F78" s="898"/>
      <c r="G78" s="899"/>
    </row>
    <row r="79" spans="1:7" s="50" customFormat="1" x14ac:dyDescent="0.3">
      <c r="A79" s="893"/>
      <c r="B79" s="894"/>
      <c r="C79" s="900" t="s">
        <v>65</v>
      </c>
      <c r="D79" s="846"/>
      <c r="E79" s="901"/>
      <c r="F79" s="901"/>
      <c r="G79" s="847"/>
    </row>
    <row r="80" spans="1:7" s="50" customFormat="1" ht="18" thickBot="1" x14ac:dyDescent="0.35">
      <c r="A80" s="895"/>
      <c r="B80" s="896"/>
      <c r="C80" s="902" t="s">
        <v>46</v>
      </c>
      <c r="D80" s="903"/>
      <c r="E80" s="904"/>
      <c r="F80" s="904"/>
      <c r="G80" s="905"/>
    </row>
    <row r="81" spans="1:7" s="50" customFormat="1" ht="38.25" customHeight="1" thickBot="1" x14ac:dyDescent="0.35">
      <c r="A81" s="462">
        <v>1049</v>
      </c>
      <c r="B81" s="421" t="s">
        <v>362</v>
      </c>
      <c r="C81" s="844" t="s">
        <v>66</v>
      </c>
      <c r="D81" s="845"/>
      <c r="E81" s="845"/>
      <c r="F81" s="845"/>
      <c r="G81" s="887"/>
    </row>
    <row r="82" spans="1:7" s="50" customFormat="1" ht="52.5" thickBot="1" x14ac:dyDescent="0.35">
      <c r="A82" s="888" t="s">
        <v>47</v>
      </c>
      <c r="B82" s="889"/>
      <c r="C82" s="422" t="s">
        <v>79</v>
      </c>
      <c r="D82" s="437"/>
      <c r="E82" s="437"/>
      <c r="F82" s="421"/>
      <c r="G82" s="421"/>
    </row>
    <row r="83" spans="1:7" s="50" customFormat="1" ht="34.5" customHeight="1" thickBot="1" x14ac:dyDescent="0.35">
      <c r="A83" s="888" t="s">
        <v>48</v>
      </c>
      <c r="B83" s="889"/>
      <c r="C83" s="422"/>
      <c r="D83" s="422"/>
      <c r="E83" s="421"/>
      <c r="F83" s="421"/>
      <c r="G83" s="421"/>
    </row>
    <row r="84" spans="1:7" s="50" customFormat="1" ht="71.25" customHeight="1" thickBot="1" x14ac:dyDescent="0.35">
      <c r="A84" s="888" t="s">
        <v>49</v>
      </c>
      <c r="B84" s="890"/>
      <c r="C84" s="889"/>
      <c r="D84" s="422"/>
      <c r="E84" s="421"/>
      <c r="F84" s="424">
        <f>SUM(Կապիտալ!H154)</f>
        <v>7994.0000000000018</v>
      </c>
      <c r="G84" s="424">
        <f>SUM(F84)</f>
        <v>7994.0000000000018</v>
      </c>
    </row>
    <row r="85" spans="1:7" s="50" customFormat="1" ht="42.75" customHeight="1" thickBot="1" x14ac:dyDescent="0.35">
      <c r="A85" s="888" t="s">
        <v>50</v>
      </c>
      <c r="B85" s="889"/>
      <c r="C85" s="424">
        <f>G84</f>
        <v>7994.0000000000018</v>
      </c>
      <c r="D85" s="424"/>
      <c r="E85" s="421"/>
      <c r="F85" s="421"/>
      <c r="G85" s="421"/>
    </row>
    <row r="86" spans="1:7" s="50" customFormat="1" ht="96" customHeight="1" thickBot="1" x14ac:dyDescent="0.35">
      <c r="A86" s="888" t="s">
        <v>51</v>
      </c>
      <c r="B86" s="889"/>
      <c r="C86" s="422"/>
      <c r="D86" s="422"/>
      <c r="E86" s="421"/>
      <c r="F86" s="421"/>
      <c r="G86" s="421"/>
    </row>
    <row r="87" spans="1:7" s="50" customFormat="1" ht="35.25" customHeight="1" x14ac:dyDescent="0.3">
      <c r="A87" s="884" t="s">
        <v>41</v>
      </c>
      <c r="B87" s="885"/>
      <c r="C87" s="885"/>
      <c r="D87" s="885"/>
      <c r="E87" s="885"/>
      <c r="F87" s="885"/>
      <c r="G87" s="886"/>
    </row>
    <row r="88" spans="1:7" s="50" customFormat="1" ht="35.25" customHeight="1" thickBot="1" x14ac:dyDescent="0.35">
      <c r="A88" s="844" t="s">
        <v>165</v>
      </c>
      <c r="B88" s="845"/>
      <c r="C88" s="845"/>
      <c r="D88" s="845"/>
      <c r="E88" s="845"/>
      <c r="F88" s="845"/>
      <c r="G88" s="887"/>
    </row>
    <row r="89" spans="1:7" s="50" customFormat="1" ht="25.5" customHeight="1" x14ac:dyDescent="0.3">
      <c r="A89" s="884" t="s">
        <v>42</v>
      </c>
      <c r="B89" s="885"/>
      <c r="C89" s="885"/>
      <c r="D89" s="885"/>
      <c r="E89" s="885"/>
      <c r="F89" s="885"/>
      <c r="G89" s="886"/>
    </row>
    <row r="90" spans="1:7" s="50" customFormat="1" ht="36" customHeight="1" thickBot="1" x14ac:dyDescent="0.35">
      <c r="A90" s="844" t="s">
        <v>166</v>
      </c>
      <c r="B90" s="845"/>
      <c r="C90" s="845"/>
      <c r="D90" s="845"/>
      <c r="E90" s="845"/>
      <c r="F90" s="845"/>
      <c r="G90" s="887"/>
    </row>
    <row r="91" spans="1:7" s="7" customFormat="1" x14ac:dyDescent="0.3">
      <c r="A91" s="938" t="s">
        <v>31</v>
      </c>
      <c r="B91" s="939"/>
      <c r="C91" s="942" t="s">
        <v>12</v>
      </c>
      <c r="D91" s="943"/>
      <c r="E91" s="943"/>
      <c r="F91" s="943"/>
      <c r="G91" s="944"/>
    </row>
    <row r="92" spans="1:7" s="7" customFormat="1" ht="27.75" customHeight="1" x14ac:dyDescent="0.3">
      <c r="A92" s="938"/>
      <c r="B92" s="939"/>
      <c r="C92" s="945" t="s">
        <v>540</v>
      </c>
      <c r="D92" s="946"/>
      <c r="E92" s="946"/>
      <c r="F92" s="946"/>
      <c r="G92" s="947"/>
    </row>
    <row r="93" spans="1:7" s="7" customFormat="1" ht="23.25" customHeight="1" thickBot="1" x14ac:dyDescent="0.35">
      <c r="A93" s="940"/>
      <c r="B93" s="941"/>
      <c r="C93" s="948" t="s">
        <v>46</v>
      </c>
      <c r="D93" s="949"/>
      <c r="E93" s="949"/>
      <c r="F93" s="949"/>
      <c r="G93" s="950"/>
    </row>
    <row r="94" spans="1:7" s="7" customFormat="1" ht="42.75" customHeight="1" thickBot="1" x14ac:dyDescent="0.35">
      <c r="A94" s="426">
        <v>1098</v>
      </c>
      <c r="B94" s="427" t="s">
        <v>561</v>
      </c>
      <c r="C94" s="957" t="s">
        <v>656</v>
      </c>
      <c r="D94" s="958"/>
      <c r="E94" s="958"/>
      <c r="F94" s="958"/>
      <c r="G94" s="959"/>
    </row>
    <row r="95" spans="1:7" s="7" customFormat="1" ht="69.75" thickBot="1" x14ac:dyDescent="0.35">
      <c r="A95" s="925" t="s">
        <v>47</v>
      </c>
      <c r="B95" s="926"/>
      <c r="C95" s="428" t="s">
        <v>542</v>
      </c>
      <c r="D95" s="429">
        <v>1</v>
      </c>
      <c r="E95" s="429">
        <v>1</v>
      </c>
      <c r="F95" s="429"/>
      <c r="G95" s="429"/>
    </row>
    <row r="96" spans="1:7" s="7" customFormat="1" ht="60" customHeight="1" thickBot="1" x14ac:dyDescent="0.35">
      <c r="A96" s="951"/>
      <c r="B96" s="953"/>
      <c r="C96" s="428" t="s">
        <v>543</v>
      </c>
      <c r="D96" s="429"/>
      <c r="E96" s="429"/>
      <c r="F96" s="429"/>
      <c r="G96" s="429"/>
    </row>
    <row r="97" spans="1:252" s="7" customFormat="1" ht="42" customHeight="1" thickBot="1" x14ac:dyDescent="0.35">
      <c r="A97" s="955" t="s">
        <v>48</v>
      </c>
      <c r="B97" s="956"/>
      <c r="C97" s="428"/>
      <c r="D97" s="428"/>
      <c r="E97" s="428"/>
      <c r="F97" s="428"/>
      <c r="G97" s="430"/>
    </row>
    <row r="98" spans="1:252" s="7" customFormat="1" ht="71.25" customHeight="1" thickBot="1" x14ac:dyDescent="0.35">
      <c r="A98" s="955" t="s">
        <v>49</v>
      </c>
      <c r="B98" s="909"/>
      <c r="C98" s="956"/>
      <c r="D98" s="428"/>
      <c r="E98" s="428"/>
      <c r="F98" s="419">
        <f>SUM(Կոտայք!C18)</f>
        <v>5000</v>
      </c>
      <c r="G98" s="419">
        <f>SUM(Կոտայք!D18)</f>
        <v>5000</v>
      </c>
    </row>
    <row r="99" spans="1:252" s="7" customFormat="1" ht="48" customHeight="1" thickBot="1" x14ac:dyDescent="0.35">
      <c r="A99" s="955" t="s">
        <v>50</v>
      </c>
      <c r="B99" s="956"/>
      <c r="C99" s="431">
        <f>SUM(G98)</f>
        <v>5000</v>
      </c>
      <c r="D99" s="432"/>
      <c r="E99" s="432"/>
      <c r="F99" s="432"/>
      <c r="G99" s="430"/>
    </row>
    <row r="100" spans="1:252" s="7" customFormat="1" ht="99" customHeight="1" x14ac:dyDescent="0.3">
      <c r="A100" s="925" t="s">
        <v>51</v>
      </c>
      <c r="B100" s="926"/>
      <c r="C100" s="433"/>
      <c r="D100" s="433"/>
      <c r="E100" s="433"/>
      <c r="F100" s="433"/>
      <c r="G100" s="434"/>
    </row>
    <row r="101" spans="1:252" s="7" customFormat="1" ht="31.5" customHeight="1" thickBot="1" x14ac:dyDescent="0.35">
      <c r="A101" s="927" t="s">
        <v>41</v>
      </c>
      <c r="B101" s="928"/>
      <c r="C101" s="928"/>
      <c r="D101" s="928"/>
      <c r="E101" s="928"/>
      <c r="F101" s="928"/>
      <c r="G101" s="929"/>
    </row>
    <row r="102" spans="1:252" s="7" customFormat="1" ht="39.75" customHeight="1" thickBot="1" x14ac:dyDescent="0.35">
      <c r="A102" s="908" t="s">
        <v>544</v>
      </c>
      <c r="B102" s="909"/>
      <c r="C102" s="909"/>
      <c r="D102" s="909"/>
      <c r="E102" s="909"/>
      <c r="F102" s="909"/>
      <c r="G102" s="910"/>
    </row>
    <row r="103" spans="1:252" s="7" customFormat="1" ht="34.5" customHeight="1" thickBot="1" x14ac:dyDescent="0.35">
      <c r="A103" s="911" t="s">
        <v>42</v>
      </c>
      <c r="B103" s="912"/>
      <c r="C103" s="912"/>
      <c r="D103" s="912"/>
      <c r="E103" s="912"/>
      <c r="F103" s="912"/>
      <c r="G103" s="913"/>
    </row>
    <row r="104" spans="1:252" s="6" customFormat="1" ht="35.25" customHeight="1" x14ac:dyDescent="0.3">
      <c r="A104" s="914" t="s">
        <v>545</v>
      </c>
      <c r="B104" s="915"/>
      <c r="C104" s="915"/>
      <c r="D104" s="915"/>
      <c r="E104" s="915"/>
      <c r="F104" s="915"/>
      <c r="G104" s="916"/>
      <c r="H104" s="435"/>
      <c r="I104" s="435"/>
      <c r="J104" s="435"/>
      <c r="K104" s="435"/>
      <c r="L104" s="435"/>
      <c r="M104" s="435"/>
      <c r="N104" s="435"/>
      <c r="O104" s="435"/>
      <c r="P104" s="435"/>
      <c r="Q104" s="435"/>
      <c r="R104" s="435"/>
      <c r="S104" s="435"/>
      <c r="T104" s="435"/>
      <c r="U104" s="435"/>
      <c r="V104" s="435"/>
      <c r="W104" s="435"/>
      <c r="X104" s="435"/>
      <c r="Y104" s="435"/>
      <c r="Z104" s="435"/>
      <c r="AA104" s="435"/>
      <c r="AB104" s="435"/>
      <c r="AC104" s="435"/>
      <c r="AD104" s="435"/>
      <c r="AE104" s="435"/>
      <c r="AF104" s="435"/>
      <c r="AG104" s="435"/>
      <c r="AH104" s="435"/>
      <c r="AI104" s="435"/>
      <c r="AJ104" s="435"/>
      <c r="AK104" s="435"/>
      <c r="AL104" s="435"/>
      <c r="AM104" s="435"/>
      <c r="AN104" s="435"/>
      <c r="AO104" s="435"/>
      <c r="AP104" s="435"/>
      <c r="AQ104" s="435"/>
      <c r="AR104" s="435"/>
      <c r="AS104" s="435"/>
      <c r="AT104" s="435"/>
      <c r="AU104" s="435"/>
      <c r="AV104" s="435"/>
      <c r="AW104" s="435"/>
      <c r="AX104" s="435"/>
      <c r="AY104" s="435"/>
      <c r="AZ104" s="435"/>
      <c r="BA104" s="435"/>
      <c r="BB104" s="435"/>
      <c r="BC104" s="435"/>
      <c r="BD104" s="435"/>
      <c r="BE104" s="435"/>
      <c r="BF104" s="435"/>
      <c r="BG104" s="435"/>
      <c r="BH104" s="435"/>
      <c r="BI104" s="435"/>
      <c r="BJ104" s="435"/>
      <c r="BK104" s="435"/>
      <c r="BL104" s="435"/>
      <c r="BM104" s="435"/>
      <c r="BN104" s="435"/>
      <c r="BO104" s="435"/>
      <c r="BP104" s="435"/>
      <c r="BQ104" s="435"/>
      <c r="BR104" s="435"/>
      <c r="BS104" s="435"/>
      <c r="BT104" s="435"/>
      <c r="BU104" s="435"/>
      <c r="BV104" s="435"/>
      <c r="BW104" s="435"/>
      <c r="BX104" s="435"/>
      <c r="BY104" s="435"/>
      <c r="BZ104" s="435"/>
      <c r="CA104" s="435"/>
      <c r="CB104" s="435"/>
      <c r="CC104" s="435"/>
      <c r="CD104" s="435"/>
      <c r="CE104" s="435"/>
      <c r="CF104" s="435"/>
      <c r="CG104" s="435"/>
      <c r="CH104" s="435"/>
      <c r="CI104" s="435"/>
      <c r="CJ104" s="435"/>
      <c r="CK104" s="435"/>
      <c r="CL104" s="435"/>
      <c r="CM104" s="435"/>
      <c r="CN104" s="435"/>
      <c r="CO104" s="435"/>
      <c r="CP104" s="435"/>
      <c r="CQ104" s="435"/>
      <c r="CR104" s="435"/>
      <c r="CS104" s="435"/>
      <c r="CT104" s="435"/>
      <c r="CU104" s="435"/>
      <c r="CV104" s="435"/>
      <c r="CW104" s="435"/>
      <c r="CX104" s="435"/>
      <c r="CY104" s="435"/>
      <c r="CZ104" s="435"/>
      <c r="DA104" s="435"/>
      <c r="DB104" s="435"/>
      <c r="DC104" s="435"/>
      <c r="DD104" s="435"/>
      <c r="DE104" s="435"/>
      <c r="DF104" s="435"/>
      <c r="DG104" s="435"/>
      <c r="DH104" s="435"/>
      <c r="DI104" s="435"/>
      <c r="DJ104" s="435"/>
      <c r="DK104" s="435"/>
      <c r="DL104" s="435"/>
      <c r="DM104" s="435"/>
      <c r="DN104" s="435"/>
      <c r="DO104" s="435"/>
      <c r="DP104" s="435"/>
      <c r="DQ104" s="435"/>
      <c r="DR104" s="435"/>
      <c r="DS104" s="435"/>
      <c r="DT104" s="435"/>
      <c r="DU104" s="435"/>
      <c r="DV104" s="435"/>
      <c r="DW104" s="435"/>
      <c r="DX104" s="435"/>
      <c r="DY104" s="435"/>
      <c r="DZ104" s="435"/>
      <c r="EA104" s="435"/>
      <c r="EB104" s="435"/>
      <c r="EC104" s="435"/>
      <c r="ED104" s="435"/>
      <c r="EE104" s="435"/>
      <c r="EF104" s="435"/>
      <c r="EG104" s="435"/>
      <c r="EH104" s="435"/>
      <c r="EI104" s="435"/>
      <c r="EJ104" s="435"/>
      <c r="EK104" s="435"/>
      <c r="EL104" s="435"/>
      <c r="EM104" s="435"/>
      <c r="EN104" s="435"/>
      <c r="EO104" s="435"/>
      <c r="EP104" s="435"/>
      <c r="EQ104" s="435"/>
      <c r="ER104" s="435"/>
      <c r="ES104" s="435"/>
      <c r="ET104" s="435"/>
      <c r="EU104" s="435"/>
      <c r="EV104" s="435"/>
      <c r="EW104" s="435"/>
      <c r="EX104" s="435"/>
      <c r="EY104" s="435"/>
      <c r="EZ104" s="435"/>
      <c r="FA104" s="435"/>
      <c r="FB104" s="435"/>
      <c r="FC104" s="435"/>
      <c r="FD104" s="435"/>
      <c r="FE104" s="435"/>
      <c r="FF104" s="435"/>
      <c r="FG104" s="435"/>
      <c r="FH104" s="435"/>
      <c r="FI104" s="435"/>
      <c r="FJ104" s="435"/>
      <c r="FK104" s="435"/>
      <c r="FL104" s="435"/>
      <c r="FM104" s="435"/>
      <c r="FN104" s="435"/>
      <c r="FO104" s="435"/>
      <c r="FP104" s="435"/>
      <c r="FQ104" s="435"/>
      <c r="FR104" s="435"/>
      <c r="FS104" s="435"/>
      <c r="FT104" s="435"/>
      <c r="FU104" s="435"/>
      <c r="FV104" s="435"/>
      <c r="FW104" s="435"/>
      <c r="FX104" s="435"/>
      <c r="FY104" s="435"/>
      <c r="FZ104" s="435"/>
      <c r="GA104" s="435"/>
      <c r="GB104" s="435"/>
      <c r="GC104" s="435"/>
      <c r="GD104" s="435"/>
      <c r="GE104" s="435"/>
      <c r="GF104" s="435"/>
      <c r="GG104" s="435"/>
      <c r="GH104" s="435"/>
      <c r="GI104" s="435"/>
      <c r="GJ104" s="435"/>
      <c r="GK104" s="435"/>
      <c r="GL104" s="435"/>
      <c r="GM104" s="435"/>
      <c r="GN104" s="435"/>
      <c r="GO104" s="435"/>
      <c r="GP104" s="435"/>
      <c r="GQ104" s="435"/>
      <c r="GR104" s="435"/>
      <c r="GS104" s="435"/>
      <c r="GT104" s="435"/>
      <c r="GU104" s="435"/>
      <c r="GV104" s="435"/>
      <c r="GW104" s="435"/>
      <c r="GX104" s="435"/>
      <c r="GY104" s="435"/>
      <c r="GZ104" s="435"/>
      <c r="HA104" s="435"/>
      <c r="HB104" s="435"/>
      <c r="HC104" s="435"/>
      <c r="HD104" s="435"/>
      <c r="HE104" s="435"/>
      <c r="HF104" s="435"/>
      <c r="HG104" s="435"/>
      <c r="HH104" s="435"/>
      <c r="HI104" s="435"/>
      <c r="HJ104" s="435"/>
      <c r="HK104" s="435"/>
      <c r="HL104" s="435"/>
      <c r="HM104" s="435"/>
      <c r="HN104" s="435"/>
      <c r="HO104" s="435"/>
      <c r="HP104" s="435"/>
      <c r="HQ104" s="435"/>
      <c r="HR104" s="435"/>
      <c r="HS104" s="435"/>
      <c r="HT104" s="435"/>
      <c r="HU104" s="435"/>
      <c r="HV104" s="435"/>
      <c r="HW104" s="435"/>
      <c r="HX104" s="435"/>
      <c r="HY104" s="435"/>
      <c r="HZ104" s="435"/>
      <c r="IA104" s="435"/>
      <c r="IB104" s="435"/>
      <c r="IC104" s="435"/>
      <c r="ID104" s="435"/>
      <c r="IE104" s="435"/>
      <c r="IF104" s="435"/>
      <c r="IG104" s="435"/>
      <c r="IH104" s="435"/>
      <c r="II104" s="435"/>
      <c r="IJ104" s="435"/>
      <c r="IK104" s="435"/>
      <c r="IL104" s="435"/>
      <c r="IM104" s="435"/>
      <c r="IN104" s="435"/>
      <c r="IO104" s="435"/>
      <c r="IP104" s="435"/>
      <c r="IQ104" s="435"/>
      <c r="IR104" s="435"/>
    </row>
  </sheetData>
  <mergeCells count="112">
    <mergeCell ref="A101:G101"/>
    <mergeCell ref="A102:G102"/>
    <mergeCell ref="A103:G103"/>
    <mergeCell ref="A104:G104"/>
    <mergeCell ref="C94:G94"/>
    <mergeCell ref="A95:B96"/>
    <mergeCell ref="A97:B97"/>
    <mergeCell ref="A98:C98"/>
    <mergeCell ref="A99:B99"/>
    <mergeCell ref="A100:B100"/>
    <mergeCell ref="A88:G88"/>
    <mergeCell ref="A89:G89"/>
    <mergeCell ref="A90:G90"/>
    <mergeCell ref="A91:B93"/>
    <mergeCell ref="C91:G91"/>
    <mergeCell ref="C92:G92"/>
    <mergeCell ref="C93:G93"/>
    <mergeCell ref="A82:B82"/>
    <mergeCell ref="A83:B83"/>
    <mergeCell ref="A84:C84"/>
    <mergeCell ref="A85:B85"/>
    <mergeCell ref="A86:B86"/>
    <mergeCell ref="A87:G87"/>
    <mergeCell ref="A77:G77"/>
    <mergeCell ref="A78:B80"/>
    <mergeCell ref="C78:G78"/>
    <mergeCell ref="C79:G79"/>
    <mergeCell ref="C80:G80"/>
    <mergeCell ref="C81:G81"/>
    <mergeCell ref="A71:C71"/>
    <mergeCell ref="A72:B72"/>
    <mergeCell ref="A73:B73"/>
    <mergeCell ref="A74:G74"/>
    <mergeCell ref="A75:G75"/>
    <mergeCell ref="A76:G76"/>
    <mergeCell ref="A67:A68"/>
    <mergeCell ref="B67:B68"/>
    <mergeCell ref="C67:G67"/>
    <mergeCell ref="C68:G68"/>
    <mergeCell ref="A69:B69"/>
    <mergeCell ref="A70:B70"/>
    <mergeCell ref="A61:G61"/>
    <mergeCell ref="A62:C64"/>
    <mergeCell ref="D62:G62"/>
    <mergeCell ref="D63:E63"/>
    <mergeCell ref="F63:G63"/>
    <mergeCell ref="A65:B66"/>
    <mergeCell ref="C65:G65"/>
    <mergeCell ref="C66:G66"/>
    <mergeCell ref="A54:B54"/>
    <mergeCell ref="A55:G55"/>
    <mergeCell ref="A56:G56"/>
    <mergeCell ref="A57:G57"/>
    <mergeCell ref="A58:G58"/>
    <mergeCell ref="A60:G60"/>
    <mergeCell ref="A49:B49"/>
    <mergeCell ref="A50:G50"/>
    <mergeCell ref="A51:G51"/>
    <mergeCell ref="A52:G52"/>
    <mergeCell ref="A53:B53"/>
    <mergeCell ref="C53:G53"/>
    <mergeCell ref="A45:B46"/>
    <mergeCell ref="C45:G45"/>
    <mergeCell ref="C46:G46"/>
    <mergeCell ref="A47:A48"/>
    <mergeCell ref="B47:B48"/>
    <mergeCell ref="C48:G48"/>
    <mergeCell ref="A37:G37"/>
    <mergeCell ref="A40:G40"/>
    <mergeCell ref="A42:C44"/>
    <mergeCell ref="D42:G42"/>
    <mergeCell ref="D43:E43"/>
    <mergeCell ref="F43:G43"/>
    <mergeCell ref="A31:C31"/>
    <mergeCell ref="A32:G32"/>
    <mergeCell ref="A33:G33"/>
    <mergeCell ref="A34:G34"/>
    <mergeCell ref="A35:G35"/>
    <mergeCell ref="A36:G36"/>
    <mergeCell ref="A27:A28"/>
    <mergeCell ref="B27:B28"/>
    <mergeCell ref="C27:G27"/>
    <mergeCell ref="C28:G28"/>
    <mergeCell ref="A29:B29"/>
    <mergeCell ref="A30:B30"/>
    <mergeCell ref="A22:G22"/>
    <mergeCell ref="A23:G23"/>
    <mergeCell ref="A24:G24"/>
    <mergeCell ref="A25:B26"/>
    <mergeCell ref="C25:G25"/>
    <mergeCell ref="C26:G26"/>
    <mergeCell ref="A16:B16"/>
    <mergeCell ref="A17:B17"/>
    <mergeCell ref="A18:C18"/>
    <mergeCell ref="A19:G19"/>
    <mergeCell ref="A20:G20"/>
    <mergeCell ref="A21:G21"/>
    <mergeCell ref="A12:B13"/>
    <mergeCell ref="C12:G12"/>
    <mergeCell ref="C13:G13"/>
    <mergeCell ref="A14:A15"/>
    <mergeCell ref="B14:B15"/>
    <mergeCell ref="C14:G14"/>
    <mergeCell ref="C15:G15"/>
    <mergeCell ref="A1:G1"/>
    <mergeCell ref="A3:G3"/>
    <mergeCell ref="A6:G6"/>
    <mergeCell ref="A7:G7"/>
    <mergeCell ref="A9:C11"/>
    <mergeCell ref="D9:G9"/>
    <mergeCell ref="D10:E10"/>
    <mergeCell ref="F10:G10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22" workbookViewId="0">
      <selection sqref="A1:D27"/>
    </sheetView>
  </sheetViews>
  <sheetFormatPr defaultRowHeight="17.25" x14ac:dyDescent="0.3"/>
  <cols>
    <col min="1" max="1" width="6.85546875" style="123" customWidth="1"/>
    <col min="2" max="2" width="72.5703125" style="118" customWidth="1"/>
    <col min="3" max="3" width="18.140625" style="14" customWidth="1"/>
    <col min="4" max="4" width="20" style="6" customWidth="1"/>
    <col min="5" max="5" width="15.140625" style="14" customWidth="1"/>
    <col min="6" max="6" width="12.5703125" style="14" bestFit="1" customWidth="1"/>
    <col min="7" max="254" width="9.140625" style="14"/>
    <col min="255" max="255" width="6.85546875" style="14" customWidth="1"/>
    <col min="256" max="256" width="72.5703125" style="14" customWidth="1"/>
    <col min="257" max="257" width="14.5703125" style="14" customWidth="1"/>
    <col min="258" max="258" width="16.42578125" style="14" customWidth="1"/>
    <col min="259" max="259" width="15.42578125" style="14" customWidth="1"/>
    <col min="260" max="261" width="15.140625" style="14" customWidth="1"/>
    <col min="262" max="262" width="12.5703125" style="14" bestFit="1" customWidth="1"/>
    <col min="263" max="510" width="9.140625" style="14"/>
    <col min="511" max="511" width="6.85546875" style="14" customWidth="1"/>
    <col min="512" max="512" width="72.5703125" style="14" customWidth="1"/>
    <col min="513" max="513" width="14.5703125" style="14" customWidth="1"/>
    <col min="514" max="514" width="16.42578125" style="14" customWidth="1"/>
    <col min="515" max="515" width="15.42578125" style="14" customWidth="1"/>
    <col min="516" max="517" width="15.140625" style="14" customWidth="1"/>
    <col min="518" max="518" width="12.5703125" style="14" bestFit="1" customWidth="1"/>
    <col min="519" max="766" width="9.140625" style="14"/>
    <col min="767" max="767" width="6.85546875" style="14" customWidth="1"/>
    <col min="768" max="768" width="72.5703125" style="14" customWidth="1"/>
    <col min="769" max="769" width="14.5703125" style="14" customWidth="1"/>
    <col min="770" max="770" width="16.42578125" style="14" customWidth="1"/>
    <col min="771" max="771" width="15.42578125" style="14" customWidth="1"/>
    <col min="772" max="773" width="15.140625" style="14" customWidth="1"/>
    <col min="774" max="774" width="12.5703125" style="14" bestFit="1" customWidth="1"/>
    <col min="775" max="1022" width="9.140625" style="14"/>
    <col min="1023" max="1023" width="6.85546875" style="14" customWidth="1"/>
    <col min="1024" max="1024" width="72.5703125" style="14" customWidth="1"/>
    <col min="1025" max="1025" width="14.5703125" style="14" customWidth="1"/>
    <col min="1026" max="1026" width="16.42578125" style="14" customWidth="1"/>
    <col min="1027" max="1027" width="15.42578125" style="14" customWidth="1"/>
    <col min="1028" max="1029" width="15.140625" style="14" customWidth="1"/>
    <col min="1030" max="1030" width="12.5703125" style="14" bestFit="1" customWidth="1"/>
    <col min="1031" max="1278" width="9.140625" style="14"/>
    <col min="1279" max="1279" width="6.85546875" style="14" customWidth="1"/>
    <col min="1280" max="1280" width="72.5703125" style="14" customWidth="1"/>
    <col min="1281" max="1281" width="14.5703125" style="14" customWidth="1"/>
    <col min="1282" max="1282" width="16.42578125" style="14" customWidth="1"/>
    <col min="1283" max="1283" width="15.42578125" style="14" customWidth="1"/>
    <col min="1284" max="1285" width="15.140625" style="14" customWidth="1"/>
    <col min="1286" max="1286" width="12.5703125" style="14" bestFit="1" customWidth="1"/>
    <col min="1287" max="1534" width="9.140625" style="14"/>
    <col min="1535" max="1535" width="6.85546875" style="14" customWidth="1"/>
    <col min="1536" max="1536" width="72.5703125" style="14" customWidth="1"/>
    <col min="1537" max="1537" width="14.5703125" style="14" customWidth="1"/>
    <col min="1538" max="1538" width="16.42578125" style="14" customWidth="1"/>
    <col min="1539" max="1539" width="15.42578125" style="14" customWidth="1"/>
    <col min="1540" max="1541" width="15.140625" style="14" customWidth="1"/>
    <col min="1542" max="1542" width="12.5703125" style="14" bestFit="1" customWidth="1"/>
    <col min="1543" max="1790" width="9.140625" style="14"/>
    <col min="1791" max="1791" width="6.85546875" style="14" customWidth="1"/>
    <col min="1792" max="1792" width="72.5703125" style="14" customWidth="1"/>
    <col min="1793" max="1793" width="14.5703125" style="14" customWidth="1"/>
    <col min="1794" max="1794" width="16.42578125" style="14" customWidth="1"/>
    <col min="1795" max="1795" width="15.42578125" style="14" customWidth="1"/>
    <col min="1796" max="1797" width="15.140625" style="14" customWidth="1"/>
    <col min="1798" max="1798" width="12.5703125" style="14" bestFit="1" customWidth="1"/>
    <col min="1799" max="2046" width="9.140625" style="14"/>
    <col min="2047" max="2047" width="6.85546875" style="14" customWidth="1"/>
    <col min="2048" max="2048" width="72.5703125" style="14" customWidth="1"/>
    <col min="2049" max="2049" width="14.5703125" style="14" customWidth="1"/>
    <col min="2050" max="2050" width="16.42578125" style="14" customWidth="1"/>
    <col min="2051" max="2051" width="15.42578125" style="14" customWidth="1"/>
    <col min="2052" max="2053" width="15.140625" style="14" customWidth="1"/>
    <col min="2054" max="2054" width="12.5703125" style="14" bestFit="1" customWidth="1"/>
    <col min="2055" max="2302" width="9.140625" style="14"/>
    <col min="2303" max="2303" width="6.85546875" style="14" customWidth="1"/>
    <col min="2304" max="2304" width="72.5703125" style="14" customWidth="1"/>
    <col min="2305" max="2305" width="14.5703125" style="14" customWidth="1"/>
    <col min="2306" max="2306" width="16.42578125" style="14" customWidth="1"/>
    <col min="2307" max="2307" width="15.42578125" style="14" customWidth="1"/>
    <col min="2308" max="2309" width="15.140625" style="14" customWidth="1"/>
    <col min="2310" max="2310" width="12.5703125" style="14" bestFit="1" customWidth="1"/>
    <col min="2311" max="2558" width="9.140625" style="14"/>
    <col min="2559" max="2559" width="6.85546875" style="14" customWidth="1"/>
    <col min="2560" max="2560" width="72.5703125" style="14" customWidth="1"/>
    <col min="2561" max="2561" width="14.5703125" style="14" customWidth="1"/>
    <col min="2562" max="2562" width="16.42578125" style="14" customWidth="1"/>
    <col min="2563" max="2563" width="15.42578125" style="14" customWidth="1"/>
    <col min="2564" max="2565" width="15.140625" style="14" customWidth="1"/>
    <col min="2566" max="2566" width="12.5703125" style="14" bestFit="1" customWidth="1"/>
    <col min="2567" max="2814" width="9.140625" style="14"/>
    <col min="2815" max="2815" width="6.85546875" style="14" customWidth="1"/>
    <col min="2816" max="2816" width="72.5703125" style="14" customWidth="1"/>
    <col min="2817" max="2817" width="14.5703125" style="14" customWidth="1"/>
    <col min="2818" max="2818" width="16.42578125" style="14" customWidth="1"/>
    <col min="2819" max="2819" width="15.42578125" style="14" customWidth="1"/>
    <col min="2820" max="2821" width="15.140625" style="14" customWidth="1"/>
    <col min="2822" max="2822" width="12.5703125" style="14" bestFit="1" customWidth="1"/>
    <col min="2823" max="3070" width="9.140625" style="14"/>
    <col min="3071" max="3071" width="6.85546875" style="14" customWidth="1"/>
    <col min="3072" max="3072" width="72.5703125" style="14" customWidth="1"/>
    <col min="3073" max="3073" width="14.5703125" style="14" customWidth="1"/>
    <col min="3074" max="3074" width="16.42578125" style="14" customWidth="1"/>
    <col min="3075" max="3075" width="15.42578125" style="14" customWidth="1"/>
    <col min="3076" max="3077" width="15.140625" style="14" customWidth="1"/>
    <col min="3078" max="3078" width="12.5703125" style="14" bestFit="1" customWidth="1"/>
    <col min="3079" max="3326" width="9.140625" style="14"/>
    <col min="3327" max="3327" width="6.85546875" style="14" customWidth="1"/>
    <col min="3328" max="3328" width="72.5703125" style="14" customWidth="1"/>
    <col min="3329" max="3329" width="14.5703125" style="14" customWidth="1"/>
    <col min="3330" max="3330" width="16.42578125" style="14" customWidth="1"/>
    <col min="3331" max="3331" width="15.42578125" style="14" customWidth="1"/>
    <col min="3332" max="3333" width="15.140625" style="14" customWidth="1"/>
    <col min="3334" max="3334" width="12.5703125" style="14" bestFit="1" customWidth="1"/>
    <col min="3335" max="3582" width="9.140625" style="14"/>
    <col min="3583" max="3583" width="6.85546875" style="14" customWidth="1"/>
    <col min="3584" max="3584" width="72.5703125" style="14" customWidth="1"/>
    <col min="3585" max="3585" width="14.5703125" style="14" customWidth="1"/>
    <col min="3586" max="3586" width="16.42578125" style="14" customWidth="1"/>
    <col min="3587" max="3587" width="15.42578125" style="14" customWidth="1"/>
    <col min="3588" max="3589" width="15.140625" style="14" customWidth="1"/>
    <col min="3590" max="3590" width="12.5703125" style="14" bestFit="1" customWidth="1"/>
    <col min="3591" max="3838" width="9.140625" style="14"/>
    <col min="3839" max="3839" width="6.85546875" style="14" customWidth="1"/>
    <col min="3840" max="3840" width="72.5703125" style="14" customWidth="1"/>
    <col min="3841" max="3841" width="14.5703125" style="14" customWidth="1"/>
    <col min="3842" max="3842" width="16.42578125" style="14" customWidth="1"/>
    <col min="3843" max="3843" width="15.42578125" style="14" customWidth="1"/>
    <col min="3844" max="3845" width="15.140625" style="14" customWidth="1"/>
    <col min="3846" max="3846" width="12.5703125" style="14" bestFit="1" customWidth="1"/>
    <col min="3847" max="4094" width="9.140625" style="14"/>
    <col min="4095" max="4095" width="6.85546875" style="14" customWidth="1"/>
    <col min="4096" max="4096" width="72.5703125" style="14" customWidth="1"/>
    <col min="4097" max="4097" width="14.5703125" style="14" customWidth="1"/>
    <col min="4098" max="4098" width="16.42578125" style="14" customWidth="1"/>
    <col min="4099" max="4099" width="15.42578125" style="14" customWidth="1"/>
    <col min="4100" max="4101" width="15.140625" style="14" customWidth="1"/>
    <col min="4102" max="4102" width="12.5703125" style="14" bestFit="1" customWidth="1"/>
    <col min="4103" max="4350" width="9.140625" style="14"/>
    <col min="4351" max="4351" width="6.85546875" style="14" customWidth="1"/>
    <col min="4352" max="4352" width="72.5703125" style="14" customWidth="1"/>
    <col min="4353" max="4353" width="14.5703125" style="14" customWidth="1"/>
    <col min="4354" max="4354" width="16.42578125" style="14" customWidth="1"/>
    <col min="4355" max="4355" width="15.42578125" style="14" customWidth="1"/>
    <col min="4356" max="4357" width="15.140625" style="14" customWidth="1"/>
    <col min="4358" max="4358" width="12.5703125" style="14" bestFit="1" customWidth="1"/>
    <col min="4359" max="4606" width="9.140625" style="14"/>
    <col min="4607" max="4607" width="6.85546875" style="14" customWidth="1"/>
    <col min="4608" max="4608" width="72.5703125" style="14" customWidth="1"/>
    <col min="4609" max="4609" width="14.5703125" style="14" customWidth="1"/>
    <col min="4610" max="4610" width="16.42578125" style="14" customWidth="1"/>
    <col min="4611" max="4611" width="15.42578125" style="14" customWidth="1"/>
    <col min="4612" max="4613" width="15.140625" style="14" customWidth="1"/>
    <col min="4614" max="4614" width="12.5703125" style="14" bestFit="1" customWidth="1"/>
    <col min="4615" max="4862" width="9.140625" style="14"/>
    <col min="4863" max="4863" width="6.85546875" style="14" customWidth="1"/>
    <col min="4864" max="4864" width="72.5703125" style="14" customWidth="1"/>
    <col min="4865" max="4865" width="14.5703125" style="14" customWidth="1"/>
    <col min="4866" max="4866" width="16.42578125" style="14" customWidth="1"/>
    <col min="4867" max="4867" width="15.42578125" style="14" customWidth="1"/>
    <col min="4868" max="4869" width="15.140625" style="14" customWidth="1"/>
    <col min="4870" max="4870" width="12.5703125" style="14" bestFit="1" customWidth="1"/>
    <col min="4871" max="5118" width="9.140625" style="14"/>
    <col min="5119" max="5119" width="6.85546875" style="14" customWidth="1"/>
    <col min="5120" max="5120" width="72.5703125" style="14" customWidth="1"/>
    <col min="5121" max="5121" width="14.5703125" style="14" customWidth="1"/>
    <col min="5122" max="5122" width="16.42578125" style="14" customWidth="1"/>
    <col min="5123" max="5123" width="15.42578125" style="14" customWidth="1"/>
    <col min="5124" max="5125" width="15.140625" style="14" customWidth="1"/>
    <col min="5126" max="5126" width="12.5703125" style="14" bestFit="1" customWidth="1"/>
    <col min="5127" max="5374" width="9.140625" style="14"/>
    <col min="5375" max="5375" width="6.85546875" style="14" customWidth="1"/>
    <col min="5376" max="5376" width="72.5703125" style="14" customWidth="1"/>
    <col min="5377" max="5377" width="14.5703125" style="14" customWidth="1"/>
    <col min="5378" max="5378" width="16.42578125" style="14" customWidth="1"/>
    <col min="5379" max="5379" width="15.42578125" style="14" customWidth="1"/>
    <col min="5380" max="5381" width="15.140625" style="14" customWidth="1"/>
    <col min="5382" max="5382" width="12.5703125" style="14" bestFit="1" customWidth="1"/>
    <col min="5383" max="5630" width="9.140625" style="14"/>
    <col min="5631" max="5631" width="6.85546875" style="14" customWidth="1"/>
    <col min="5632" max="5632" width="72.5703125" style="14" customWidth="1"/>
    <col min="5633" max="5633" width="14.5703125" style="14" customWidth="1"/>
    <col min="5634" max="5634" width="16.42578125" style="14" customWidth="1"/>
    <col min="5635" max="5635" width="15.42578125" style="14" customWidth="1"/>
    <col min="5636" max="5637" width="15.140625" style="14" customWidth="1"/>
    <col min="5638" max="5638" width="12.5703125" style="14" bestFit="1" customWidth="1"/>
    <col min="5639" max="5886" width="9.140625" style="14"/>
    <col min="5887" max="5887" width="6.85546875" style="14" customWidth="1"/>
    <col min="5888" max="5888" width="72.5703125" style="14" customWidth="1"/>
    <col min="5889" max="5889" width="14.5703125" style="14" customWidth="1"/>
    <col min="5890" max="5890" width="16.42578125" style="14" customWidth="1"/>
    <col min="5891" max="5891" width="15.42578125" style="14" customWidth="1"/>
    <col min="5892" max="5893" width="15.140625" style="14" customWidth="1"/>
    <col min="5894" max="5894" width="12.5703125" style="14" bestFit="1" customWidth="1"/>
    <col min="5895" max="6142" width="9.140625" style="14"/>
    <col min="6143" max="6143" width="6.85546875" style="14" customWidth="1"/>
    <col min="6144" max="6144" width="72.5703125" style="14" customWidth="1"/>
    <col min="6145" max="6145" width="14.5703125" style="14" customWidth="1"/>
    <col min="6146" max="6146" width="16.42578125" style="14" customWidth="1"/>
    <col min="6147" max="6147" width="15.42578125" style="14" customWidth="1"/>
    <col min="6148" max="6149" width="15.140625" style="14" customWidth="1"/>
    <col min="6150" max="6150" width="12.5703125" style="14" bestFit="1" customWidth="1"/>
    <col min="6151" max="6398" width="9.140625" style="14"/>
    <col min="6399" max="6399" width="6.85546875" style="14" customWidth="1"/>
    <col min="6400" max="6400" width="72.5703125" style="14" customWidth="1"/>
    <col min="6401" max="6401" width="14.5703125" style="14" customWidth="1"/>
    <col min="6402" max="6402" width="16.42578125" style="14" customWidth="1"/>
    <col min="6403" max="6403" width="15.42578125" style="14" customWidth="1"/>
    <col min="6404" max="6405" width="15.140625" style="14" customWidth="1"/>
    <col min="6406" max="6406" width="12.5703125" style="14" bestFit="1" customWidth="1"/>
    <col min="6407" max="6654" width="9.140625" style="14"/>
    <col min="6655" max="6655" width="6.85546875" style="14" customWidth="1"/>
    <col min="6656" max="6656" width="72.5703125" style="14" customWidth="1"/>
    <col min="6657" max="6657" width="14.5703125" style="14" customWidth="1"/>
    <col min="6658" max="6658" width="16.42578125" style="14" customWidth="1"/>
    <col min="6659" max="6659" width="15.42578125" style="14" customWidth="1"/>
    <col min="6660" max="6661" width="15.140625" style="14" customWidth="1"/>
    <col min="6662" max="6662" width="12.5703125" style="14" bestFit="1" customWidth="1"/>
    <col min="6663" max="6910" width="9.140625" style="14"/>
    <col min="6911" max="6911" width="6.85546875" style="14" customWidth="1"/>
    <col min="6912" max="6912" width="72.5703125" style="14" customWidth="1"/>
    <col min="6913" max="6913" width="14.5703125" style="14" customWidth="1"/>
    <col min="6914" max="6914" width="16.42578125" style="14" customWidth="1"/>
    <col min="6915" max="6915" width="15.42578125" style="14" customWidth="1"/>
    <col min="6916" max="6917" width="15.140625" style="14" customWidth="1"/>
    <col min="6918" max="6918" width="12.5703125" style="14" bestFit="1" customWidth="1"/>
    <col min="6919" max="7166" width="9.140625" style="14"/>
    <col min="7167" max="7167" width="6.85546875" style="14" customWidth="1"/>
    <col min="7168" max="7168" width="72.5703125" style="14" customWidth="1"/>
    <col min="7169" max="7169" width="14.5703125" style="14" customWidth="1"/>
    <col min="7170" max="7170" width="16.42578125" style="14" customWidth="1"/>
    <col min="7171" max="7171" width="15.42578125" style="14" customWidth="1"/>
    <col min="7172" max="7173" width="15.140625" style="14" customWidth="1"/>
    <col min="7174" max="7174" width="12.5703125" style="14" bestFit="1" customWidth="1"/>
    <col min="7175" max="7422" width="9.140625" style="14"/>
    <col min="7423" max="7423" width="6.85546875" style="14" customWidth="1"/>
    <col min="7424" max="7424" width="72.5703125" style="14" customWidth="1"/>
    <col min="7425" max="7425" width="14.5703125" style="14" customWidth="1"/>
    <col min="7426" max="7426" width="16.42578125" style="14" customWidth="1"/>
    <col min="7427" max="7427" width="15.42578125" style="14" customWidth="1"/>
    <col min="7428" max="7429" width="15.140625" style="14" customWidth="1"/>
    <col min="7430" max="7430" width="12.5703125" style="14" bestFit="1" customWidth="1"/>
    <col min="7431" max="7678" width="9.140625" style="14"/>
    <col min="7679" max="7679" width="6.85546875" style="14" customWidth="1"/>
    <col min="7680" max="7680" width="72.5703125" style="14" customWidth="1"/>
    <col min="7681" max="7681" width="14.5703125" style="14" customWidth="1"/>
    <col min="7682" max="7682" width="16.42578125" style="14" customWidth="1"/>
    <col min="7683" max="7683" width="15.42578125" style="14" customWidth="1"/>
    <col min="7684" max="7685" width="15.140625" style="14" customWidth="1"/>
    <col min="7686" max="7686" width="12.5703125" style="14" bestFit="1" customWidth="1"/>
    <col min="7687" max="7934" width="9.140625" style="14"/>
    <col min="7935" max="7935" width="6.85546875" style="14" customWidth="1"/>
    <col min="7936" max="7936" width="72.5703125" style="14" customWidth="1"/>
    <col min="7937" max="7937" width="14.5703125" style="14" customWidth="1"/>
    <col min="7938" max="7938" width="16.42578125" style="14" customWidth="1"/>
    <col min="7939" max="7939" width="15.42578125" style="14" customWidth="1"/>
    <col min="7940" max="7941" width="15.140625" style="14" customWidth="1"/>
    <col min="7942" max="7942" width="12.5703125" style="14" bestFit="1" customWidth="1"/>
    <col min="7943" max="8190" width="9.140625" style="14"/>
    <col min="8191" max="8191" width="6.85546875" style="14" customWidth="1"/>
    <col min="8192" max="8192" width="72.5703125" style="14" customWidth="1"/>
    <col min="8193" max="8193" width="14.5703125" style="14" customWidth="1"/>
    <col min="8194" max="8194" width="16.42578125" style="14" customWidth="1"/>
    <col min="8195" max="8195" width="15.42578125" style="14" customWidth="1"/>
    <col min="8196" max="8197" width="15.140625" style="14" customWidth="1"/>
    <col min="8198" max="8198" width="12.5703125" style="14" bestFit="1" customWidth="1"/>
    <col min="8199" max="8446" width="9.140625" style="14"/>
    <col min="8447" max="8447" width="6.85546875" style="14" customWidth="1"/>
    <col min="8448" max="8448" width="72.5703125" style="14" customWidth="1"/>
    <col min="8449" max="8449" width="14.5703125" style="14" customWidth="1"/>
    <col min="8450" max="8450" width="16.42578125" style="14" customWidth="1"/>
    <col min="8451" max="8451" width="15.42578125" style="14" customWidth="1"/>
    <col min="8452" max="8453" width="15.140625" style="14" customWidth="1"/>
    <col min="8454" max="8454" width="12.5703125" style="14" bestFit="1" customWidth="1"/>
    <col min="8455" max="8702" width="9.140625" style="14"/>
    <col min="8703" max="8703" width="6.85546875" style="14" customWidth="1"/>
    <col min="8704" max="8704" width="72.5703125" style="14" customWidth="1"/>
    <col min="8705" max="8705" width="14.5703125" style="14" customWidth="1"/>
    <col min="8706" max="8706" width="16.42578125" style="14" customWidth="1"/>
    <col min="8707" max="8707" width="15.42578125" style="14" customWidth="1"/>
    <col min="8708" max="8709" width="15.140625" style="14" customWidth="1"/>
    <col min="8710" max="8710" width="12.5703125" style="14" bestFit="1" customWidth="1"/>
    <col min="8711" max="8958" width="9.140625" style="14"/>
    <col min="8959" max="8959" width="6.85546875" style="14" customWidth="1"/>
    <col min="8960" max="8960" width="72.5703125" style="14" customWidth="1"/>
    <col min="8961" max="8961" width="14.5703125" style="14" customWidth="1"/>
    <col min="8962" max="8962" width="16.42578125" style="14" customWidth="1"/>
    <col min="8963" max="8963" width="15.42578125" style="14" customWidth="1"/>
    <col min="8964" max="8965" width="15.140625" style="14" customWidth="1"/>
    <col min="8966" max="8966" width="12.5703125" style="14" bestFit="1" customWidth="1"/>
    <col min="8967" max="9214" width="9.140625" style="14"/>
    <col min="9215" max="9215" width="6.85546875" style="14" customWidth="1"/>
    <col min="9216" max="9216" width="72.5703125" style="14" customWidth="1"/>
    <col min="9217" max="9217" width="14.5703125" style="14" customWidth="1"/>
    <col min="9218" max="9218" width="16.42578125" style="14" customWidth="1"/>
    <col min="9219" max="9219" width="15.42578125" style="14" customWidth="1"/>
    <col min="9220" max="9221" width="15.140625" style="14" customWidth="1"/>
    <col min="9222" max="9222" width="12.5703125" style="14" bestFit="1" customWidth="1"/>
    <col min="9223" max="9470" width="9.140625" style="14"/>
    <col min="9471" max="9471" width="6.85546875" style="14" customWidth="1"/>
    <col min="9472" max="9472" width="72.5703125" style="14" customWidth="1"/>
    <col min="9473" max="9473" width="14.5703125" style="14" customWidth="1"/>
    <col min="9474" max="9474" width="16.42578125" style="14" customWidth="1"/>
    <col min="9475" max="9475" width="15.42578125" style="14" customWidth="1"/>
    <col min="9476" max="9477" width="15.140625" style="14" customWidth="1"/>
    <col min="9478" max="9478" width="12.5703125" style="14" bestFit="1" customWidth="1"/>
    <col min="9479" max="9726" width="9.140625" style="14"/>
    <col min="9727" max="9727" width="6.85546875" style="14" customWidth="1"/>
    <col min="9728" max="9728" width="72.5703125" style="14" customWidth="1"/>
    <col min="9729" max="9729" width="14.5703125" style="14" customWidth="1"/>
    <col min="9730" max="9730" width="16.42578125" style="14" customWidth="1"/>
    <col min="9731" max="9731" width="15.42578125" style="14" customWidth="1"/>
    <col min="9732" max="9733" width="15.140625" style="14" customWidth="1"/>
    <col min="9734" max="9734" width="12.5703125" style="14" bestFit="1" customWidth="1"/>
    <col min="9735" max="9982" width="9.140625" style="14"/>
    <col min="9983" max="9983" width="6.85546875" style="14" customWidth="1"/>
    <col min="9984" max="9984" width="72.5703125" style="14" customWidth="1"/>
    <col min="9985" max="9985" width="14.5703125" style="14" customWidth="1"/>
    <col min="9986" max="9986" width="16.42578125" style="14" customWidth="1"/>
    <col min="9987" max="9987" width="15.42578125" style="14" customWidth="1"/>
    <col min="9988" max="9989" width="15.140625" style="14" customWidth="1"/>
    <col min="9990" max="9990" width="12.5703125" style="14" bestFit="1" customWidth="1"/>
    <col min="9991" max="10238" width="9.140625" style="14"/>
    <col min="10239" max="10239" width="6.85546875" style="14" customWidth="1"/>
    <col min="10240" max="10240" width="72.5703125" style="14" customWidth="1"/>
    <col min="10241" max="10241" width="14.5703125" style="14" customWidth="1"/>
    <col min="10242" max="10242" width="16.42578125" style="14" customWidth="1"/>
    <col min="10243" max="10243" width="15.42578125" style="14" customWidth="1"/>
    <col min="10244" max="10245" width="15.140625" style="14" customWidth="1"/>
    <col min="10246" max="10246" width="12.5703125" style="14" bestFit="1" customWidth="1"/>
    <col min="10247" max="10494" width="9.140625" style="14"/>
    <col min="10495" max="10495" width="6.85546875" style="14" customWidth="1"/>
    <col min="10496" max="10496" width="72.5703125" style="14" customWidth="1"/>
    <col min="10497" max="10497" width="14.5703125" style="14" customWidth="1"/>
    <col min="10498" max="10498" width="16.42578125" style="14" customWidth="1"/>
    <col min="10499" max="10499" width="15.42578125" style="14" customWidth="1"/>
    <col min="10500" max="10501" width="15.140625" style="14" customWidth="1"/>
    <col min="10502" max="10502" width="12.5703125" style="14" bestFit="1" customWidth="1"/>
    <col min="10503" max="10750" width="9.140625" style="14"/>
    <col min="10751" max="10751" width="6.85546875" style="14" customWidth="1"/>
    <col min="10752" max="10752" width="72.5703125" style="14" customWidth="1"/>
    <col min="10753" max="10753" width="14.5703125" style="14" customWidth="1"/>
    <col min="10754" max="10754" width="16.42578125" style="14" customWidth="1"/>
    <col min="10755" max="10755" width="15.42578125" style="14" customWidth="1"/>
    <col min="10756" max="10757" width="15.140625" style="14" customWidth="1"/>
    <col min="10758" max="10758" width="12.5703125" style="14" bestFit="1" customWidth="1"/>
    <col min="10759" max="11006" width="9.140625" style="14"/>
    <col min="11007" max="11007" width="6.85546875" style="14" customWidth="1"/>
    <col min="11008" max="11008" width="72.5703125" style="14" customWidth="1"/>
    <col min="11009" max="11009" width="14.5703125" style="14" customWidth="1"/>
    <col min="11010" max="11010" width="16.42578125" style="14" customWidth="1"/>
    <col min="11011" max="11011" width="15.42578125" style="14" customWidth="1"/>
    <col min="11012" max="11013" width="15.140625" style="14" customWidth="1"/>
    <col min="11014" max="11014" width="12.5703125" style="14" bestFit="1" customWidth="1"/>
    <col min="11015" max="11262" width="9.140625" style="14"/>
    <col min="11263" max="11263" width="6.85546875" style="14" customWidth="1"/>
    <col min="11264" max="11264" width="72.5703125" style="14" customWidth="1"/>
    <col min="11265" max="11265" width="14.5703125" style="14" customWidth="1"/>
    <col min="11266" max="11266" width="16.42578125" style="14" customWidth="1"/>
    <col min="11267" max="11267" width="15.42578125" style="14" customWidth="1"/>
    <col min="11268" max="11269" width="15.140625" style="14" customWidth="1"/>
    <col min="11270" max="11270" width="12.5703125" style="14" bestFit="1" customWidth="1"/>
    <col min="11271" max="11518" width="9.140625" style="14"/>
    <col min="11519" max="11519" width="6.85546875" style="14" customWidth="1"/>
    <col min="11520" max="11520" width="72.5703125" style="14" customWidth="1"/>
    <col min="11521" max="11521" width="14.5703125" style="14" customWidth="1"/>
    <col min="11522" max="11522" width="16.42578125" style="14" customWidth="1"/>
    <col min="11523" max="11523" width="15.42578125" style="14" customWidth="1"/>
    <col min="11524" max="11525" width="15.140625" style="14" customWidth="1"/>
    <col min="11526" max="11526" width="12.5703125" style="14" bestFit="1" customWidth="1"/>
    <col min="11527" max="11774" width="9.140625" style="14"/>
    <col min="11775" max="11775" width="6.85546875" style="14" customWidth="1"/>
    <col min="11776" max="11776" width="72.5703125" style="14" customWidth="1"/>
    <col min="11777" max="11777" width="14.5703125" style="14" customWidth="1"/>
    <col min="11778" max="11778" width="16.42578125" style="14" customWidth="1"/>
    <col min="11779" max="11779" width="15.42578125" style="14" customWidth="1"/>
    <col min="11780" max="11781" width="15.140625" style="14" customWidth="1"/>
    <col min="11782" max="11782" width="12.5703125" style="14" bestFit="1" customWidth="1"/>
    <col min="11783" max="12030" width="9.140625" style="14"/>
    <col min="12031" max="12031" width="6.85546875" style="14" customWidth="1"/>
    <col min="12032" max="12032" width="72.5703125" style="14" customWidth="1"/>
    <col min="12033" max="12033" width="14.5703125" style="14" customWidth="1"/>
    <col min="12034" max="12034" width="16.42578125" style="14" customWidth="1"/>
    <col min="12035" max="12035" width="15.42578125" style="14" customWidth="1"/>
    <col min="12036" max="12037" width="15.140625" style="14" customWidth="1"/>
    <col min="12038" max="12038" width="12.5703125" style="14" bestFit="1" customWidth="1"/>
    <col min="12039" max="12286" width="9.140625" style="14"/>
    <col min="12287" max="12287" width="6.85546875" style="14" customWidth="1"/>
    <col min="12288" max="12288" width="72.5703125" style="14" customWidth="1"/>
    <col min="12289" max="12289" width="14.5703125" style="14" customWidth="1"/>
    <col min="12290" max="12290" width="16.42578125" style="14" customWidth="1"/>
    <col min="12291" max="12291" width="15.42578125" style="14" customWidth="1"/>
    <col min="12292" max="12293" width="15.140625" style="14" customWidth="1"/>
    <col min="12294" max="12294" width="12.5703125" style="14" bestFit="1" customWidth="1"/>
    <col min="12295" max="12542" width="9.140625" style="14"/>
    <col min="12543" max="12543" width="6.85546875" style="14" customWidth="1"/>
    <col min="12544" max="12544" width="72.5703125" style="14" customWidth="1"/>
    <col min="12545" max="12545" width="14.5703125" style="14" customWidth="1"/>
    <col min="12546" max="12546" width="16.42578125" style="14" customWidth="1"/>
    <col min="12547" max="12547" width="15.42578125" style="14" customWidth="1"/>
    <col min="12548" max="12549" width="15.140625" style="14" customWidth="1"/>
    <col min="12550" max="12550" width="12.5703125" style="14" bestFit="1" customWidth="1"/>
    <col min="12551" max="12798" width="9.140625" style="14"/>
    <col min="12799" max="12799" width="6.85546875" style="14" customWidth="1"/>
    <col min="12800" max="12800" width="72.5703125" style="14" customWidth="1"/>
    <col min="12801" max="12801" width="14.5703125" style="14" customWidth="1"/>
    <col min="12802" max="12802" width="16.42578125" style="14" customWidth="1"/>
    <col min="12803" max="12803" width="15.42578125" style="14" customWidth="1"/>
    <col min="12804" max="12805" width="15.140625" style="14" customWidth="1"/>
    <col min="12806" max="12806" width="12.5703125" style="14" bestFit="1" customWidth="1"/>
    <col min="12807" max="13054" width="9.140625" style="14"/>
    <col min="13055" max="13055" width="6.85546875" style="14" customWidth="1"/>
    <col min="13056" max="13056" width="72.5703125" style="14" customWidth="1"/>
    <col min="13057" max="13057" width="14.5703125" style="14" customWidth="1"/>
    <col min="13058" max="13058" width="16.42578125" style="14" customWidth="1"/>
    <col min="13059" max="13059" width="15.42578125" style="14" customWidth="1"/>
    <col min="13060" max="13061" width="15.140625" style="14" customWidth="1"/>
    <col min="13062" max="13062" width="12.5703125" style="14" bestFit="1" customWidth="1"/>
    <col min="13063" max="13310" width="9.140625" style="14"/>
    <col min="13311" max="13311" width="6.85546875" style="14" customWidth="1"/>
    <col min="13312" max="13312" width="72.5703125" style="14" customWidth="1"/>
    <col min="13313" max="13313" width="14.5703125" style="14" customWidth="1"/>
    <col min="13314" max="13314" width="16.42578125" style="14" customWidth="1"/>
    <col min="13315" max="13315" width="15.42578125" style="14" customWidth="1"/>
    <col min="13316" max="13317" width="15.140625" style="14" customWidth="1"/>
    <col min="13318" max="13318" width="12.5703125" style="14" bestFit="1" customWidth="1"/>
    <col min="13319" max="13566" width="9.140625" style="14"/>
    <col min="13567" max="13567" width="6.85546875" style="14" customWidth="1"/>
    <col min="13568" max="13568" width="72.5703125" style="14" customWidth="1"/>
    <col min="13569" max="13569" width="14.5703125" style="14" customWidth="1"/>
    <col min="13570" max="13570" width="16.42578125" style="14" customWidth="1"/>
    <col min="13571" max="13571" width="15.42578125" style="14" customWidth="1"/>
    <col min="13572" max="13573" width="15.140625" style="14" customWidth="1"/>
    <col min="13574" max="13574" width="12.5703125" style="14" bestFit="1" customWidth="1"/>
    <col min="13575" max="13822" width="9.140625" style="14"/>
    <col min="13823" max="13823" width="6.85546875" style="14" customWidth="1"/>
    <col min="13824" max="13824" width="72.5703125" style="14" customWidth="1"/>
    <col min="13825" max="13825" width="14.5703125" style="14" customWidth="1"/>
    <col min="13826" max="13826" width="16.42578125" style="14" customWidth="1"/>
    <col min="13827" max="13827" width="15.42578125" style="14" customWidth="1"/>
    <col min="13828" max="13829" width="15.140625" style="14" customWidth="1"/>
    <col min="13830" max="13830" width="12.5703125" style="14" bestFit="1" customWidth="1"/>
    <col min="13831" max="14078" width="9.140625" style="14"/>
    <col min="14079" max="14079" width="6.85546875" style="14" customWidth="1"/>
    <col min="14080" max="14080" width="72.5703125" style="14" customWidth="1"/>
    <col min="14081" max="14081" width="14.5703125" style="14" customWidth="1"/>
    <col min="14082" max="14082" width="16.42578125" style="14" customWidth="1"/>
    <col min="14083" max="14083" width="15.42578125" style="14" customWidth="1"/>
    <col min="14084" max="14085" width="15.140625" style="14" customWidth="1"/>
    <col min="14086" max="14086" width="12.5703125" style="14" bestFit="1" customWidth="1"/>
    <col min="14087" max="14334" width="9.140625" style="14"/>
    <col min="14335" max="14335" width="6.85546875" style="14" customWidth="1"/>
    <col min="14336" max="14336" width="72.5703125" style="14" customWidth="1"/>
    <col min="14337" max="14337" width="14.5703125" style="14" customWidth="1"/>
    <col min="14338" max="14338" width="16.42578125" style="14" customWidth="1"/>
    <col min="14339" max="14339" width="15.42578125" style="14" customWidth="1"/>
    <col min="14340" max="14341" width="15.140625" style="14" customWidth="1"/>
    <col min="14342" max="14342" width="12.5703125" style="14" bestFit="1" customWidth="1"/>
    <col min="14343" max="14590" width="9.140625" style="14"/>
    <col min="14591" max="14591" width="6.85546875" style="14" customWidth="1"/>
    <col min="14592" max="14592" width="72.5703125" style="14" customWidth="1"/>
    <col min="14593" max="14593" width="14.5703125" style="14" customWidth="1"/>
    <col min="14594" max="14594" width="16.42578125" style="14" customWidth="1"/>
    <col min="14595" max="14595" width="15.42578125" style="14" customWidth="1"/>
    <col min="14596" max="14597" width="15.140625" style="14" customWidth="1"/>
    <col min="14598" max="14598" width="12.5703125" style="14" bestFit="1" customWidth="1"/>
    <col min="14599" max="14846" width="9.140625" style="14"/>
    <col min="14847" max="14847" width="6.85546875" style="14" customWidth="1"/>
    <col min="14848" max="14848" width="72.5703125" style="14" customWidth="1"/>
    <col min="14849" max="14849" width="14.5703125" style="14" customWidth="1"/>
    <col min="14850" max="14850" width="16.42578125" style="14" customWidth="1"/>
    <col min="14851" max="14851" width="15.42578125" style="14" customWidth="1"/>
    <col min="14852" max="14853" width="15.140625" style="14" customWidth="1"/>
    <col min="14854" max="14854" width="12.5703125" style="14" bestFit="1" customWidth="1"/>
    <col min="14855" max="15102" width="9.140625" style="14"/>
    <col min="15103" max="15103" width="6.85546875" style="14" customWidth="1"/>
    <col min="15104" max="15104" width="72.5703125" style="14" customWidth="1"/>
    <col min="15105" max="15105" width="14.5703125" style="14" customWidth="1"/>
    <col min="15106" max="15106" width="16.42578125" style="14" customWidth="1"/>
    <col min="15107" max="15107" width="15.42578125" style="14" customWidth="1"/>
    <col min="15108" max="15109" width="15.140625" style="14" customWidth="1"/>
    <col min="15110" max="15110" width="12.5703125" style="14" bestFit="1" customWidth="1"/>
    <col min="15111" max="15358" width="9.140625" style="14"/>
    <col min="15359" max="15359" width="6.85546875" style="14" customWidth="1"/>
    <col min="15360" max="15360" width="72.5703125" style="14" customWidth="1"/>
    <col min="15361" max="15361" width="14.5703125" style="14" customWidth="1"/>
    <col min="15362" max="15362" width="16.42578125" style="14" customWidth="1"/>
    <col min="15363" max="15363" width="15.42578125" style="14" customWidth="1"/>
    <col min="15364" max="15365" width="15.140625" style="14" customWidth="1"/>
    <col min="15366" max="15366" width="12.5703125" style="14" bestFit="1" customWidth="1"/>
    <col min="15367" max="15614" width="9.140625" style="14"/>
    <col min="15615" max="15615" width="6.85546875" style="14" customWidth="1"/>
    <col min="15616" max="15616" width="72.5703125" style="14" customWidth="1"/>
    <col min="15617" max="15617" width="14.5703125" style="14" customWidth="1"/>
    <col min="15618" max="15618" width="16.42578125" style="14" customWidth="1"/>
    <col min="15619" max="15619" width="15.42578125" style="14" customWidth="1"/>
    <col min="15620" max="15621" width="15.140625" style="14" customWidth="1"/>
    <col min="15622" max="15622" width="12.5703125" style="14" bestFit="1" customWidth="1"/>
    <col min="15623" max="15870" width="9.140625" style="14"/>
    <col min="15871" max="15871" width="6.85546875" style="14" customWidth="1"/>
    <col min="15872" max="15872" width="72.5703125" style="14" customWidth="1"/>
    <col min="15873" max="15873" width="14.5703125" style="14" customWidth="1"/>
    <col min="15874" max="15874" width="16.42578125" style="14" customWidth="1"/>
    <col min="15875" max="15875" width="15.42578125" style="14" customWidth="1"/>
    <col min="15876" max="15877" width="15.140625" style="14" customWidth="1"/>
    <col min="15878" max="15878" width="12.5703125" style="14" bestFit="1" customWidth="1"/>
    <col min="15879" max="16126" width="9.140625" style="14"/>
    <col min="16127" max="16127" width="6.85546875" style="14" customWidth="1"/>
    <col min="16128" max="16128" width="72.5703125" style="14" customWidth="1"/>
    <col min="16129" max="16129" width="14.5703125" style="14" customWidth="1"/>
    <col min="16130" max="16130" width="16.42578125" style="14" customWidth="1"/>
    <col min="16131" max="16131" width="15.42578125" style="14" customWidth="1"/>
    <col min="16132" max="16133" width="15.140625" style="14" customWidth="1"/>
    <col min="16134" max="16134" width="12.5703125" style="14" bestFit="1" customWidth="1"/>
    <col min="16135" max="16384" width="9.140625" style="14"/>
  </cols>
  <sheetData>
    <row r="1" spans="1:6" x14ac:dyDescent="0.3">
      <c r="A1" s="669" t="s">
        <v>389</v>
      </c>
      <c r="B1" s="669"/>
      <c r="C1" s="669"/>
      <c r="D1" s="669"/>
    </row>
    <row r="2" spans="1:6" ht="60.75" customHeight="1" x14ac:dyDescent="0.3">
      <c r="A2" s="669" t="s">
        <v>88</v>
      </c>
      <c r="B2" s="669"/>
      <c r="C2" s="669"/>
      <c r="D2" s="669"/>
    </row>
    <row r="3" spans="1:6" ht="68.25" customHeight="1" x14ac:dyDescent="0.3">
      <c r="A3" s="670" t="s">
        <v>595</v>
      </c>
      <c r="B3" s="670"/>
      <c r="C3" s="670"/>
      <c r="D3" s="670"/>
    </row>
    <row r="4" spans="1:6" ht="18" customHeight="1" x14ac:dyDescent="0.3">
      <c r="A4" s="671" t="s">
        <v>3</v>
      </c>
      <c r="B4" s="671"/>
      <c r="C4" s="671"/>
      <c r="D4" s="671"/>
    </row>
    <row r="5" spans="1:6" ht="100.5" customHeight="1" x14ac:dyDescent="0.3">
      <c r="A5" s="906" t="s">
        <v>1</v>
      </c>
      <c r="B5" s="1064" t="s">
        <v>4</v>
      </c>
      <c r="C5" s="676" t="s">
        <v>653</v>
      </c>
      <c r="D5" s="677"/>
    </row>
    <row r="6" spans="1:6" s="118" customFormat="1" ht="43.5" customHeight="1" x14ac:dyDescent="0.25">
      <c r="A6" s="907"/>
      <c r="B6" s="1065"/>
      <c r="C6" s="478" t="s">
        <v>11</v>
      </c>
      <c r="D6" s="189" t="s">
        <v>5</v>
      </c>
    </row>
    <row r="7" spans="1:6" s="118" customFormat="1" x14ac:dyDescent="0.25">
      <c r="A7" s="3"/>
      <c r="B7" s="3" t="s">
        <v>0</v>
      </c>
      <c r="C7" s="3">
        <f>SUM(C9,C25,C24)</f>
        <v>55419</v>
      </c>
      <c r="D7" s="3">
        <f>SUM(D9,D25,D24)</f>
        <v>55419</v>
      </c>
      <c r="E7" s="119"/>
      <c r="F7" s="120"/>
    </row>
    <row r="8" spans="1:6" s="118" customFormat="1" x14ac:dyDescent="0.25">
      <c r="A8" s="3"/>
      <c r="B8" s="3" t="s">
        <v>6</v>
      </c>
      <c r="C8" s="3"/>
      <c r="D8" s="189"/>
      <c r="E8" s="121"/>
      <c r="F8" s="121"/>
    </row>
    <row r="9" spans="1:6" s="118" customFormat="1" x14ac:dyDescent="0.25">
      <c r="A9" s="88" t="s">
        <v>80</v>
      </c>
      <c r="B9" s="96" t="s">
        <v>150</v>
      </c>
      <c r="C9" s="11">
        <f>SUM(C11:C23)</f>
        <v>45419</v>
      </c>
      <c r="D9" s="11">
        <f>SUM(D11:D23)</f>
        <v>45419</v>
      </c>
    </row>
    <row r="10" spans="1:6" s="118" customFormat="1" x14ac:dyDescent="0.25">
      <c r="A10" s="88"/>
      <c r="B10" s="95" t="s">
        <v>7</v>
      </c>
      <c r="C10" s="95"/>
      <c r="D10" s="328"/>
    </row>
    <row r="11" spans="1:6" ht="103.5" x14ac:dyDescent="0.3">
      <c r="A11" s="97" t="s">
        <v>522</v>
      </c>
      <c r="B11" s="92" t="s">
        <v>515</v>
      </c>
      <c r="C11" s="114">
        <v>1492</v>
      </c>
      <c r="D11" s="114">
        <v>1492</v>
      </c>
      <c r="E11" s="284"/>
    </row>
    <row r="12" spans="1:6" ht="103.5" x14ac:dyDescent="0.3">
      <c r="A12" s="97" t="s">
        <v>563</v>
      </c>
      <c r="B12" s="92" t="s">
        <v>516</v>
      </c>
      <c r="C12" s="114">
        <v>5284</v>
      </c>
      <c r="D12" s="114">
        <v>5284</v>
      </c>
    </row>
    <row r="13" spans="1:6" ht="103.5" x14ac:dyDescent="0.3">
      <c r="A13" s="97" t="s">
        <v>564</v>
      </c>
      <c r="B13" s="92" t="s">
        <v>518</v>
      </c>
      <c r="C13" s="114">
        <v>4200</v>
      </c>
      <c r="D13" s="114">
        <v>4200</v>
      </c>
    </row>
    <row r="14" spans="1:6" ht="103.5" x14ac:dyDescent="0.3">
      <c r="A14" s="97" t="s">
        <v>523</v>
      </c>
      <c r="B14" s="92" t="s">
        <v>517</v>
      </c>
      <c r="C14" s="114">
        <v>3400</v>
      </c>
      <c r="D14" s="114">
        <v>3400</v>
      </c>
    </row>
    <row r="15" spans="1:6" ht="103.5" x14ac:dyDescent="0.3">
      <c r="A15" s="97" t="s">
        <v>565</v>
      </c>
      <c r="B15" s="92" t="s">
        <v>519</v>
      </c>
      <c r="C15" s="114">
        <v>3700</v>
      </c>
      <c r="D15" s="114">
        <v>3700</v>
      </c>
    </row>
    <row r="16" spans="1:6" ht="103.5" x14ac:dyDescent="0.3">
      <c r="A16" s="97" t="s">
        <v>566</v>
      </c>
      <c r="B16" s="92" t="s">
        <v>642</v>
      </c>
      <c r="C16" s="114">
        <v>2898</v>
      </c>
      <c r="D16" s="334">
        <v>2898</v>
      </c>
    </row>
    <row r="17" spans="1:4" ht="103.5" x14ac:dyDescent="0.3">
      <c r="A17" s="97" t="s">
        <v>567</v>
      </c>
      <c r="B17" s="92" t="s">
        <v>641</v>
      </c>
      <c r="C17" s="114">
        <v>1140</v>
      </c>
      <c r="D17" s="334">
        <v>1140</v>
      </c>
    </row>
    <row r="18" spans="1:4" ht="86.25" x14ac:dyDescent="0.3">
      <c r="A18" s="97" t="s">
        <v>568</v>
      </c>
      <c r="B18" s="92" t="s">
        <v>520</v>
      </c>
      <c r="C18" s="114">
        <v>9625</v>
      </c>
      <c r="D18" s="114">
        <v>9625</v>
      </c>
    </row>
    <row r="19" spans="1:4" ht="86.25" x14ac:dyDescent="0.3">
      <c r="A19" s="97" t="s">
        <v>569</v>
      </c>
      <c r="B19" s="92" t="s">
        <v>521</v>
      </c>
      <c r="C19" s="114">
        <v>6180</v>
      </c>
      <c r="D19" s="114">
        <v>6180</v>
      </c>
    </row>
    <row r="20" spans="1:4" x14ac:dyDescent="0.3">
      <c r="A20" s="97" t="s">
        <v>643</v>
      </c>
      <c r="B20" s="543" t="s">
        <v>646</v>
      </c>
      <c r="C20" s="334">
        <v>2500</v>
      </c>
      <c r="D20" s="334">
        <v>2500</v>
      </c>
    </row>
    <row r="21" spans="1:4" x14ac:dyDescent="0.3">
      <c r="A21" s="97" t="s">
        <v>644</v>
      </c>
      <c r="B21" s="543" t="s">
        <v>647</v>
      </c>
      <c r="C21" s="334">
        <v>2500</v>
      </c>
      <c r="D21" s="334">
        <v>2500</v>
      </c>
    </row>
    <row r="22" spans="1:4" x14ac:dyDescent="0.3">
      <c r="A22" s="97" t="s">
        <v>645</v>
      </c>
      <c r="B22" s="543" t="s">
        <v>648</v>
      </c>
      <c r="C22" s="334">
        <v>500</v>
      </c>
      <c r="D22" s="334">
        <v>500</v>
      </c>
    </row>
    <row r="23" spans="1:4" x14ac:dyDescent="0.3">
      <c r="A23" s="97" t="s">
        <v>651</v>
      </c>
      <c r="B23" s="543" t="s">
        <v>652</v>
      </c>
      <c r="C23" s="334">
        <v>2000</v>
      </c>
      <c r="D23" s="334">
        <v>2000</v>
      </c>
    </row>
    <row r="24" spans="1:4" s="1" customFormat="1" ht="25.5" customHeight="1" x14ac:dyDescent="0.25">
      <c r="A24" s="98">
        <v>2</v>
      </c>
      <c r="B24" s="99" t="s">
        <v>255</v>
      </c>
      <c r="C24" s="99">
        <v>350</v>
      </c>
      <c r="D24" s="99">
        <v>350</v>
      </c>
    </row>
    <row r="25" spans="1:4" s="4" customFormat="1" x14ac:dyDescent="0.25">
      <c r="A25" s="88" t="s">
        <v>123</v>
      </c>
      <c r="B25" s="87" t="s">
        <v>8</v>
      </c>
      <c r="C25" s="105">
        <f>SUM(C27:C29)</f>
        <v>9650</v>
      </c>
      <c r="D25" s="105">
        <f>SUM(D27:D29)</f>
        <v>9650</v>
      </c>
    </row>
    <row r="26" spans="1:4" s="4" customFormat="1" x14ac:dyDescent="0.25">
      <c r="A26" s="106"/>
      <c r="B26" s="480" t="s">
        <v>7</v>
      </c>
      <c r="C26" s="480"/>
      <c r="D26" s="480"/>
    </row>
    <row r="27" spans="1:4" s="71" customFormat="1" ht="59.25" customHeight="1" x14ac:dyDescent="0.25">
      <c r="A27" s="107" t="s">
        <v>529</v>
      </c>
      <c r="B27" s="92" t="s">
        <v>604</v>
      </c>
      <c r="C27" s="114">
        <v>9650</v>
      </c>
      <c r="D27" s="114">
        <v>9650</v>
      </c>
    </row>
    <row r="28" spans="1:4" x14ac:dyDescent="0.3">
      <c r="A28" s="14"/>
      <c r="B28" s="14"/>
    </row>
    <row r="29" spans="1:4" x14ac:dyDescent="0.3">
      <c r="A29" s="14"/>
      <c r="B29" s="14"/>
    </row>
    <row r="30" spans="1:4" x14ac:dyDescent="0.3">
      <c r="A30" s="14"/>
      <c r="B30" s="14"/>
    </row>
    <row r="31" spans="1:4" x14ac:dyDescent="0.3">
      <c r="A31" s="14"/>
      <c r="B31" s="14"/>
    </row>
    <row r="32" spans="1:4" x14ac:dyDescent="0.3">
      <c r="A32" s="14"/>
      <c r="B32" s="14"/>
    </row>
    <row r="33" spans="1:2" x14ac:dyDescent="0.3">
      <c r="A33" s="14"/>
      <c r="B33" s="14"/>
    </row>
    <row r="34" spans="1:2" x14ac:dyDescent="0.3">
      <c r="A34" s="14"/>
      <c r="B34" s="14"/>
    </row>
    <row r="35" spans="1:2" x14ac:dyDescent="0.3">
      <c r="A35" s="14"/>
      <c r="B35" s="14"/>
    </row>
    <row r="36" spans="1:2" x14ac:dyDescent="0.3">
      <c r="A36" s="14"/>
      <c r="B36" s="14"/>
    </row>
    <row r="37" spans="1:2" x14ac:dyDescent="0.3">
      <c r="A37" s="14"/>
      <c r="B37" s="14"/>
    </row>
    <row r="38" spans="1:2" x14ac:dyDescent="0.3">
      <c r="A38" s="14"/>
      <c r="B38" s="14"/>
    </row>
    <row r="39" spans="1:2" x14ac:dyDescent="0.3">
      <c r="A39" s="14"/>
      <c r="B39" s="14"/>
    </row>
    <row r="40" spans="1:2" x14ac:dyDescent="0.3">
      <c r="A40" s="14"/>
      <c r="B40" s="14"/>
    </row>
    <row r="41" spans="1:2" x14ac:dyDescent="0.3">
      <c r="A41" s="14"/>
      <c r="B41" s="14"/>
    </row>
    <row r="42" spans="1:2" x14ac:dyDescent="0.3">
      <c r="A42" s="14"/>
      <c r="B42" s="14"/>
    </row>
    <row r="43" spans="1:2" x14ac:dyDescent="0.3">
      <c r="A43" s="14"/>
      <c r="B43" s="14"/>
    </row>
    <row r="44" spans="1:2" x14ac:dyDescent="0.3">
      <c r="A44" s="14"/>
      <c r="B44" s="14"/>
    </row>
    <row r="45" spans="1:2" x14ac:dyDescent="0.3">
      <c r="A45" s="14"/>
      <c r="B45" s="14"/>
    </row>
    <row r="46" spans="1:2" x14ac:dyDescent="0.3">
      <c r="A46" s="14"/>
      <c r="B46" s="14"/>
    </row>
    <row r="47" spans="1:2" x14ac:dyDescent="0.3">
      <c r="A47" s="14"/>
      <c r="B47" s="14"/>
    </row>
    <row r="48" spans="1:2" x14ac:dyDescent="0.3">
      <c r="A48" s="14"/>
      <c r="B48" s="14"/>
    </row>
    <row r="49" spans="1:2" x14ac:dyDescent="0.3">
      <c r="A49" s="14"/>
      <c r="B49" s="14"/>
    </row>
    <row r="50" spans="1:2" x14ac:dyDescent="0.3">
      <c r="A50" s="14"/>
      <c r="B50" s="14"/>
    </row>
    <row r="51" spans="1:2" x14ac:dyDescent="0.3">
      <c r="A51" s="14"/>
      <c r="B51" s="14"/>
    </row>
    <row r="52" spans="1:2" x14ac:dyDescent="0.3">
      <c r="A52" s="14"/>
      <c r="B52" s="14"/>
    </row>
  </sheetData>
  <mergeCells count="7">
    <mergeCell ref="A2:D2"/>
    <mergeCell ref="A3:D3"/>
    <mergeCell ref="A4:D4"/>
    <mergeCell ref="A1:D1"/>
    <mergeCell ref="A5:A6"/>
    <mergeCell ref="B5:B6"/>
    <mergeCell ref="C5:D5"/>
  </mergeCells>
  <pageMargins left="0.25" right="0.25" top="0.18" bottom="0.2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opLeftCell="A97" workbookViewId="0">
      <selection activeCell="J8" sqref="J8:J9"/>
    </sheetView>
  </sheetViews>
  <sheetFormatPr defaultRowHeight="17.25" x14ac:dyDescent="0.25"/>
  <cols>
    <col min="1" max="1" width="11.42578125" style="50" customWidth="1"/>
    <col min="2" max="2" width="18.28515625" style="50" customWidth="1"/>
    <col min="3" max="3" width="22.42578125" style="50" customWidth="1"/>
    <col min="4" max="4" width="16" style="50" customWidth="1"/>
    <col min="5" max="5" width="17" style="50" customWidth="1"/>
    <col min="6" max="6" width="15.28515625" style="50" customWidth="1"/>
    <col min="7" max="7" width="14.7109375" style="50" customWidth="1"/>
    <col min="8" max="8" width="9.140625" style="50"/>
    <col min="9" max="9" width="10.28515625" style="50" bestFit="1" customWidth="1"/>
    <col min="10" max="252" width="9.140625" style="50"/>
    <col min="253" max="253" width="11.42578125" style="50" customWidth="1"/>
    <col min="254" max="254" width="18.28515625" style="50" customWidth="1"/>
    <col min="255" max="255" width="21" style="50" customWidth="1"/>
    <col min="256" max="258" width="16" style="50" customWidth="1"/>
    <col min="259" max="259" width="17" style="50" customWidth="1"/>
    <col min="260" max="261" width="15.28515625" style="50" customWidth="1"/>
    <col min="262" max="262" width="17" style="50" customWidth="1"/>
    <col min="263" max="263" width="11.42578125" style="50" bestFit="1" customWidth="1"/>
    <col min="264" max="264" width="9.140625" style="50"/>
    <col min="265" max="265" width="10.28515625" style="50" bestFit="1" customWidth="1"/>
    <col min="266" max="508" width="9.140625" style="50"/>
    <col min="509" max="509" width="11.42578125" style="50" customWidth="1"/>
    <col min="510" max="510" width="18.28515625" style="50" customWidth="1"/>
    <col min="511" max="511" width="21" style="50" customWidth="1"/>
    <col min="512" max="514" width="16" style="50" customWidth="1"/>
    <col min="515" max="515" width="17" style="50" customWidth="1"/>
    <col min="516" max="517" width="15.28515625" style="50" customWidth="1"/>
    <col min="518" max="518" width="17" style="50" customWidth="1"/>
    <col min="519" max="519" width="11.42578125" style="50" bestFit="1" customWidth="1"/>
    <col min="520" max="520" width="9.140625" style="50"/>
    <col min="521" max="521" width="10.28515625" style="50" bestFit="1" customWidth="1"/>
    <col min="522" max="764" width="9.140625" style="50"/>
    <col min="765" max="765" width="11.42578125" style="50" customWidth="1"/>
    <col min="766" max="766" width="18.28515625" style="50" customWidth="1"/>
    <col min="767" max="767" width="21" style="50" customWidth="1"/>
    <col min="768" max="770" width="16" style="50" customWidth="1"/>
    <col min="771" max="771" width="17" style="50" customWidth="1"/>
    <col min="772" max="773" width="15.28515625" style="50" customWidth="1"/>
    <col min="774" max="774" width="17" style="50" customWidth="1"/>
    <col min="775" max="775" width="11.42578125" style="50" bestFit="1" customWidth="1"/>
    <col min="776" max="776" width="9.140625" style="50"/>
    <col min="777" max="777" width="10.28515625" style="50" bestFit="1" customWidth="1"/>
    <col min="778" max="1020" width="9.140625" style="50"/>
    <col min="1021" max="1021" width="11.42578125" style="50" customWidth="1"/>
    <col min="1022" max="1022" width="18.28515625" style="50" customWidth="1"/>
    <col min="1023" max="1023" width="21" style="50" customWidth="1"/>
    <col min="1024" max="1026" width="16" style="50" customWidth="1"/>
    <col min="1027" max="1027" width="17" style="50" customWidth="1"/>
    <col min="1028" max="1029" width="15.28515625" style="50" customWidth="1"/>
    <col min="1030" max="1030" width="17" style="50" customWidth="1"/>
    <col min="1031" max="1031" width="11.42578125" style="50" bestFit="1" customWidth="1"/>
    <col min="1032" max="1032" width="9.140625" style="50"/>
    <col min="1033" max="1033" width="10.28515625" style="50" bestFit="1" customWidth="1"/>
    <col min="1034" max="1276" width="9.140625" style="50"/>
    <col min="1277" max="1277" width="11.42578125" style="50" customWidth="1"/>
    <col min="1278" max="1278" width="18.28515625" style="50" customWidth="1"/>
    <col min="1279" max="1279" width="21" style="50" customWidth="1"/>
    <col min="1280" max="1282" width="16" style="50" customWidth="1"/>
    <col min="1283" max="1283" width="17" style="50" customWidth="1"/>
    <col min="1284" max="1285" width="15.28515625" style="50" customWidth="1"/>
    <col min="1286" max="1286" width="17" style="50" customWidth="1"/>
    <col min="1287" max="1287" width="11.42578125" style="50" bestFit="1" customWidth="1"/>
    <col min="1288" max="1288" width="9.140625" style="50"/>
    <col min="1289" max="1289" width="10.28515625" style="50" bestFit="1" customWidth="1"/>
    <col min="1290" max="1532" width="9.140625" style="50"/>
    <col min="1533" max="1533" width="11.42578125" style="50" customWidth="1"/>
    <col min="1534" max="1534" width="18.28515625" style="50" customWidth="1"/>
    <col min="1535" max="1535" width="21" style="50" customWidth="1"/>
    <col min="1536" max="1538" width="16" style="50" customWidth="1"/>
    <col min="1539" max="1539" width="17" style="50" customWidth="1"/>
    <col min="1540" max="1541" width="15.28515625" style="50" customWidth="1"/>
    <col min="1542" max="1542" width="17" style="50" customWidth="1"/>
    <col min="1543" max="1543" width="11.42578125" style="50" bestFit="1" customWidth="1"/>
    <col min="1544" max="1544" width="9.140625" style="50"/>
    <col min="1545" max="1545" width="10.28515625" style="50" bestFit="1" customWidth="1"/>
    <col min="1546" max="1788" width="9.140625" style="50"/>
    <col min="1789" max="1789" width="11.42578125" style="50" customWidth="1"/>
    <col min="1790" max="1790" width="18.28515625" style="50" customWidth="1"/>
    <col min="1791" max="1791" width="21" style="50" customWidth="1"/>
    <col min="1792" max="1794" width="16" style="50" customWidth="1"/>
    <col min="1795" max="1795" width="17" style="50" customWidth="1"/>
    <col min="1796" max="1797" width="15.28515625" style="50" customWidth="1"/>
    <col min="1798" max="1798" width="17" style="50" customWidth="1"/>
    <col min="1799" max="1799" width="11.42578125" style="50" bestFit="1" customWidth="1"/>
    <col min="1800" max="1800" width="9.140625" style="50"/>
    <col min="1801" max="1801" width="10.28515625" style="50" bestFit="1" customWidth="1"/>
    <col min="1802" max="2044" width="9.140625" style="50"/>
    <col min="2045" max="2045" width="11.42578125" style="50" customWidth="1"/>
    <col min="2046" max="2046" width="18.28515625" style="50" customWidth="1"/>
    <col min="2047" max="2047" width="21" style="50" customWidth="1"/>
    <col min="2048" max="2050" width="16" style="50" customWidth="1"/>
    <col min="2051" max="2051" width="17" style="50" customWidth="1"/>
    <col min="2052" max="2053" width="15.28515625" style="50" customWidth="1"/>
    <col min="2054" max="2054" width="17" style="50" customWidth="1"/>
    <col min="2055" max="2055" width="11.42578125" style="50" bestFit="1" customWidth="1"/>
    <col min="2056" max="2056" width="9.140625" style="50"/>
    <col min="2057" max="2057" width="10.28515625" style="50" bestFit="1" customWidth="1"/>
    <col min="2058" max="2300" width="9.140625" style="50"/>
    <col min="2301" max="2301" width="11.42578125" style="50" customWidth="1"/>
    <col min="2302" max="2302" width="18.28515625" style="50" customWidth="1"/>
    <col min="2303" max="2303" width="21" style="50" customWidth="1"/>
    <col min="2304" max="2306" width="16" style="50" customWidth="1"/>
    <col min="2307" max="2307" width="17" style="50" customWidth="1"/>
    <col min="2308" max="2309" width="15.28515625" style="50" customWidth="1"/>
    <col min="2310" max="2310" width="17" style="50" customWidth="1"/>
    <col min="2311" max="2311" width="11.42578125" style="50" bestFit="1" customWidth="1"/>
    <col min="2312" max="2312" width="9.140625" style="50"/>
    <col min="2313" max="2313" width="10.28515625" style="50" bestFit="1" customWidth="1"/>
    <col min="2314" max="2556" width="9.140625" style="50"/>
    <col min="2557" max="2557" width="11.42578125" style="50" customWidth="1"/>
    <col min="2558" max="2558" width="18.28515625" style="50" customWidth="1"/>
    <col min="2559" max="2559" width="21" style="50" customWidth="1"/>
    <col min="2560" max="2562" width="16" style="50" customWidth="1"/>
    <col min="2563" max="2563" width="17" style="50" customWidth="1"/>
    <col min="2564" max="2565" width="15.28515625" style="50" customWidth="1"/>
    <col min="2566" max="2566" width="17" style="50" customWidth="1"/>
    <col min="2567" max="2567" width="11.42578125" style="50" bestFit="1" customWidth="1"/>
    <col min="2568" max="2568" width="9.140625" style="50"/>
    <col min="2569" max="2569" width="10.28515625" style="50" bestFit="1" customWidth="1"/>
    <col min="2570" max="2812" width="9.140625" style="50"/>
    <col min="2813" max="2813" width="11.42578125" style="50" customWidth="1"/>
    <col min="2814" max="2814" width="18.28515625" style="50" customWidth="1"/>
    <col min="2815" max="2815" width="21" style="50" customWidth="1"/>
    <col min="2816" max="2818" width="16" style="50" customWidth="1"/>
    <col min="2819" max="2819" width="17" style="50" customWidth="1"/>
    <col min="2820" max="2821" width="15.28515625" style="50" customWidth="1"/>
    <col min="2822" max="2822" width="17" style="50" customWidth="1"/>
    <col min="2823" max="2823" width="11.42578125" style="50" bestFit="1" customWidth="1"/>
    <col min="2824" max="2824" width="9.140625" style="50"/>
    <col min="2825" max="2825" width="10.28515625" style="50" bestFit="1" customWidth="1"/>
    <col min="2826" max="3068" width="9.140625" style="50"/>
    <col min="3069" max="3069" width="11.42578125" style="50" customWidth="1"/>
    <col min="3070" max="3070" width="18.28515625" style="50" customWidth="1"/>
    <col min="3071" max="3071" width="21" style="50" customWidth="1"/>
    <col min="3072" max="3074" width="16" style="50" customWidth="1"/>
    <col min="3075" max="3075" width="17" style="50" customWidth="1"/>
    <col min="3076" max="3077" width="15.28515625" style="50" customWidth="1"/>
    <col min="3078" max="3078" width="17" style="50" customWidth="1"/>
    <col min="3079" max="3079" width="11.42578125" style="50" bestFit="1" customWidth="1"/>
    <col min="3080" max="3080" width="9.140625" style="50"/>
    <col min="3081" max="3081" width="10.28515625" style="50" bestFit="1" customWidth="1"/>
    <col min="3082" max="3324" width="9.140625" style="50"/>
    <col min="3325" max="3325" width="11.42578125" style="50" customWidth="1"/>
    <col min="3326" max="3326" width="18.28515625" style="50" customWidth="1"/>
    <col min="3327" max="3327" width="21" style="50" customWidth="1"/>
    <col min="3328" max="3330" width="16" style="50" customWidth="1"/>
    <col min="3331" max="3331" width="17" style="50" customWidth="1"/>
    <col min="3332" max="3333" width="15.28515625" style="50" customWidth="1"/>
    <col min="3334" max="3334" width="17" style="50" customWidth="1"/>
    <col min="3335" max="3335" width="11.42578125" style="50" bestFit="1" customWidth="1"/>
    <col min="3336" max="3336" width="9.140625" style="50"/>
    <col min="3337" max="3337" width="10.28515625" style="50" bestFit="1" customWidth="1"/>
    <col min="3338" max="3580" width="9.140625" style="50"/>
    <col min="3581" max="3581" width="11.42578125" style="50" customWidth="1"/>
    <col min="3582" max="3582" width="18.28515625" style="50" customWidth="1"/>
    <col min="3583" max="3583" width="21" style="50" customWidth="1"/>
    <col min="3584" max="3586" width="16" style="50" customWidth="1"/>
    <col min="3587" max="3587" width="17" style="50" customWidth="1"/>
    <col min="3588" max="3589" width="15.28515625" style="50" customWidth="1"/>
    <col min="3590" max="3590" width="17" style="50" customWidth="1"/>
    <col min="3591" max="3591" width="11.42578125" style="50" bestFit="1" customWidth="1"/>
    <col min="3592" max="3592" width="9.140625" style="50"/>
    <col min="3593" max="3593" width="10.28515625" style="50" bestFit="1" customWidth="1"/>
    <col min="3594" max="3836" width="9.140625" style="50"/>
    <col min="3837" max="3837" width="11.42578125" style="50" customWidth="1"/>
    <col min="3838" max="3838" width="18.28515625" style="50" customWidth="1"/>
    <col min="3839" max="3839" width="21" style="50" customWidth="1"/>
    <col min="3840" max="3842" width="16" style="50" customWidth="1"/>
    <col min="3843" max="3843" width="17" style="50" customWidth="1"/>
    <col min="3844" max="3845" width="15.28515625" style="50" customWidth="1"/>
    <col min="3846" max="3846" width="17" style="50" customWidth="1"/>
    <col min="3847" max="3847" width="11.42578125" style="50" bestFit="1" customWidth="1"/>
    <col min="3848" max="3848" width="9.140625" style="50"/>
    <col min="3849" max="3849" width="10.28515625" style="50" bestFit="1" customWidth="1"/>
    <col min="3850" max="4092" width="9.140625" style="50"/>
    <col min="4093" max="4093" width="11.42578125" style="50" customWidth="1"/>
    <col min="4094" max="4094" width="18.28515625" style="50" customWidth="1"/>
    <col min="4095" max="4095" width="21" style="50" customWidth="1"/>
    <col min="4096" max="4098" width="16" style="50" customWidth="1"/>
    <col min="4099" max="4099" width="17" style="50" customWidth="1"/>
    <col min="4100" max="4101" width="15.28515625" style="50" customWidth="1"/>
    <col min="4102" max="4102" width="17" style="50" customWidth="1"/>
    <col min="4103" max="4103" width="11.42578125" style="50" bestFit="1" customWidth="1"/>
    <col min="4104" max="4104" width="9.140625" style="50"/>
    <col min="4105" max="4105" width="10.28515625" style="50" bestFit="1" customWidth="1"/>
    <col min="4106" max="4348" width="9.140625" style="50"/>
    <col min="4349" max="4349" width="11.42578125" style="50" customWidth="1"/>
    <col min="4350" max="4350" width="18.28515625" style="50" customWidth="1"/>
    <col min="4351" max="4351" width="21" style="50" customWidth="1"/>
    <col min="4352" max="4354" width="16" style="50" customWidth="1"/>
    <col min="4355" max="4355" width="17" style="50" customWidth="1"/>
    <col min="4356" max="4357" width="15.28515625" style="50" customWidth="1"/>
    <col min="4358" max="4358" width="17" style="50" customWidth="1"/>
    <col min="4359" max="4359" width="11.42578125" style="50" bestFit="1" customWidth="1"/>
    <col min="4360" max="4360" width="9.140625" style="50"/>
    <col min="4361" max="4361" width="10.28515625" style="50" bestFit="1" customWidth="1"/>
    <col min="4362" max="4604" width="9.140625" style="50"/>
    <col min="4605" max="4605" width="11.42578125" style="50" customWidth="1"/>
    <col min="4606" max="4606" width="18.28515625" style="50" customWidth="1"/>
    <col min="4607" max="4607" width="21" style="50" customWidth="1"/>
    <col min="4608" max="4610" width="16" style="50" customWidth="1"/>
    <col min="4611" max="4611" width="17" style="50" customWidth="1"/>
    <col min="4612" max="4613" width="15.28515625" style="50" customWidth="1"/>
    <col min="4614" max="4614" width="17" style="50" customWidth="1"/>
    <col min="4615" max="4615" width="11.42578125" style="50" bestFit="1" customWidth="1"/>
    <col min="4616" max="4616" width="9.140625" style="50"/>
    <col min="4617" max="4617" width="10.28515625" style="50" bestFit="1" customWidth="1"/>
    <col min="4618" max="4860" width="9.140625" style="50"/>
    <col min="4861" max="4861" width="11.42578125" style="50" customWidth="1"/>
    <col min="4862" max="4862" width="18.28515625" style="50" customWidth="1"/>
    <col min="4863" max="4863" width="21" style="50" customWidth="1"/>
    <col min="4864" max="4866" width="16" style="50" customWidth="1"/>
    <col min="4867" max="4867" width="17" style="50" customWidth="1"/>
    <col min="4868" max="4869" width="15.28515625" style="50" customWidth="1"/>
    <col min="4870" max="4870" width="17" style="50" customWidth="1"/>
    <col min="4871" max="4871" width="11.42578125" style="50" bestFit="1" customWidth="1"/>
    <col min="4872" max="4872" width="9.140625" style="50"/>
    <col min="4873" max="4873" width="10.28515625" style="50" bestFit="1" customWidth="1"/>
    <col min="4874" max="5116" width="9.140625" style="50"/>
    <col min="5117" max="5117" width="11.42578125" style="50" customWidth="1"/>
    <col min="5118" max="5118" width="18.28515625" style="50" customWidth="1"/>
    <col min="5119" max="5119" width="21" style="50" customWidth="1"/>
    <col min="5120" max="5122" width="16" style="50" customWidth="1"/>
    <col min="5123" max="5123" width="17" style="50" customWidth="1"/>
    <col min="5124" max="5125" width="15.28515625" style="50" customWidth="1"/>
    <col min="5126" max="5126" width="17" style="50" customWidth="1"/>
    <col min="5127" max="5127" width="11.42578125" style="50" bestFit="1" customWidth="1"/>
    <col min="5128" max="5128" width="9.140625" style="50"/>
    <col min="5129" max="5129" width="10.28515625" style="50" bestFit="1" customWidth="1"/>
    <col min="5130" max="5372" width="9.140625" style="50"/>
    <col min="5373" max="5373" width="11.42578125" style="50" customWidth="1"/>
    <col min="5374" max="5374" width="18.28515625" style="50" customWidth="1"/>
    <col min="5375" max="5375" width="21" style="50" customWidth="1"/>
    <col min="5376" max="5378" width="16" style="50" customWidth="1"/>
    <col min="5379" max="5379" width="17" style="50" customWidth="1"/>
    <col min="5380" max="5381" width="15.28515625" style="50" customWidth="1"/>
    <col min="5382" max="5382" width="17" style="50" customWidth="1"/>
    <col min="5383" max="5383" width="11.42578125" style="50" bestFit="1" customWidth="1"/>
    <col min="5384" max="5384" width="9.140625" style="50"/>
    <col min="5385" max="5385" width="10.28515625" style="50" bestFit="1" customWidth="1"/>
    <col min="5386" max="5628" width="9.140625" style="50"/>
    <col min="5629" max="5629" width="11.42578125" style="50" customWidth="1"/>
    <col min="5630" max="5630" width="18.28515625" style="50" customWidth="1"/>
    <col min="5631" max="5631" width="21" style="50" customWidth="1"/>
    <col min="5632" max="5634" width="16" style="50" customWidth="1"/>
    <col min="5635" max="5635" width="17" style="50" customWidth="1"/>
    <col min="5636" max="5637" width="15.28515625" style="50" customWidth="1"/>
    <col min="5638" max="5638" width="17" style="50" customWidth="1"/>
    <col min="5639" max="5639" width="11.42578125" style="50" bestFit="1" customWidth="1"/>
    <col min="5640" max="5640" width="9.140625" style="50"/>
    <col min="5641" max="5641" width="10.28515625" style="50" bestFit="1" customWidth="1"/>
    <col min="5642" max="5884" width="9.140625" style="50"/>
    <col min="5885" max="5885" width="11.42578125" style="50" customWidth="1"/>
    <col min="5886" max="5886" width="18.28515625" style="50" customWidth="1"/>
    <col min="5887" max="5887" width="21" style="50" customWidth="1"/>
    <col min="5888" max="5890" width="16" style="50" customWidth="1"/>
    <col min="5891" max="5891" width="17" style="50" customWidth="1"/>
    <col min="5892" max="5893" width="15.28515625" style="50" customWidth="1"/>
    <col min="5894" max="5894" width="17" style="50" customWidth="1"/>
    <col min="5895" max="5895" width="11.42578125" style="50" bestFit="1" customWidth="1"/>
    <col min="5896" max="5896" width="9.140625" style="50"/>
    <col min="5897" max="5897" width="10.28515625" style="50" bestFit="1" customWidth="1"/>
    <col min="5898" max="6140" width="9.140625" style="50"/>
    <col min="6141" max="6141" width="11.42578125" style="50" customWidth="1"/>
    <col min="6142" max="6142" width="18.28515625" style="50" customWidth="1"/>
    <col min="6143" max="6143" width="21" style="50" customWidth="1"/>
    <col min="6144" max="6146" width="16" style="50" customWidth="1"/>
    <col min="6147" max="6147" width="17" style="50" customWidth="1"/>
    <col min="6148" max="6149" width="15.28515625" style="50" customWidth="1"/>
    <col min="6150" max="6150" width="17" style="50" customWidth="1"/>
    <col min="6151" max="6151" width="11.42578125" style="50" bestFit="1" customWidth="1"/>
    <col min="6152" max="6152" width="9.140625" style="50"/>
    <col min="6153" max="6153" width="10.28515625" style="50" bestFit="1" customWidth="1"/>
    <col min="6154" max="6396" width="9.140625" style="50"/>
    <col min="6397" max="6397" width="11.42578125" style="50" customWidth="1"/>
    <col min="6398" max="6398" width="18.28515625" style="50" customWidth="1"/>
    <col min="6399" max="6399" width="21" style="50" customWidth="1"/>
    <col min="6400" max="6402" width="16" style="50" customWidth="1"/>
    <col min="6403" max="6403" width="17" style="50" customWidth="1"/>
    <col min="6404" max="6405" width="15.28515625" style="50" customWidth="1"/>
    <col min="6406" max="6406" width="17" style="50" customWidth="1"/>
    <col min="6407" max="6407" width="11.42578125" style="50" bestFit="1" customWidth="1"/>
    <col min="6408" max="6408" width="9.140625" style="50"/>
    <col min="6409" max="6409" width="10.28515625" style="50" bestFit="1" customWidth="1"/>
    <col min="6410" max="6652" width="9.140625" style="50"/>
    <col min="6653" max="6653" width="11.42578125" style="50" customWidth="1"/>
    <col min="6654" max="6654" width="18.28515625" style="50" customWidth="1"/>
    <col min="6655" max="6655" width="21" style="50" customWidth="1"/>
    <col min="6656" max="6658" width="16" style="50" customWidth="1"/>
    <col min="6659" max="6659" width="17" style="50" customWidth="1"/>
    <col min="6660" max="6661" width="15.28515625" style="50" customWidth="1"/>
    <col min="6662" max="6662" width="17" style="50" customWidth="1"/>
    <col min="6663" max="6663" width="11.42578125" style="50" bestFit="1" customWidth="1"/>
    <col min="6664" max="6664" width="9.140625" style="50"/>
    <col min="6665" max="6665" width="10.28515625" style="50" bestFit="1" customWidth="1"/>
    <col min="6666" max="6908" width="9.140625" style="50"/>
    <col min="6909" max="6909" width="11.42578125" style="50" customWidth="1"/>
    <col min="6910" max="6910" width="18.28515625" style="50" customWidth="1"/>
    <col min="6911" max="6911" width="21" style="50" customWidth="1"/>
    <col min="6912" max="6914" width="16" style="50" customWidth="1"/>
    <col min="6915" max="6915" width="17" style="50" customWidth="1"/>
    <col min="6916" max="6917" width="15.28515625" style="50" customWidth="1"/>
    <col min="6918" max="6918" width="17" style="50" customWidth="1"/>
    <col min="6919" max="6919" width="11.42578125" style="50" bestFit="1" customWidth="1"/>
    <col min="6920" max="6920" width="9.140625" style="50"/>
    <col min="6921" max="6921" width="10.28515625" style="50" bestFit="1" customWidth="1"/>
    <col min="6922" max="7164" width="9.140625" style="50"/>
    <col min="7165" max="7165" width="11.42578125" style="50" customWidth="1"/>
    <col min="7166" max="7166" width="18.28515625" style="50" customWidth="1"/>
    <col min="7167" max="7167" width="21" style="50" customWidth="1"/>
    <col min="7168" max="7170" width="16" style="50" customWidth="1"/>
    <col min="7171" max="7171" width="17" style="50" customWidth="1"/>
    <col min="7172" max="7173" width="15.28515625" style="50" customWidth="1"/>
    <col min="7174" max="7174" width="17" style="50" customWidth="1"/>
    <col min="7175" max="7175" width="11.42578125" style="50" bestFit="1" customWidth="1"/>
    <col min="7176" max="7176" width="9.140625" style="50"/>
    <col min="7177" max="7177" width="10.28515625" style="50" bestFit="1" customWidth="1"/>
    <col min="7178" max="7420" width="9.140625" style="50"/>
    <col min="7421" max="7421" width="11.42578125" style="50" customWidth="1"/>
    <col min="7422" max="7422" width="18.28515625" style="50" customWidth="1"/>
    <col min="7423" max="7423" width="21" style="50" customWidth="1"/>
    <col min="7424" max="7426" width="16" style="50" customWidth="1"/>
    <col min="7427" max="7427" width="17" style="50" customWidth="1"/>
    <col min="7428" max="7429" width="15.28515625" style="50" customWidth="1"/>
    <col min="7430" max="7430" width="17" style="50" customWidth="1"/>
    <col min="7431" max="7431" width="11.42578125" style="50" bestFit="1" customWidth="1"/>
    <col min="7432" max="7432" width="9.140625" style="50"/>
    <col min="7433" max="7433" width="10.28515625" style="50" bestFit="1" customWidth="1"/>
    <col min="7434" max="7676" width="9.140625" style="50"/>
    <col min="7677" max="7677" width="11.42578125" style="50" customWidth="1"/>
    <col min="7678" max="7678" width="18.28515625" style="50" customWidth="1"/>
    <col min="7679" max="7679" width="21" style="50" customWidth="1"/>
    <col min="7680" max="7682" width="16" style="50" customWidth="1"/>
    <col min="7683" max="7683" width="17" style="50" customWidth="1"/>
    <col min="7684" max="7685" width="15.28515625" style="50" customWidth="1"/>
    <col min="7686" max="7686" width="17" style="50" customWidth="1"/>
    <col min="7687" max="7687" width="11.42578125" style="50" bestFit="1" customWidth="1"/>
    <col min="7688" max="7688" width="9.140625" style="50"/>
    <col min="7689" max="7689" width="10.28515625" style="50" bestFit="1" customWidth="1"/>
    <col min="7690" max="7932" width="9.140625" style="50"/>
    <col min="7933" max="7933" width="11.42578125" style="50" customWidth="1"/>
    <col min="7934" max="7934" width="18.28515625" style="50" customWidth="1"/>
    <col min="7935" max="7935" width="21" style="50" customWidth="1"/>
    <col min="7936" max="7938" width="16" style="50" customWidth="1"/>
    <col min="7939" max="7939" width="17" style="50" customWidth="1"/>
    <col min="7940" max="7941" width="15.28515625" style="50" customWidth="1"/>
    <col min="7942" max="7942" width="17" style="50" customWidth="1"/>
    <col min="7943" max="7943" width="11.42578125" style="50" bestFit="1" customWidth="1"/>
    <col min="7944" max="7944" width="9.140625" style="50"/>
    <col min="7945" max="7945" width="10.28515625" style="50" bestFit="1" customWidth="1"/>
    <col min="7946" max="8188" width="9.140625" style="50"/>
    <col min="8189" max="8189" width="11.42578125" style="50" customWidth="1"/>
    <col min="8190" max="8190" width="18.28515625" style="50" customWidth="1"/>
    <col min="8191" max="8191" width="21" style="50" customWidth="1"/>
    <col min="8192" max="8194" width="16" style="50" customWidth="1"/>
    <col min="8195" max="8195" width="17" style="50" customWidth="1"/>
    <col min="8196" max="8197" width="15.28515625" style="50" customWidth="1"/>
    <col min="8198" max="8198" width="17" style="50" customWidth="1"/>
    <col min="8199" max="8199" width="11.42578125" style="50" bestFit="1" customWidth="1"/>
    <col min="8200" max="8200" width="9.140625" style="50"/>
    <col min="8201" max="8201" width="10.28515625" style="50" bestFit="1" customWidth="1"/>
    <col min="8202" max="8444" width="9.140625" style="50"/>
    <col min="8445" max="8445" width="11.42578125" style="50" customWidth="1"/>
    <col min="8446" max="8446" width="18.28515625" style="50" customWidth="1"/>
    <col min="8447" max="8447" width="21" style="50" customWidth="1"/>
    <col min="8448" max="8450" width="16" style="50" customWidth="1"/>
    <col min="8451" max="8451" width="17" style="50" customWidth="1"/>
    <col min="8452" max="8453" width="15.28515625" style="50" customWidth="1"/>
    <col min="8454" max="8454" width="17" style="50" customWidth="1"/>
    <col min="8455" max="8455" width="11.42578125" style="50" bestFit="1" customWidth="1"/>
    <col min="8456" max="8456" width="9.140625" style="50"/>
    <col min="8457" max="8457" width="10.28515625" style="50" bestFit="1" customWidth="1"/>
    <col min="8458" max="8700" width="9.140625" style="50"/>
    <col min="8701" max="8701" width="11.42578125" style="50" customWidth="1"/>
    <col min="8702" max="8702" width="18.28515625" style="50" customWidth="1"/>
    <col min="8703" max="8703" width="21" style="50" customWidth="1"/>
    <col min="8704" max="8706" width="16" style="50" customWidth="1"/>
    <col min="8707" max="8707" width="17" style="50" customWidth="1"/>
    <col min="8708" max="8709" width="15.28515625" style="50" customWidth="1"/>
    <col min="8710" max="8710" width="17" style="50" customWidth="1"/>
    <col min="8711" max="8711" width="11.42578125" style="50" bestFit="1" customWidth="1"/>
    <col min="8712" max="8712" width="9.140625" style="50"/>
    <col min="8713" max="8713" width="10.28515625" style="50" bestFit="1" customWidth="1"/>
    <col min="8714" max="8956" width="9.140625" style="50"/>
    <col min="8957" max="8957" width="11.42578125" style="50" customWidth="1"/>
    <col min="8958" max="8958" width="18.28515625" style="50" customWidth="1"/>
    <col min="8959" max="8959" width="21" style="50" customWidth="1"/>
    <col min="8960" max="8962" width="16" style="50" customWidth="1"/>
    <col min="8963" max="8963" width="17" style="50" customWidth="1"/>
    <col min="8964" max="8965" width="15.28515625" style="50" customWidth="1"/>
    <col min="8966" max="8966" width="17" style="50" customWidth="1"/>
    <col min="8967" max="8967" width="11.42578125" style="50" bestFit="1" customWidth="1"/>
    <col min="8968" max="8968" width="9.140625" style="50"/>
    <col min="8969" max="8969" width="10.28515625" style="50" bestFit="1" customWidth="1"/>
    <col min="8970" max="9212" width="9.140625" style="50"/>
    <col min="9213" max="9213" width="11.42578125" style="50" customWidth="1"/>
    <col min="9214" max="9214" width="18.28515625" style="50" customWidth="1"/>
    <col min="9215" max="9215" width="21" style="50" customWidth="1"/>
    <col min="9216" max="9218" width="16" style="50" customWidth="1"/>
    <col min="9219" max="9219" width="17" style="50" customWidth="1"/>
    <col min="9220" max="9221" width="15.28515625" style="50" customWidth="1"/>
    <col min="9222" max="9222" width="17" style="50" customWidth="1"/>
    <col min="9223" max="9223" width="11.42578125" style="50" bestFit="1" customWidth="1"/>
    <col min="9224" max="9224" width="9.140625" style="50"/>
    <col min="9225" max="9225" width="10.28515625" style="50" bestFit="1" customWidth="1"/>
    <col min="9226" max="9468" width="9.140625" style="50"/>
    <col min="9469" max="9469" width="11.42578125" style="50" customWidth="1"/>
    <col min="9470" max="9470" width="18.28515625" style="50" customWidth="1"/>
    <col min="9471" max="9471" width="21" style="50" customWidth="1"/>
    <col min="9472" max="9474" width="16" style="50" customWidth="1"/>
    <col min="9475" max="9475" width="17" style="50" customWidth="1"/>
    <col min="9476" max="9477" width="15.28515625" style="50" customWidth="1"/>
    <col min="9478" max="9478" width="17" style="50" customWidth="1"/>
    <col min="9479" max="9479" width="11.42578125" style="50" bestFit="1" customWidth="1"/>
    <col min="9480" max="9480" width="9.140625" style="50"/>
    <col min="9481" max="9481" width="10.28515625" style="50" bestFit="1" customWidth="1"/>
    <col min="9482" max="9724" width="9.140625" style="50"/>
    <col min="9725" max="9725" width="11.42578125" style="50" customWidth="1"/>
    <col min="9726" max="9726" width="18.28515625" style="50" customWidth="1"/>
    <col min="9727" max="9727" width="21" style="50" customWidth="1"/>
    <col min="9728" max="9730" width="16" style="50" customWidth="1"/>
    <col min="9731" max="9731" width="17" style="50" customWidth="1"/>
    <col min="9732" max="9733" width="15.28515625" style="50" customWidth="1"/>
    <col min="9734" max="9734" width="17" style="50" customWidth="1"/>
    <col min="9735" max="9735" width="11.42578125" style="50" bestFit="1" customWidth="1"/>
    <col min="9736" max="9736" width="9.140625" style="50"/>
    <col min="9737" max="9737" width="10.28515625" style="50" bestFit="1" customWidth="1"/>
    <col min="9738" max="9980" width="9.140625" style="50"/>
    <col min="9981" max="9981" width="11.42578125" style="50" customWidth="1"/>
    <col min="9982" max="9982" width="18.28515625" style="50" customWidth="1"/>
    <col min="9983" max="9983" width="21" style="50" customWidth="1"/>
    <col min="9984" max="9986" width="16" style="50" customWidth="1"/>
    <col min="9987" max="9987" width="17" style="50" customWidth="1"/>
    <col min="9988" max="9989" width="15.28515625" style="50" customWidth="1"/>
    <col min="9990" max="9990" width="17" style="50" customWidth="1"/>
    <col min="9991" max="9991" width="11.42578125" style="50" bestFit="1" customWidth="1"/>
    <col min="9992" max="9992" width="9.140625" style="50"/>
    <col min="9993" max="9993" width="10.28515625" style="50" bestFit="1" customWidth="1"/>
    <col min="9994" max="10236" width="9.140625" style="50"/>
    <col min="10237" max="10237" width="11.42578125" style="50" customWidth="1"/>
    <col min="10238" max="10238" width="18.28515625" style="50" customWidth="1"/>
    <col min="10239" max="10239" width="21" style="50" customWidth="1"/>
    <col min="10240" max="10242" width="16" style="50" customWidth="1"/>
    <col min="10243" max="10243" width="17" style="50" customWidth="1"/>
    <col min="10244" max="10245" width="15.28515625" style="50" customWidth="1"/>
    <col min="10246" max="10246" width="17" style="50" customWidth="1"/>
    <col min="10247" max="10247" width="11.42578125" style="50" bestFit="1" customWidth="1"/>
    <col min="10248" max="10248" width="9.140625" style="50"/>
    <col min="10249" max="10249" width="10.28515625" style="50" bestFit="1" customWidth="1"/>
    <col min="10250" max="10492" width="9.140625" style="50"/>
    <col min="10493" max="10493" width="11.42578125" style="50" customWidth="1"/>
    <col min="10494" max="10494" width="18.28515625" style="50" customWidth="1"/>
    <col min="10495" max="10495" width="21" style="50" customWidth="1"/>
    <col min="10496" max="10498" width="16" style="50" customWidth="1"/>
    <col min="10499" max="10499" width="17" style="50" customWidth="1"/>
    <col min="10500" max="10501" width="15.28515625" style="50" customWidth="1"/>
    <col min="10502" max="10502" width="17" style="50" customWidth="1"/>
    <col min="10503" max="10503" width="11.42578125" style="50" bestFit="1" customWidth="1"/>
    <col min="10504" max="10504" width="9.140625" style="50"/>
    <col min="10505" max="10505" width="10.28515625" style="50" bestFit="1" customWidth="1"/>
    <col min="10506" max="10748" width="9.140625" style="50"/>
    <col min="10749" max="10749" width="11.42578125" style="50" customWidth="1"/>
    <col min="10750" max="10750" width="18.28515625" style="50" customWidth="1"/>
    <col min="10751" max="10751" width="21" style="50" customWidth="1"/>
    <col min="10752" max="10754" width="16" style="50" customWidth="1"/>
    <col min="10755" max="10755" width="17" style="50" customWidth="1"/>
    <col min="10756" max="10757" width="15.28515625" style="50" customWidth="1"/>
    <col min="10758" max="10758" width="17" style="50" customWidth="1"/>
    <col min="10759" max="10759" width="11.42578125" style="50" bestFit="1" customWidth="1"/>
    <col min="10760" max="10760" width="9.140625" style="50"/>
    <col min="10761" max="10761" width="10.28515625" style="50" bestFit="1" customWidth="1"/>
    <col min="10762" max="11004" width="9.140625" style="50"/>
    <col min="11005" max="11005" width="11.42578125" style="50" customWidth="1"/>
    <col min="11006" max="11006" width="18.28515625" style="50" customWidth="1"/>
    <col min="11007" max="11007" width="21" style="50" customWidth="1"/>
    <col min="11008" max="11010" width="16" style="50" customWidth="1"/>
    <col min="11011" max="11011" width="17" style="50" customWidth="1"/>
    <col min="11012" max="11013" width="15.28515625" style="50" customWidth="1"/>
    <col min="11014" max="11014" width="17" style="50" customWidth="1"/>
    <col min="11015" max="11015" width="11.42578125" style="50" bestFit="1" customWidth="1"/>
    <col min="11016" max="11016" width="9.140625" style="50"/>
    <col min="11017" max="11017" width="10.28515625" style="50" bestFit="1" customWidth="1"/>
    <col min="11018" max="11260" width="9.140625" style="50"/>
    <col min="11261" max="11261" width="11.42578125" style="50" customWidth="1"/>
    <col min="11262" max="11262" width="18.28515625" style="50" customWidth="1"/>
    <col min="11263" max="11263" width="21" style="50" customWidth="1"/>
    <col min="11264" max="11266" width="16" style="50" customWidth="1"/>
    <col min="11267" max="11267" width="17" style="50" customWidth="1"/>
    <col min="11268" max="11269" width="15.28515625" style="50" customWidth="1"/>
    <col min="11270" max="11270" width="17" style="50" customWidth="1"/>
    <col min="11271" max="11271" width="11.42578125" style="50" bestFit="1" customWidth="1"/>
    <col min="11272" max="11272" width="9.140625" style="50"/>
    <col min="11273" max="11273" width="10.28515625" style="50" bestFit="1" customWidth="1"/>
    <col min="11274" max="11516" width="9.140625" style="50"/>
    <col min="11517" max="11517" width="11.42578125" style="50" customWidth="1"/>
    <col min="11518" max="11518" width="18.28515625" style="50" customWidth="1"/>
    <col min="11519" max="11519" width="21" style="50" customWidth="1"/>
    <col min="11520" max="11522" width="16" style="50" customWidth="1"/>
    <col min="11523" max="11523" width="17" style="50" customWidth="1"/>
    <col min="11524" max="11525" width="15.28515625" style="50" customWidth="1"/>
    <col min="11526" max="11526" width="17" style="50" customWidth="1"/>
    <col min="11527" max="11527" width="11.42578125" style="50" bestFit="1" customWidth="1"/>
    <col min="11528" max="11528" width="9.140625" style="50"/>
    <col min="11529" max="11529" width="10.28515625" style="50" bestFit="1" customWidth="1"/>
    <col min="11530" max="11772" width="9.140625" style="50"/>
    <col min="11773" max="11773" width="11.42578125" style="50" customWidth="1"/>
    <col min="11774" max="11774" width="18.28515625" style="50" customWidth="1"/>
    <col min="11775" max="11775" width="21" style="50" customWidth="1"/>
    <col min="11776" max="11778" width="16" style="50" customWidth="1"/>
    <col min="11779" max="11779" width="17" style="50" customWidth="1"/>
    <col min="11780" max="11781" width="15.28515625" style="50" customWidth="1"/>
    <col min="11782" max="11782" width="17" style="50" customWidth="1"/>
    <col min="11783" max="11783" width="11.42578125" style="50" bestFit="1" customWidth="1"/>
    <col min="11784" max="11784" width="9.140625" style="50"/>
    <col min="11785" max="11785" width="10.28515625" style="50" bestFit="1" customWidth="1"/>
    <col min="11786" max="12028" width="9.140625" style="50"/>
    <col min="12029" max="12029" width="11.42578125" style="50" customWidth="1"/>
    <col min="12030" max="12030" width="18.28515625" style="50" customWidth="1"/>
    <col min="12031" max="12031" width="21" style="50" customWidth="1"/>
    <col min="12032" max="12034" width="16" style="50" customWidth="1"/>
    <col min="12035" max="12035" width="17" style="50" customWidth="1"/>
    <col min="12036" max="12037" width="15.28515625" style="50" customWidth="1"/>
    <col min="12038" max="12038" width="17" style="50" customWidth="1"/>
    <col min="12039" max="12039" width="11.42578125" style="50" bestFit="1" customWidth="1"/>
    <col min="12040" max="12040" width="9.140625" style="50"/>
    <col min="12041" max="12041" width="10.28515625" style="50" bestFit="1" customWidth="1"/>
    <col min="12042" max="12284" width="9.140625" style="50"/>
    <col min="12285" max="12285" width="11.42578125" style="50" customWidth="1"/>
    <col min="12286" max="12286" width="18.28515625" style="50" customWidth="1"/>
    <col min="12287" max="12287" width="21" style="50" customWidth="1"/>
    <col min="12288" max="12290" width="16" style="50" customWidth="1"/>
    <col min="12291" max="12291" width="17" style="50" customWidth="1"/>
    <col min="12292" max="12293" width="15.28515625" style="50" customWidth="1"/>
    <col min="12294" max="12294" width="17" style="50" customWidth="1"/>
    <col min="12295" max="12295" width="11.42578125" style="50" bestFit="1" customWidth="1"/>
    <col min="12296" max="12296" width="9.140625" style="50"/>
    <col min="12297" max="12297" width="10.28515625" style="50" bestFit="1" customWidth="1"/>
    <col min="12298" max="12540" width="9.140625" style="50"/>
    <col min="12541" max="12541" width="11.42578125" style="50" customWidth="1"/>
    <col min="12542" max="12542" width="18.28515625" style="50" customWidth="1"/>
    <col min="12543" max="12543" width="21" style="50" customWidth="1"/>
    <col min="12544" max="12546" width="16" style="50" customWidth="1"/>
    <col min="12547" max="12547" width="17" style="50" customWidth="1"/>
    <col min="12548" max="12549" width="15.28515625" style="50" customWidth="1"/>
    <col min="12550" max="12550" width="17" style="50" customWidth="1"/>
    <col min="12551" max="12551" width="11.42578125" style="50" bestFit="1" customWidth="1"/>
    <col min="12552" max="12552" width="9.140625" style="50"/>
    <col min="12553" max="12553" width="10.28515625" style="50" bestFit="1" customWidth="1"/>
    <col min="12554" max="12796" width="9.140625" style="50"/>
    <col min="12797" max="12797" width="11.42578125" style="50" customWidth="1"/>
    <col min="12798" max="12798" width="18.28515625" style="50" customWidth="1"/>
    <col min="12799" max="12799" width="21" style="50" customWidth="1"/>
    <col min="12800" max="12802" width="16" style="50" customWidth="1"/>
    <col min="12803" max="12803" width="17" style="50" customWidth="1"/>
    <col min="12804" max="12805" width="15.28515625" style="50" customWidth="1"/>
    <col min="12806" max="12806" width="17" style="50" customWidth="1"/>
    <col min="12807" max="12807" width="11.42578125" style="50" bestFit="1" customWidth="1"/>
    <col min="12808" max="12808" width="9.140625" style="50"/>
    <col min="12809" max="12809" width="10.28515625" style="50" bestFit="1" customWidth="1"/>
    <col min="12810" max="13052" width="9.140625" style="50"/>
    <col min="13053" max="13053" width="11.42578125" style="50" customWidth="1"/>
    <col min="13054" max="13054" width="18.28515625" style="50" customWidth="1"/>
    <col min="13055" max="13055" width="21" style="50" customWidth="1"/>
    <col min="13056" max="13058" width="16" style="50" customWidth="1"/>
    <col min="13059" max="13059" width="17" style="50" customWidth="1"/>
    <col min="13060" max="13061" width="15.28515625" style="50" customWidth="1"/>
    <col min="13062" max="13062" width="17" style="50" customWidth="1"/>
    <col min="13063" max="13063" width="11.42578125" style="50" bestFit="1" customWidth="1"/>
    <col min="13064" max="13064" width="9.140625" style="50"/>
    <col min="13065" max="13065" width="10.28515625" style="50" bestFit="1" customWidth="1"/>
    <col min="13066" max="13308" width="9.140625" style="50"/>
    <col min="13309" max="13309" width="11.42578125" style="50" customWidth="1"/>
    <col min="13310" max="13310" width="18.28515625" style="50" customWidth="1"/>
    <col min="13311" max="13311" width="21" style="50" customWidth="1"/>
    <col min="13312" max="13314" width="16" style="50" customWidth="1"/>
    <col min="13315" max="13315" width="17" style="50" customWidth="1"/>
    <col min="13316" max="13317" width="15.28515625" style="50" customWidth="1"/>
    <col min="13318" max="13318" width="17" style="50" customWidth="1"/>
    <col min="13319" max="13319" width="11.42578125" style="50" bestFit="1" customWidth="1"/>
    <col min="13320" max="13320" width="9.140625" style="50"/>
    <col min="13321" max="13321" width="10.28515625" style="50" bestFit="1" customWidth="1"/>
    <col min="13322" max="13564" width="9.140625" style="50"/>
    <col min="13565" max="13565" width="11.42578125" style="50" customWidth="1"/>
    <col min="13566" max="13566" width="18.28515625" style="50" customWidth="1"/>
    <col min="13567" max="13567" width="21" style="50" customWidth="1"/>
    <col min="13568" max="13570" width="16" style="50" customWidth="1"/>
    <col min="13571" max="13571" width="17" style="50" customWidth="1"/>
    <col min="13572" max="13573" width="15.28515625" style="50" customWidth="1"/>
    <col min="13574" max="13574" width="17" style="50" customWidth="1"/>
    <col min="13575" max="13575" width="11.42578125" style="50" bestFit="1" customWidth="1"/>
    <col min="13576" max="13576" width="9.140625" style="50"/>
    <col min="13577" max="13577" width="10.28515625" style="50" bestFit="1" customWidth="1"/>
    <col min="13578" max="13820" width="9.140625" style="50"/>
    <col min="13821" max="13821" width="11.42578125" style="50" customWidth="1"/>
    <col min="13822" max="13822" width="18.28515625" style="50" customWidth="1"/>
    <col min="13823" max="13823" width="21" style="50" customWidth="1"/>
    <col min="13824" max="13826" width="16" style="50" customWidth="1"/>
    <col min="13827" max="13827" width="17" style="50" customWidth="1"/>
    <col min="13828" max="13829" width="15.28515625" style="50" customWidth="1"/>
    <col min="13830" max="13830" width="17" style="50" customWidth="1"/>
    <col min="13831" max="13831" width="11.42578125" style="50" bestFit="1" customWidth="1"/>
    <col min="13832" max="13832" width="9.140625" style="50"/>
    <col min="13833" max="13833" width="10.28515625" style="50" bestFit="1" customWidth="1"/>
    <col min="13834" max="14076" width="9.140625" style="50"/>
    <col min="14077" max="14077" width="11.42578125" style="50" customWidth="1"/>
    <col min="14078" max="14078" width="18.28515625" style="50" customWidth="1"/>
    <col min="14079" max="14079" width="21" style="50" customWidth="1"/>
    <col min="14080" max="14082" width="16" style="50" customWidth="1"/>
    <col min="14083" max="14083" width="17" style="50" customWidth="1"/>
    <col min="14084" max="14085" width="15.28515625" style="50" customWidth="1"/>
    <col min="14086" max="14086" width="17" style="50" customWidth="1"/>
    <col min="14087" max="14087" width="11.42578125" style="50" bestFit="1" customWidth="1"/>
    <col min="14088" max="14088" width="9.140625" style="50"/>
    <col min="14089" max="14089" width="10.28515625" style="50" bestFit="1" customWidth="1"/>
    <col min="14090" max="14332" width="9.140625" style="50"/>
    <col min="14333" max="14333" width="11.42578125" style="50" customWidth="1"/>
    <col min="14334" max="14334" width="18.28515625" style="50" customWidth="1"/>
    <col min="14335" max="14335" width="21" style="50" customWidth="1"/>
    <col min="14336" max="14338" width="16" style="50" customWidth="1"/>
    <col min="14339" max="14339" width="17" style="50" customWidth="1"/>
    <col min="14340" max="14341" width="15.28515625" style="50" customWidth="1"/>
    <col min="14342" max="14342" width="17" style="50" customWidth="1"/>
    <col min="14343" max="14343" width="11.42578125" style="50" bestFit="1" customWidth="1"/>
    <col min="14344" max="14344" width="9.140625" style="50"/>
    <col min="14345" max="14345" width="10.28515625" style="50" bestFit="1" customWidth="1"/>
    <col min="14346" max="14588" width="9.140625" style="50"/>
    <col min="14589" max="14589" width="11.42578125" style="50" customWidth="1"/>
    <col min="14590" max="14590" width="18.28515625" style="50" customWidth="1"/>
    <col min="14591" max="14591" width="21" style="50" customWidth="1"/>
    <col min="14592" max="14594" width="16" style="50" customWidth="1"/>
    <col min="14595" max="14595" width="17" style="50" customWidth="1"/>
    <col min="14596" max="14597" width="15.28515625" style="50" customWidth="1"/>
    <col min="14598" max="14598" width="17" style="50" customWidth="1"/>
    <col min="14599" max="14599" width="11.42578125" style="50" bestFit="1" customWidth="1"/>
    <col min="14600" max="14600" width="9.140625" style="50"/>
    <col min="14601" max="14601" width="10.28515625" style="50" bestFit="1" customWidth="1"/>
    <col min="14602" max="14844" width="9.140625" style="50"/>
    <col min="14845" max="14845" width="11.42578125" style="50" customWidth="1"/>
    <col min="14846" max="14846" width="18.28515625" style="50" customWidth="1"/>
    <col min="14847" max="14847" width="21" style="50" customWidth="1"/>
    <col min="14848" max="14850" width="16" style="50" customWidth="1"/>
    <col min="14851" max="14851" width="17" style="50" customWidth="1"/>
    <col min="14852" max="14853" width="15.28515625" style="50" customWidth="1"/>
    <col min="14854" max="14854" width="17" style="50" customWidth="1"/>
    <col min="14855" max="14855" width="11.42578125" style="50" bestFit="1" customWidth="1"/>
    <col min="14856" max="14856" width="9.140625" style="50"/>
    <col min="14857" max="14857" width="10.28515625" style="50" bestFit="1" customWidth="1"/>
    <col min="14858" max="15100" width="9.140625" style="50"/>
    <col min="15101" max="15101" width="11.42578125" style="50" customWidth="1"/>
    <col min="15102" max="15102" width="18.28515625" style="50" customWidth="1"/>
    <col min="15103" max="15103" width="21" style="50" customWidth="1"/>
    <col min="15104" max="15106" width="16" style="50" customWidth="1"/>
    <col min="15107" max="15107" width="17" style="50" customWidth="1"/>
    <col min="15108" max="15109" width="15.28515625" style="50" customWidth="1"/>
    <col min="15110" max="15110" width="17" style="50" customWidth="1"/>
    <col min="15111" max="15111" width="11.42578125" style="50" bestFit="1" customWidth="1"/>
    <col min="15112" max="15112" width="9.140625" style="50"/>
    <col min="15113" max="15113" width="10.28515625" style="50" bestFit="1" customWidth="1"/>
    <col min="15114" max="15356" width="9.140625" style="50"/>
    <col min="15357" max="15357" width="11.42578125" style="50" customWidth="1"/>
    <col min="15358" max="15358" width="18.28515625" style="50" customWidth="1"/>
    <col min="15359" max="15359" width="21" style="50" customWidth="1"/>
    <col min="15360" max="15362" width="16" style="50" customWidth="1"/>
    <col min="15363" max="15363" width="17" style="50" customWidth="1"/>
    <col min="15364" max="15365" width="15.28515625" style="50" customWidth="1"/>
    <col min="15366" max="15366" width="17" style="50" customWidth="1"/>
    <col min="15367" max="15367" width="11.42578125" style="50" bestFit="1" customWidth="1"/>
    <col min="15368" max="15368" width="9.140625" style="50"/>
    <col min="15369" max="15369" width="10.28515625" style="50" bestFit="1" customWidth="1"/>
    <col min="15370" max="15612" width="9.140625" style="50"/>
    <col min="15613" max="15613" width="11.42578125" style="50" customWidth="1"/>
    <col min="15614" max="15614" width="18.28515625" style="50" customWidth="1"/>
    <col min="15615" max="15615" width="21" style="50" customWidth="1"/>
    <col min="15616" max="15618" width="16" style="50" customWidth="1"/>
    <col min="15619" max="15619" width="17" style="50" customWidth="1"/>
    <col min="15620" max="15621" width="15.28515625" style="50" customWidth="1"/>
    <col min="15622" max="15622" width="17" style="50" customWidth="1"/>
    <col min="15623" max="15623" width="11.42578125" style="50" bestFit="1" customWidth="1"/>
    <col min="15624" max="15624" width="9.140625" style="50"/>
    <col min="15625" max="15625" width="10.28515625" style="50" bestFit="1" customWidth="1"/>
    <col min="15626" max="15868" width="9.140625" style="50"/>
    <col min="15869" max="15869" width="11.42578125" style="50" customWidth="1"/>
    <col min="15870" max="15870" width="18.28515625" style="50" customWidth="1"/>
    <col min="15871" max="15871" width="21" style="50" customWidth="1"/>
    <col min="15872" max="15874" width="16" style="50" customWidth="1"/>
    <col min="15875" max="15875" width="17" style="50" customWidth="1"/>
    <col min="15876" max="15877" width="15.28515625" style="50" customWidth="1"/>
    <col min="15878" max="15878" width="17" style="50" customWidth="1"/>
    <col min="15879" max="15879" width="11.42578125" style="50" bestFit="1" customWidth="1"/>
    <col min="15880" max="15880" width="9.140625" style="50"/>
    <col min="15881" max="15881" width="10.28515625" style="50" bestFit="1" customWidth="1"/>
    <col min="15882" max="16124" width="9.140625" style="50"/>
    <col min="16125" max="16125" width="11.42578125" style="50" customWidth="1"/>
    <col min="16126" max="16126" width="18.28515625" style="50" customWidth="1"/>
    <col min="16127" max="16127" width="21" style="50" customWidth="1"/>
    <col min="16128" max="16130" width="16" style="50" customWidth="1"/>
    <col min="16131" max="16131" width="17" style="50" customWidth="1"/>
    <col min="16132" max="16133" width="15.28515625" style="50" customWidth="1"/>
    <col min="16134" max="16134" width="17" style="50" customWidth="1"/>
    <col min="16135" max="16135" width="11.42578125" style="50" bestFit="1" customWidth="1"/>
    <col min="16136" max="16136" width="9.140625" style="50"/>
    <col min="16137" max="16137" width="10.28515625" style="50" bestFit="1" customWidth="1"/>
    <col min="16138" max="16384" width="9.140625" style="50"/>
  </cols>
  <sheetData>
    <row r="1" spans="1:7" x14ac:dyDescent="0.25">
      <c r="A1" s="1066" t="s">
        <v>201</v>
      </c>
      <c r="B1" s="1066"/>
      <c r="C1" s="1066"/>
      <c r="D1" s="1066"/>
      <c r="E1" s="1066"/>
      <c r="F1" s="1066"/>
      <c r="G1" s="1066"/>
    </row>
    <row r="2" spans="1:7" x14ac:dyDescent="0.25">
      <c r="A2" s="463"/>
      <c r="B2" s="463"/>
      <c r="C2" s="463"/>
      <c r="D2" s="463"/>
      <c r="E2" s="463"/>
      <c r="F2" s="463"/>
      <c r="G2" s="463"/>
    </row>
    <row r="3" spans="1:7" ht="53.25" customHeight="1" x14ac:dyDescent="0.25">
      <c r="A3" s="682" t="s">
        <v>571</v>
      </c>
      <c r="B3" s="682"/>
      <c r="C3" s="682"/>
      <c r="D3" s="682"/>
      <c r="E3" s="682"/>
      <c r="F3" s="682"/>
      <c r="G3" s="682"/>
    </row>
    <row r="4" spans="1:7" ht="39" customHeight="1" x14ac:dyDescent="0.25">
      <c r="A4" s="683" t="s">
        <v>26</v>
      </c>
      <c r="B4" s="683"/>
      <c r="C4" s="683"/>
      <c r="D4" s="683"/>
      <c r="E4" s="683"/>
      <c r="F4" s="683"/>
      <c r="G4" s="683"/>
    </row>
    <row r="5" spans="1:7" s="377" customFormat="1" x14ac:dyDescent="0.25">
      <c r="A5" s="50"/>
      <c r="B5" s="50"/>
      <c r="C5" s="50"/>
      <c r="D5" s="50"/>
      <c r="E5" s="50"/>
      <c r="F5" s="50"/>
      <c r="G5" s="50"/>
    </row>
    <row r="6" spans="1:7" s="123" customFormat="1" x14ac:dyDescent="0.25">
      <c r="A6" s="1046" t="s">
        <v>59</v>
      </c>
      <c r="B6" s="1046"/>
      <c r="C6" s="1046"/>
      <c r="D6" s="1046"/>
      <c r="E6" s="1046"/>
      <c r="F6" s="1046"/>
      <c r="G6" s="1046"/>
    </row>
    <row r="7" spans="1:7" s="123" customFormat="1" ht="18" thickBot="1" x14ac:dyDescent="0.3">
      <c r="A7" s="436"/>
      <c r="B7" s="436"/>
      <c r="C7" s="436"/>
      <c r="D7" s="436"/>
      <c r="E7" s="436"/>
      <c r="F7" s="436"/>
      <c r="G7" s="436"/>
    </row>
    <row r="8" spans="1:7" ht="51" customHeight="1" x14ac:dyDescent="0.25">
      <c r="A8" s="725" t="s">
        <v>28</v>
      </c>
      <c r="B8" s="726"/>
      <c r="C8" s="727"/>
      <c r="D8" s="984" t="s">
        <v>109</v>
      </c>
      <c r="E8" s="984"/>
      <c r="F8" s="984"/>
      <c r="G8" s="984"/>
    </row>
    <row r="9" spans="1:7" ht="41.25" customHeight="1" x14ac:dyDescent="0.25">
      <c r="A9" s="728"/>
      <c r="B9" s="705"/>
      <c r="C9" s="706"/>
      <c r="D9" s="696" t="s">
        <v>29</v>
      </c>
      <c r="E9" s="697"/>
      <c r="F9" s="696" t="s">
        <v>30</v>
      </c>
      <c r="G9" s="697"/>
    </row>
    <row r="10" spans="1:7" ht="33" customHeight="1" thickBot="1" x14ac:dyDescent="0.3">
      <c r="A10" s="729"/>
      <c r="B10" s="708"/>
      <c r="C10" s="709"/>
      <c r="D10" s="384" t="s">
        <v>11</v>
      </c>
      <c r="E10" s="142" t="s">
        <v>5</v>
      </c>
      <c r="F10" s="384" t="s">
        <v>11</v>
      </c>
      <c r="G10" s="144" t="s">
        <v>5</v>
      </c>
    </row>
    <row r="11" spans="1:7" x14ac:dyDescent="0.25">
      <c r="A11" s="712" t="s">
        <v>31</v>
      </c>
      <c r="B11" s="713"/>
      <c r="C11" s="716" t="s">
        <v>12</v>
      </c>
      <c r="D11" s="717"/>
      <c r="E11" s="717"/>
      <c r="F11" s="717"/>
      <c r="G11" s="718"/>
    </row>
    <row r="12" spans="1:7" ht="17.25" customHeight="1" x14ac:dyDescent="0.25">
      <c r="A12" s="714"/>
      <c r="B12" s="715"/>
      <c r="C12" s="719" t="s">
        <v>352</v>
      </c>
      <c r="D12" s="720"/>
      <c r="E12" s="720"/>
      <c r="F12" s="720"/>
      <c r="G12" s="721"/>
    </row>
    <row r="13" spans="1:7" ht="33" customHeight="1" x14ac:dyDescent="0.25">
      <c r="A13" s="772">
        <v>1047</v>
      </c>
      <c r="B13" s="703" t="s">
        <v>573</v>
      </c>
      <c r="C13" s="688" t="s">
        <v>33</v>
      </c>
      <c r="D13" s="689"/>
      <c r="E13" s="689"/>
      <c r="F13" s="689"/>
      <c r="G13" s="690"/>
    </row>
    <row r="14" spans="1:7" ht="77.25" customHeight="1" thickBot="1" x14ac:dyDescent="0.3">
      <c r="A14" s="772"/>
      <c r="B14" s="709"/>
      <c r="C14" s="691" t="s">
        <v>572</v>
      </c>
      <c r="D14" s="692"/>
      <c r="E14" s="692"/>
      <c r="F14" s="692"/>
      <c r="G14" s="693"/>
    </row>
    <row r="15" spans="1:7" ht="52.5" thickBot="1" x14ac:dyDescent="0.3">
      <c r="A15" s="694" t="s">
        <v>60</v>
      </c>
      <c r="B15" s="711"/>
      <c r="C15" s="375" t="s">
        <v>61</v>
      </c>
      <c r="D15" s="385">
        <v>9</v>
      </c>
      <c r="E15" s="385">
        <v>9</v>
      </c>
      <c r="F15" s="386"/>
      <c r="G15" s="147"/>
    </row>
    <row r="16" spans="1:7" ht="34.5" customHeight="1" thickBot="1" x14ac:dyDescent="0.3">
      <c r="A16" s="710" t="s">
        <v>62</v>
      </c>
      <c r="B16" s="711"/>
      <c r="C16" s="375"/>
      <c r="D16" s="133" t="s">
        <v>35</v>
      </c>
      <c r="E16" s="133" t="s">
        <v>35</v>
      </c>
      <c r="F16" s="387">
        <f>SUM(Շիրակ!C11:C19)</f>
        <v>37919</v>
      </c>
      <c r="G16" s="387">
        <f>SUM(Շիրակ!D11:D19)</f>
        <v>37919</v>
      </c>
    </row>
    <row r="17" spans="1:7" ht="44.25" customHeight="1" thickBot="1" x14ac:dyDescent="0.3">
      <c r="A17" s="710" t="s">
        <v>63</v>
      </c>
      <c r="B17" s="730"/>
      <c r="C17" s="711"/>
      <c r="D17" s="374"/>
      <c r="E17" s="133"/>
      <c r="F17" s="146"/>
      <c r="G17" s="147"/>
    </row>
    <row r="18" spans="1:7" x14ac:dyDescent="0.25">
      <c r="A18" s="731" t="s">
        <v>64</v>
      </c>
      <c r="B18" s="732"/>
      <c r="C18" s="732"/>
      <c r="D18" s="732"/>
      <c r="E18" s="732"/>
      <c r="F18" s="732"/>
      <c r="G18" s="733"/>
    </row>
    <row r="19" spans="1:7" ht="39" customHeight="1" thickBot="1" x14ac:dyDescent="0.3">
      <c r="A19" s="694" t="s">
        <v>75</v>
      </c>
      <c r="B19" s="734"/>
      <c r="C19" s="734"/>
      <c r="D19" s="734"/>
      <c r="E19" s="734"/>
      <c r="F19" s="734"/>
      <c r="G19" s="735"/>
    </row>
    <row r="20" spans="1:7" x14ac:dyDescent="0.25">
      <c r="A20" s="736" t="s">
        <v>41</v>
      </c>
      <c r="B20" s="737"/>
      <c r="C20" s="737"/>
      <c r="D20" s="737"/>
      <c r="E20" s="737"/>
      <c r="F20" s="737"/>
      <c r="G20" s="738"/>
    </row>
    <row r="21" spans="1:7" ht="43.5" customHeight="1" thickBot="1" x14ac:dyDescent="0.35">
      <c r="A21" s="844" t="s">
        <v>86</v>
      </c>
      <c r="B21" s="845"/>
      <c r="C21" s="845"/>
      <c r="D21" s="845"/>
      <c r="E21" s="845"/>
      <c r="F21" s="845"/>
      <c r="G21" s="887"/>
    </row>
    <row r="22" spans="1:7" ht="24.75" customHeight="1" x14ac:dyDescent="0.25">
      <c r="A22" s="736" t="s">
        <v>42</v>
      </c>
      <c r="B22" s="737"/>
      <c r="C22" s="737"/>
      <c r="D22" s="737"/>
      <c r="E22" s="737"/>
      <c r="F22" s="737"/>
      <c r="G22" s="738"/>
    </row>
    <row r="23" spans="1:7" ht="25.5" customHeight="1" thickBot="1" x14ac:dyDescent="0.35">
      <c r="A23" s="844" t="s">
        <v>87</v>
      </c>
      <c r="B23" s="845"/>
      <c r="C23" s="845"/>
      <c r="D23" s="845"/>
      <c r="E23" s="845"/>
      <c r="F23" s="845"/>
      <c r="G23" s="887"/>
    </row>
    <row r="24" spans="1:7" s="123" customFormat="1" x14ac:dyDescent="0.25">
      <c r="A24" s="848" t="s">
        <v>27</v>
      </c>
      <c r="B24" s="848"/>
      <c r="C24" s="848"/>
      <c r="D24" s="848"/>
      <c r="E24" s="848"/>
      <c r="F24" s="848"/>
      <c r="G24" s="848"/>
    </row>
    <row r="25" spans="1:7" s="123" customFormat="1" ht="18" thickBot="1" x14ac:dyDescent="0.3">
      <c r="A25" s="380"/>
      <c r="B25" s="380"/>
      <c r="C25" s="380"/>
      <c r="D25" s="380"/>
      <c r="E25" s="380"/>
      <c r="F25" s="380"/>
      <c r="G25" s="380"/>
    </row>
    <row r="26" spans="1:7" s="123" customFormat="1" ht="49.5" customHeight="1" x14ac:dyDescent="0.25">
      <c r="A26" s="849" t="s">
        <v>28</v>
      </c>
      <c r="B26" s="850"/>
      <c r="C26" s="851"/>
      <c r="D26" s="984" t="s">
        <v>109</v>
      </c>
      <c r="E26" s="984"/>
      <c r="F26" s="984"/>
      <c r="G26" s="984"/>
    </row>
    <row r="27" spans="1:7" s="123" customFormat="1" ht="42.75" customHeight="1" x14ac:dyDescent="0.25">
      <c r="A27" s="852"/>
      <c r="B27" s="853"/>
      <c r="C27" s="854"/>
      <c r="D27" s="696" t="s">
        <v>29</v>
      </c>
      <c r="E27" s="697"/>
      <c r="F27" s="696" t="s">
        <v>30</v>
      </c>
      <c r="G27" s="697"/>
    </row>
    <row r="28" spans="1:7" s="123" customFormat="1" ht="39.75" customHeight="1" thickBot="1" x14ac:dyDescent="0.3">
      <c r="A28" s="855"/>
      <c r="B28" s="856"/>
      <c r="C28" s="857"/>
      <c r="D28" s="384" t="s">
        <v>11</v>
      </c>
      <c r="E28" s="142" t="s">
        <v>5</v>
      </c>
      <c r="F28" s="384" t="s">
        <v>11</v>
      </c>
      <c r="G28" s="144" t="s">
        <v>5</v>
      </c>
    </row>
    <row r="29" spans="1:7" s="123" customFormat="1" x14ac:dyDescent="0.25">
      <c r="A29" s="814" t="s">
        <v>31</v>
      </c>
      <c r="B29" s="815"/>
      <c r="C29" s="807" t="s">
        <v>12</v>
      </c>
      <c r="D29" s="808"/>
      <c r="E29" s="808"/>
      <c r="F29" s="808"/>
      <c r="G29" s="809"/>
    </row>
    <row r="30" spans="1:7" s="123" customFormat="1" ht="31.5" customHeight="1" x14ac:dyDescent="0.25">
      <c r="A30" s="816"/>
      <c r="B30" s="817"/>
      <c r="C30" s="858" t="s">
        <v>32</v>
      </c>
      <c r="D30" s="859"/>
      <c r="E30" s="859"/>
      <c r="F30" s="859"/>
      <c r="G30" s="860"/>
    </row>
    <row r="31" spans="1:7" s="123" customFormat="1" ht="28.5" customHeight="1" x14ac:dyDescent="0.25">
      <c r="A31" s="759">
        <v>1146</v>
      </c>
      <c r="B31" s="861" t="s">
        <v>355</v>
      </c>
      <c r="C31" s="454" t="s">
        <v>33</v>
      </c>
      <c r="D31" s="455"/>
      <c r="E31" s="456"/>
      <c r="F31" s="456"/>
      <c r="G31" s="457"/>
    </row>
    <row r="32" spans="1:7" s="123" customFormat="1" ht="69.75" customHeight="1" x14ac:dyDescent="0.25">
      <c r="A32" s="759"/>
      <c r="B32" s="861"/>
      <c r="C32" s="862" t="s">
        <v>441</v>
      </c>
      <c r="D32" s="863"/>
      <c r="E32" s="863"/>
      <c r="F32" s="863"/>
      <c r="G32" s="864"/>
    </row>
    <row r="33" spans="1:7" s="123" customFormat="1" ht="36" customHeight="1" thickBot="1" x14ac:dyDescent="0.3">
      <c r="A33" s="824" t="s">
        <v>34</v>
      </c>
      <c r="B33" s="825"/>
      <c r="C33" s="458"/>
      <c r="D33" s="459" t="s">
        <v>35</v>
      </c>
      <c r="E33" s="459" t="s">
        <v>35</v>
      </c>
      <c r="F33" s="80">
        <f>SUM(Կապիտալ!H202,Կապիտալ!G222)</f>
        <v>-43201</v>
      </c>
      <c r="G33" s="80">
        <f>SUM(F33)</f>
        <v>-43201</v>
      </c>
    </row>
    <row r="34" spans="1:7" s="123" customFormat="1" ht="24" customHeight="1" x14ac:dyDescent="0.25">
      <c r="A34" s="810" t="s">
        <v>36</v>
      </c>
      <c r="B34" s="811"/>
      <c r="C34" s="811"/>
      <c r="D34" s="811"/>
      <c r="E34" s="811"/>
      <c r="F34" s="812"/>
      <c r="G34" s="813"/>
    </row>
    <row r="35" spans="1:7" s="123" customFormat="1" ht="33" customHeight="1" thickBot="1" x14ac:dyDescent="0.3">
      <c r="A35" s="818" t="s">
        <v>574</v>
      </c>
      <c r="B35" s="819"/>
      <c r="C35" s="819"/>
      <c r="D35" s="819"/>
      <c r="E35" s="819"/>
      <c r="F35" s="819"/>
      <c r="G35" s="820"/>
    </row>
    <row r="36" spans="1:7" s="123" customFormat="1" ht="35.25" customHeight="1" thickBot="1" x14ac:dyDescent="0.3">
      <c r="A36" s="821" t="s">
        <v>37</v>
      </c>
      <c r="B36" s="822"/>
      <c r="C36" s="822"/>
      <c r="D36" s="822"/>
      <c r="E36" s="822"/>
      <c r="F36" s="822"/>
      <c r="G36" s="823"/>
    </row>
    <row r="37" spans="1:7" s="123" customFormat="1" ht="96.75" customHeight="1" thickBot="1" x14ac:dyDescent="0.3">
      <c r="A37" s="826" t="s">
        <v>38</v>
      </c>
      <c r="B37" s="827"/>
      <c r="C37" s="828" t="s">
        <v>39</v>
      </c>
      <c r="D37" s="829"/>
      <c r="E37" s="829"/>
      <c r="F37" s="829"/>
      <c r="G37" s="830"/>
    </row>
    <row r="38" spans="1:7" s="123" customFormat="1" ht="63" customHeight="1" thickBot="1" x14ac:dyDescent="0.3">
      <c r="A38" s="831" t="s">
        <v>40</v>
      </c>
      <c r="B38" s="832"/>
      <c r="C38" s="460"/>
      <c r="D38" s="460"/>
      <c r="E38" s="460"/>
      <c r="F38" s="460"/>
      <c r="G38" s="461"/>
    </row>
    <row r="39" spans="1:7" s="123" customFormat="1" ht="28.5" customHeight="1" x14ac:dyDescent="0.25">
      <c r="A39" s="837" t="s">
        <v>41</v>
      </c>
      <c r="B39" s="838"/>
      <c r="C39" s="838"/>
      <c r="D39" s="838"/>
      <c r="E39" s="838"/>
      <c r="F39" s="839"/>
      <c r="G39" s="840"/>
    </row>
    <row r="40" spans="1:7" s="123" customFormat="1" ht="30.75" customHeight="1" thickBot="1" x14ac:dyDescent="0.3">
      <c r="A40" s="833" t="s">
        <v>84</v>
      </c>
      <c r="B40" s="834"/>
      <c r="C40" s="834"/>
      <c r="D40" s="834"/>
      <c r="E40" s="834"/>
      <c r="F40" s="835"/>
      <c r="G40" s="836"/>
    </row>
    <row r="41" spans="1:7" s="123" customFormat="1" ht="24" customHeight="1" x14ac:dyDescent="0.25">
      <c r="A41" s="837" t="s">
        <v>42</v>
      </c>
      <c r="B41" s="838"/>
      <c r="C41" s="838"/>
      <c r="D41" s="838"/>
      <c r="E41" s="838"/>
      <c r="F41" s="839"/>
      <c r="G41" s="840"/>
    </row>
    <row r="42" spans="1:7" s="123" customFormat="1" ht="29.25" customHeight="1" thickBot="1" x14ac:dyDescent="0.3">
      <c r="A42" s="833" t="s">
        <v>85</v>
      </c>
      <c r="B42" s="834"/>
      <c r="C42" s="834"/>
      <c r="D42" s="834"/>
      <c r="E42" s="834"/>
      <c r="F42" s="835"/>
      <c r="G42" s="836"/>
    </row>
    <row r="43" spans="1:7" s="5" customFormat="1" x14ac:dyDescent="0.25">
      <c r="A43" s="755" t="s">
        <v>31</v>
      </c>
      <c r="B43" s="756"/>
      <c r="C43" s="716" t="s">
        <v>12</v>
      </c>
      <c r="D43" s="717"/>
      <c r="E43" s="717"/>
      <c r="F43" s="717"/>
      <c r="G43" s="718"/>
    </row>
    <row r="44" spans="1:7" s="5" customFormat="1" x14ac:dyDescent="0.25">
      <c r="A44" s="757"/>
      <c r="B44" s="758"/>
      <c r="C44" s="719" t="s">
        <v>43</v>
      </c>
      <c r="D44" s="720"/>
      <c r="E44" s="720"/>
      <c r="F44" s="720"/>
      <c r="G44" s="721"/>
    </row>
    <row r="45" spans="1:7" s="5" customFormat="1" x14ac:dyDescent="0.25">
      <c r="A45" s="759">
        <v>1168</v>
      </c>
      <c r="B45" s="760" t="s">
        <v>180</v>
      </c>
      <c r="C45" s="688" t="s">
        <v>33</v>
      </c>
      <c r="D45" s="689"/>
      <c r="E45" s="689"/>
      <c r="F45" s="689"/>
      <c r="G45" s="690"/>
    </row>
    <row r="46" spans="1:7" s="5" customFormat="1" ht="33.75" customHeight="1" x14ac:dyDescent="0.25">
      <c r="A46" s="759"/>
      <c r="B46" s="760"/>
      <c r="C46" s="761" t="s">
        <v>575</v>
      </c>
      <c r="D46" s="762"/>
      <c r="E46" s="762"/>
      <c r="F46" s="762"/>
      <c r="G46" s="763"/>
    </row>
    <row r="47" spans="1:7" s="5" customFormat="1" ht="22.5" customHeight="1" thickBot="1" x14ac:dyDescent="0.3">
      <c r="A47" s="747" t="s">
        <v>34</v>
      </c>
      <c r="B47" s="686"/>
      <c r="C47" s="150"/>
      <c r="D47" s="376" t="s">
        <v>35</v>
      </c>
      <c r="E47" s="376" t="s">
        <v>35</v>
      </c>
      <c r="F47" s="388">
        <f>SUM(Շիրակ!C27)</f>
        <v>9650</v>
      </c>
      <c r="G47" s="388">
        <f>SUM(Շիրակ!D27)</f>
        <v>9650</v>
      </c>
    </row>
    <row r="48" spans="1:7" s="5" customFormat="1" x14ac:dyDescent="0.25">
      <c r="A48" s="736" t="s">
        <v>36</v>
      </c>
      <c r="B48" s="737"/>
      <c r="C48" s="737"/>
      <c r="D48" s="737"/>
      <c r="E48" s="737"/>
      <c r="F48" s="737"/>
      <c r="G48" s="738"/>
    </row>
    <row r="49" spans="1:7" s="5" customFormat="1" ht="26.25" customHeight="1" thickBot="1" x14ac:dyDescent="0.3">
      <c r="A49" s="694" t="s">
        <v>576</v>
      </c>
      <c r="B49" s="734"/>
      <c r="C49" s="734"/>
      <c r="D49" s="734"/>
      <c r="E49" s="734"/>
      <c r="F49" s="734"/>
      <c r="G49" s="735"/>
    </row>
    <row r="50" spans="1:7" s="5" customFormat="1" ht="25.5" customHeight="1" thickBot="1" x14ac:dyDescent="0.3">
      <c r="A50" s="748" t="s">
        <v>37</v>
      </c>
      <c r="B50" s="749"/>
      <c r="C50" s="749"/>
      <c r="D50" s="749"/>
      <c r="E50" s="749"/>
      <c r="F50" s="749"/>
      <c r="G50" s="750"/>
    </row>
    <row r="51" spans="1:7" s="5" customFormat="1" ht="63" customHeight="1" thickBot="1" x14ac:dyDescent="0.3">
      <c r="A51" s="751" t="s">
        <v>38</v>
      </c>
      <c r="B51" s="752"/>
      <c r="C51" s="753" t="s">
        <v>44</v>
      </c>
      <c r="D51" s="730"/>
      <c r="E51" s="730"/>
      <c r="F51" s="730"/>
      <c r="G51" s="754"/>
    </row>
    <row r="52" spans="1:7" s="5" customFormat="1" ht="54" customHeight="1" thickBot="1" x14ac:dyDescent="0.3">
      <c r="A52" s="764" t="s">
        <v>40</v>
      </c>
      <c r="B52" s="765"/>
      <c r="C52" s="48"/>
      <c r="D52" s="48"/>
      <c r="E52" s="48"/>
      <c r="F52" s="48"/>
      <c r="G52" s="49"/>
    </row>
    <row r="53" spans="1:7" s="5" customFormat="1" ht="36.75" customHeight="1" x14ac:dyDescent="0.25">
      <c r="A53" s="739" t="s">
        <v>41</v>
      </c>
      <c r="B53" s="740"/>
      <c r="C53" s="740"/>
      <c r="D53" s="740"/>
      <c r="E53" s="740"/>
      <c r="F53" s="741"/>
      <c r="G53" s="742"/>
    </row>
    <row r="54" spans="1:7" s="5" customFormat="1" ht="35.25" customHeight="1" thickBot="1" x14ac:dyDescent="0.3">
      <c r="A54" s="743" t="s">
        <v>151</v>
      </c>
      <c r="B54" s="744"/>
      <c r="C54" s="744"/>
      <c r="D54" s="744"/>
      <c r="E54" s="744"/>
      <c r="F54" s="745"/>
      <c r="G54" s="746"/>
    </row>
    <row r="55" spans="1:7" s="5" customFormat="1" x14ac:dyDescent="0.25">
      <c r="A55" s="739" t="s">
        <v>42</v>
      </c>
      <c r="B55" s="740"/>
      <c r="C55" s="740"/>
      <c r="D55" s="740"/>
      <c r="E55" s="740"/>
      <c r="F55" s="741"/>
      <c r="G55" s="742"/>
    </row>
    <row r="56" spans="1:7" s="5" customFormat="1" ht="18" thickBot="1" x14ac:dyDescent="0.3">
      <c r="A56" s="743" t="s">
        <v>152</v>
      </c>
      <c r="B56" s="744"/>
      <c r="C56" s="744"/>
      <c r="D56" s="744"/>
      <c r="E56" s="744"/>
      <c r="F56" s="745"/>
      <c r="G56" s="746"/>
    </row>
    <row r="57" spans="1:7" x14ac:dyDescent="0.3">
      <c r="A57" s="425"/>
      <c r="B57" s="425"/>
      <c r="C57" s="425"/>
      <c r="D57" s="425"/>
      <c r="E57" s="425"/>
      <c r="F57" s="425"/>
      <c r="G57" s="425"/>
    </row>
    <row r="58" spans="1:7" x14ac:dyDescent="0.25">
      <c r="A58" s="683" t="s">
        <v>218</v>
      </c>
      <c r="B58" s="683"/>
      <c r="C58" s="683"/>
      <c r="D58" s="683"/>
      <c r="E58" s="683"/>
      <c r="F58" s="683"/>
      <c r="G58" s="683"/>
    </row>
    <row r="60" spans="1:7" ht="18" thickBot="1" x14ac:dyDescent="0.3">
      <c r="A60" s="683" t="s">
        <v>45</v>
      </c>
      <c r="B60" s="683"/>
      <c r="C60" s="683"/>
      <c r="D60" s="683"/>
      <c r="E60" s="683"/>
      <c r="F60" s="683"/>
      <c r="G60" s="683"/>
    </row>
    <row r="61" spans="1:7" ht="53.25" customHeight="1" x14ac:dyDescent="0.25">
      <c r="A61" s="1067" t="s">
        <v>28</v>
      </c>
      <c r="B61" s="1068"/>
      <c r="C61" s="1068"/>
      <c r="D61" s="984" t="s">
        <v>109</v>
      </c>
      <c r="E61" s="984"/>
      <c r="F61" s="984"/>
      <c r="G61" s="984"/>
    </row>
    <row r="62" spans="1:7" ht="33" customHeight="1" x14ac:dyDescent="0.25">
      <c r="A62" s="1035"/>
      <c r="B62" s="760"/>
      <c r="C62" s="760"/>
      <c r="D62" s="696" t="s">
        <v>29</v>
      </c>
      <c r="E62" s="697"/>
      <c r="F62" s="696" t="s">
        <v>30</v>
      </c>
      <c r="G62" s="697"/>
    </row>
    <row r="63" spans="1:7" ht="25.5" customHeight="1" thickBot="1" x14ac:dyDescent="0.3">
      <c r="A63" s="1069"/>
      <c r="B63" s="1070"/>
      <c r="C63" s="1070"/>
      <c r="D63" s="384" t="s">
        <v>11</v>
      </c>
      <c r="E63" s="142" t="s">
        <v>5</v>
      </c>
      <c r="F63" s="384" t="s">
        <v>11</v>
      </c>
      <c r="G63" s="144" t="s">
        <v>5</v>
      </c>
    </row>
    <row r="64" spans="1:7" s="123" customFormat="1" x14ac:dyDescent="0.25">
      <c r="A64" s="814" t="s">
        <v>31</v>
      </c>
      <c r="B64" s="815"/>
      <c r="C64" s="807" t="s">
        <v>12</v>
      </c>
      <c r="D64" s="808"/>
      <c r="E64" s="808"/>
      <c r="F64" s="808"/>
      <c r="G64" s="809"/>
    </row>
    <row r="65" spans="1:7" s="123" customFormat="1" x14ac:dyDescent="0.25">
      <c r="A65" s="816"/>
      <c r="B65" s="817"/>
      <c r="C65" s="858" t="s">
        <v>52</v>
      </c>
      <c r="D65" s="859"/>
      <c r="E65" s="859"/>
      <c r="F65" s="859"/>
      <c r="G65" s="860"/>
    </row>
    <row r="66" spans="1:7" s="123" customFormat="1" x14ac:dyDescent="0.25">
      <c r="A66" s="1055">
        <v>1047</v>
      </c>
      <c r="B66" s="1055" t="s">
        <v>357</v>
      </c>
      <c r="C66" s="877" t="s">
        <v>33</v>
      </c>
      <c r="D66" s="879"/>
      <c r="E66" s="879"/>
      <c r="F66" s="879"/>
      <c r="G66" s="880"/>
    </row>
    <row r="67" spans="1:7" s="123" customFormat="1" ht="56.25" customHeight="1" thickBot="1" x14ac:dyDescent="0.3">
      <c r="A67" s="1056"/>
      <c r="B67" s="1056"/>
      <c r="C67" s="881" t="s">
        <v>53</v>
      </c>
      <c r="D67" s="882"/>
      <c r="E67" s="882"/>
      <c r="F67" s="882"/>
      <c r="G67" s="883"/>
    </row>
    <row r="68" spans="1:7" s="123" customFormat="1" ht="69" x14ac:dyDescent="0.25">
      <c r="A68" s="1057" t="s">
        <v>47</v>
      </c>
      <c r="B68" s="1058"/>
      <c r="C68" s="443" t="s">
        <v>54</v>
      </c>
      <c r="D68" s="444">
        <v>1</v>
      </c>
      <c r="E68" s="444">
        <v>1</v>
      </c>
      <c r="F68" s="445"/>
      <c r="G68" s="446"/>
    </row>
    <row r="69" spans="1:7" s="123" customFormat="1" ht="121.5" thickBot="1" x14ac:dyDescent="0.3">
      <c r="A69" s="871" t="s">
        <v>48</v>
      </c>
      <c r="B69" s="872"/>
      <c r="C69" s="447" t="s">
        <v>55</v>
      </c>
      <c r="D69" s="447"/>
      <c r="E69" s="448"/>
      <c r="F69" s="449"/>
      <c r="G69" s="450"/>
    </row>
    <row r="70" spans="1:7" s="123" customFormat="1" ht="92.25" customHeight="1" thickBot="1" x14ac:dyDescent="0.3">
      <c r="A70" s="873" t="s">
        <v>56</v>
      </c>
      <c r="B70" s="874"/>
      <c r="C70" s="874"/>
      <c r="D70" s="479"/>
      <c r="E70" s="411"/>
      <c r="F70" s="9">
        <f>SUM(Շիրակ!C24)</f>
        <v>350</v>
      </c>
      <c r="G70" s="9">
        <f>SUM(F70)</f>
        <v>350</v>
      </c>
    </row>
    <row r="71" spans="1:7" s="123" customFormat="1" ht="63.75" customHeight="1" thickBot="1" x14ac:dyDescent="0.3">
      <c r="A71" s="875" t="s">
        <v>57</v>
      </c>
      <c r="B71" s="876"/>
      <c r="C71" s="9">
        <f>G70</f>
        <v>350</v>
      </c>
      <c r="D71" s="145"/>
      <c r="E71" s="411"/>
      <c r="F71" s="451"/>
      <c r="G71" s="452"/>
    </row>
    <row r="72" spans="1:7" s="123" customFormat="1" ht="121.5" customHeight="1" thickBot="1" x14ac:dyDescent="0.3">
      <c r="A72" s="875" t="s">
        <v>58</v>
      </c>
      <c r="B72" s="876"/>
      <c r="C72" s="481"/>
      <c r="D72" s="481"/>
      <c r="E72" s="411"/>
      <c r="F72" s="451"/>
      <c r="G72" s="452"/>
    </row>
    <row r="73" spans="1:7" s="123" customFormat="1" ht="29.25" customHeight="1" x14ac:dyDescent="0.25">
      <c r="A73" s="837" t="s">
        <v>41</v>
      </c>
      <c r="B73" s="838"/>
      <c r="C73" s="838"/>
      <c r="D73" s="838"/>
      <c r="E73" s="838"/>
      <c r="F73" s="839"/>
      <c r="G73" s="840"/>
    </row>
    <row r="74" spans="1:7" s="123" customFormat="1" ht="37.5" customHeight="1" thickBot="1" x14ac:dyDescent="0.35">
      <c r="A74" s="844" t="s">
        <v>86</v>
      </c>
      <c r="B74" s="845"/>
      <c r="C74" s="845"/>
      <c r="D74" s="845"/>
      <c r="E74" s="845"/>
      <c r="F74" s="845"/>
      <c r="G74" s="887"/>
    </row>
    <row r="75" spans="1:7" s="123" customFormat="1" x14ac:dyDescent="0.25">
      <c r="A75" s="837" t="s">
        <v>42</v>
      </c>
      <c r="B75" s="838"/>
      <c r="C75" s="838"/>
      <c r="D75" s="838"/>
      <c r="E75" s="838"/>
      <c r="F75" s="839"/>
      <c r="G75" s="840"/>
    </row>
    <row r="76" spans="1:7" s="123" customFormat="1" ht="18" thickBot="1" x14ac:dyDescent="0.35">
      <c r="A76" s="844" t="s">
        <v>87</v>
      </c>
      <c r="B76" s="845"/>
      <c r="C76" s="845"/>
      <c r="D76" s="845"/>
      <c r="E76" s="845"/>
      <c r="F76" s="845"/>
      <c r="G76" s="887"/>
    </row>
    <row r="77" spans="1:7" x14ac:dyDescent="0.3">
      <c r="A77" s="891" t="s">
        <v>31</v>
      </c>
      <c r="B77" s="892"/>
      <c r="C77" s="897" t="s">
        <v>12</v>
      </c>
      <c r="D77" s="898"/>
      <c r="E77" s="898"/>
      <c r="F77" s="898"/>
      <c r="G77" s="899"/>
    </row>
    <row r="78" spans="1:7" ht="25.5" customHeight="1" x14ac:dyDescent="0.3">
      <c r="A78" s="893"/>
      <c r="B78" s="894"/>
      <c r="C78" s="900" t="s">
        <v>65</v>
      </c>
      <c r="D78" s="846"/>
      <c r="E78" s="901"/>
      <c r="F78" s="901"/>
      <c r="G78" s="847"/>
    </row>
    <row r="79" spans="1:7" ht="31.5" customHeight="1" thickBot="1" x14ac:dyDescent="0.35">
      <c r="A79" s="895"/>
      <c r="B79" s="896"/>
      <c r="C79" s="902" t="s">
        <v>46</v>
      </c>
      <c r="D79" s="903"/>
      <c r="E79" s="904"/>
      <c r="F79" s="904"/>
      <c r="G79" s="905"/>
    </row>
    <row r="80" spans="1:7" ht="48" customHeight="1" thickBot="1" x14ac:dyDescent="0.35">
      <c r="A80" s="462">
        <v>1049</v>
      </c>
      <c r="B80" s="421" t="s">
        <v>243</v>
      </c>
      <c r="C80" s="844" t="s">
        <v>66</v>
      </c>
      <c r="D80" s="845"/>
      <c r="E80" s="845"/>
      <c r="F80" s="845"/>
      <c r="G80" s="887"/>
    </row>
    <row r="81" spans="1:7" ht="79.5" customHeight="1" thickBot="1" x14ac:dyDescent="0.35">
      <c r="A81" s="888" t="s">
        <v>47</v>
      </c>
      <c r="B81" s="889"/>
      <c r="C81" s="422" t="s">
        <v>79</v>
      </c>
      <c r="D81" s="437"/>
      <c r="E81" s="437"/>
      <c r="F81" s="421"/>
      <c r="G81" s="421"/>
    </row>
    <row r="82" spans="1:7" ht="40.5" customHeight="1" thickBot="1" x14ac:dyDescent="0.35">
      <c r="A82" s="888" t="s">
        <v>48</v>
      </c>
      <c r="B82" s="889"/>
      <c r="C82" s="422"/>
      <c r="D82" s="422"/>
      <c r="E82" s="421"/>
      <c r="F82" s="421"/>
      <c r="G82" s="421"/>
    </row>
    <row r="83" spans="1:7" ht="63" customHeight="1" thickBot="1" x14ac:dyDescent="0.35">
      <c r="A83" s="888" t="s">
        <v>49</v>
      </c>
      <c r="B83" s="890"/>
      <c r="C83" s="889"/>
      <c r="D83" s="422"/>
      <c r="E83" s="421"/>
      <c r="F83" s="424">
        <f>SUM(Կապիտալ!H185)</f>
        <v>-12218</v>
      </c>
      <c r="G83" s="424">
        <f>SUM(F83)</f>
        <v>-12218</v>
      </c>
    </row>
    <row r="84" spans="1:7" ht="47.25" customHeight="1" thickBot="1" x14ac:dyDescent="0.35">
      <c r="A84" s="888" t="s">
        <v>50</v>
      </c>
      <c r="B84" s="889"/>
      <c r="C84" s="424">
        <f>G83</f>
        <v>-12218</v>
      </c>
      <c r="D84" s="424"/>
      <c r="E84" s="421"/>
      <c r="F84" s="421"/>
      <c r="G84" s="421"/>
    </row>
    <row r="85" spans="1:7" ht="113.25" customHeight="1" thickBot="1" x14ac:dyDescent="0.35">
      <c r="A85" s="888" t="s">
        <v>51</v>
      </c>
      <c r="B85" s="889"/>
      <c r="C85" s="422"/>
      <c r="D85" s="422"/>
      <c r="E85" s="421"/>
      <c r="F85" s="421"/>
      <c r="G85" s="421"/>
    </row>
    <row r="86" spans="1:7" ht="38.25" customHeight="1" x14ac:dyDescent="0.3">
      <c r="A86" s="884" t="s">
        <v>41</v>
      </c>
      <c r="B86" s="885"/>
      <c r="C86" s="885"/>
      <c r="D86" s="885"/>
      <c r="E86" s="885"/>
      <c r="F86" s="885"/>
      <c r="G86" s="886"/>
    </row>
    <row r="87" spans="1:7" ht="31.5" customHeight="1" thickBot="1" x14ac:dyDescent="0.35">
      <c r="A87" s="844" t="s">
        <v>165</v>
      </c>
      <c r="B87" s="845"/>
      <c r="C87" s="845"/>
      <c r="D87" s="845"/>
      <c r="E87" s="845"/>
      <c r="F87" s="845"/>
      <c r="G87" s="887"/>
    </row>
    <row r="88" spans="1:7" ht="30" customHeight="1" x14ac:dyDescent="0.3">
      <c r="A88" s="884" t="s">
        <v>42</v>
      </c>
      <c r="B88" s="885"/>
      <c r="C88" s="885"/>
      <c r="D88" s="885"/>
      <c r="E88" s="885"/>
      <c r="F88" s="885"/>
      <c r="G88" s="886"/>
    </row>
    <row r="89" spans="1:7" ht="60" customHeight="1" thickBot="1" x14ac:dyDescent="0.35">
      <c r="A89" s="844" t="s">
        <v>166</v>
      </c>
      <c r="B89" s="845"/>
      <c r="C89" s="845"/>
      <c r="D89" s="845"/>
      <c r="E89" s="845"/>
      <c r="F89" s="845"/>
      <c r="G89" s="887"/>
    </row>
    <row r="90" spans="1:7" ht="30" customHeight="1" x14ac:dyDescent="0.25">
      <c r="A90" s="921" t="s">
        <v>31</v>
      </c>
      <c r="B90" s="921"/>
      <c r="C90" s="922" t="s">
        <v>12</v>
      </c>
      <c r="D90" s="923"/>
      <c r="E90" s="923"/>
      <c r="F90" s="923"/>
      <c r="G90" s="924"/>
    </row>
    <row r="91" spans="1:7" ht="31.5" customHeight="1" x14ac:dyDescent="0.25">
      <c r="A91" s="921"/>
      <c r="B91" s="921"/>
      <c r="C91" s="960" t="s">
        <v>358</v>
      </c>
      <c r="D91" s="961"/>
      <c r="E91" s="961"/>
      <c r="F91" s="961"/>
      <c r="G91" s="962"/>
    </row>
    <row r="92" spans="1:7" ht="40.5" customHeight="1" x14ac:dyDescent="0.25">
      <c r="A92" s="1041">
        <v>1047</v>
      </c>
      <c r="B92" s="686" t="s">
        <v>649</v>
      </c>
      <c r="C92" s="967" t="s">
        <v>33</v>
      </c>
      <c r="D92" s="968"/>
      <c r="E92" s="968"/>
      <c r="F92" s="968"/>
      <c r="G92" s="969"/>
    </row>
    <row r="93" spans="1:7" ht="42.75" customHeight="1" thickBot="1" x14ac:dyDescent="0.3">
      <c r="A93" s="1071"/>
      <c r="B93" s="1072"/>
      <c r="C93" s="970" t="s">
        <v>359</v>
      </c>
      <c r="D93" s="971"/>
      <c r="E93" s="971"/>
      <c r="F93" s="971"/>
      <c r="G93" s="972"/>
    </row>
    <row r="94" spans="1:7" ht="75.75" customHeight="1" x14ac:dyDescent="0.25">
      <c r="A94" s="930" t="s">
        <v>47</v>
      </c>
      <c r="B94" s="931"/>
      <c r="C94" s="402" t="s">
        <v>67</v>
      </c>
      <c r="D94" s="403"/>
      <c r="E94" s="403"/>
      <c r="F94" s="417"/>
      <c r="G94" s="405"/>
    </row>
    <row r="95" spans="1:7" ht="39" customHeight="1" thickBot="1" x14ac:dyDescent="0.3">
      <c r="A95" s="932" t="s">
        <v>48</v>
      </c>
      <c r="B95" s="933"/>
      <c r="C95" s="406"/>
      <c r="D95" s="406"/>
      <c r="E95" s="407"/>
      <c r="F95" s="408"/>
      <c r="G95" s="409"/>
    </row>
    <row r="96" spans="1:7" ht="76.5" customHeight="1" thickBot="1" x14ac:dyDescent="0.3">
      <c r="A96" s="934" t="s">
        <v>56</v>
      </c>
      <c r="B96" s="935"/>
      <c r="C96" s="935"/>
      <c r="D96" s="542"/>
      <c r="E96" s="413"/>
      <c r="F96" s="419">
        <f>SUM(Շիրակ!C20:C22,Շիրակ!C23)</f>
        <v>7500</v>
      </c>
      <c r="G96" s="419">
        <f>SUM(Շիրակ!D20:D22,Շիրակ!D23)</f>
        <v>7500</v>
      </c>
    </row>
    <row r="97" spans="1:7" ht="43.5" customHeight="1" thickBot="1" x14ac:dyDescent="0.3">
      <c r="A97" s="936" t="s">
        <v>57</v>
      </c>
      <c r="B97" s="937"/>
      <c r="C97" s="420">
        <f>G96</f>
        <v>7500</v>
      </c>
      <c r="D97" s="420"/>
      <c r="E97" s="413"/>
      <c r="F97" s="414"/>
      <c r="G97" s="415"/>
    </row>
    <row r="98" spans="1:7" ht="125.25" customHeight="1" thickBot="1" x14ac:dyDescent="0.3">
      <c r="A98" s="936" t="s">
        <v>58</v>
      </c>
      <c r="B98" s="937"/>
      <c r="C98" s="541"/>
      <c r="D98" s="541"/>
      <c r="E98" s="413"/>
      <c r="F98" s="414"/>
      <c r="G98" s="415"/>
    </row>
    <row r="99" spans="1:7" ht="30" customHeight="1" x14ac:dyDescent="0.25">
      <c r="A99" s="917" t="s">
        <v>41</v>
      </c>
      <c r="B99" s="918"/>
      <c r="C99" s="918"/>
      <c r="D99" s="918"/>
      <c r="E99" s="918"/>
      <c r="F99" s="919"/>
      <c r="G99" s="920"/>
    </row>
    <row r="100" spans="1:7" ht="40.5" customHeight="1" thickBot="1" x14ac:dyDescent="0.35">
      <c r="A100" s="951" t="s">
        <v>86</v>
      </c>
      <c r="B100" s="952"/>
      <c r="C100" s="952"/>
      <c r="D100" s="952"/>
      <c r="E100" s="952"/>
      <c r="F100" s="952"/>
      <c r="G100" s="953"/>
    </row>
    <row r="101" spans="1:7" ht="30" customHeight="1" x14ac:dyDescent="0.25">
      <c r="A101" s="917" t="s">
        <v>42</v>
      </c>
      <c r="B101" s="918"/>
      <c r="C101" s="918"/>
      <c r="D101" s="918"/>
      <c r="E101" s="918"/>
      <c r="F101" s="919"/>
      <c r="G101" s="920"/>
    </row>
    <row r="102" spans="1:7" ht="31.5" customHeight="1" thickBot="1" x14ac:dyDescent="0.35">
      <c r="A102" s="951" t="s">
        <v>87</v>
      </c>
      <c r="B102" s="952"/>
      <c r="C102" s="952"/>
      <c r="D102" s="952"/>
      <c r="E102" s="952"/>
      <c r="F102" s="952"/>
      <c r="G102" s="953"/>
    </row>
  </sheetData>
  <mergeCells count="116">
    <mergeCell ref="A99:G99"/>
    <mergeCell ref="A100:G100"/>
    <mergeCell ref="A101:G101"/>
    <mergeCell ref="A102:G102"/>
    <mergeCell ref="A94:B94"/>
    <mergeCell ref="A95:B95"/>
    <mergeCell ref="A96:C96"/>
    <mergeCell ref="A97:B97"/>
    <mergeCell ref="A98:B98"/>
    <mergeCell ref="A90:B91"/>
    <mergeCell ref="C90:G90"/>
    <mergeCell ref="C91:G91"/>
    <mergeCell ref="A92:A93"/>
    <mergeCell ref="B92:B93"/>
    <mergeCell ref="C92:G92"/>
    <mergeCell ref="C93:G93"/>
    <mergeCell ref="A43:B44"/>
    <mergeCell ref="C43:G43"/>
    <mergeCell ref="C44:G44"/>
    <mergeCell ref="A45:A46"/>
    <mergeCell ref="B45:B46"/>
    <mergeCell ref="C45:G45"/>
    <mergeCell ref="F62:G62"/>
    <mergeCell ref="A86:G86"/>
    <mergeCell ref="A87:G87"/>
    <mergeCell ref="A88:G88"/>
    <mergeCell ref="A89:G89"/>
    <mergeCell ref="C80:G80"/>
    <mergeCell ref="A81:B81"/>
    <mergeCell ref="A82:B82"/>
    <mergeCell ref="A83:C83"/>
    <mergeCell ref="A84:B84"/>
    <mergeCell ref="A85:B85"/>
    <mergeCell ref="A64:B65"/>
    <mergeCell ref="C64:G64"/>
    <mergeCell ref="C65:G65"/>
    <mergeCell ref="A66:A67"/>
    <mergeCell ref="B66:B67"/>
    <mergeCell ref="A42:G42"/>
    <mergeCell ref="A77:B79"/>
    <mergeCell ref="C77:G77"/>
    <mergeCell ref="C78:G78"/>
    <mergeCell ref="C79:G79"/>
    <mergeCell ref="A50:G50"/>
    <mergeCell ref="A51:B51"/>
    <mergeCell ref="A52:B52"/>
    <mergeCell ref="A56:G56"/>
    <mergeCell ref="A53:G53"/>
    <mergeCell ref="A54:G54"/>
    <mergeCell ref="A55:G55"/>
    <mergeCell ref="A60:G60"/>
    <mergeCell ref="A61:C63"/>
    <mergeCell ref="D61:G61"/>
    <mergeCell ref="D62:E62"/>
    <mergeCell ref="A58:G58"/>
    <mergeCell ref="C46:G46"/>
    <mergeCell ref="A47:B47"/>
    <mergeCell ref="A33:B33"/>
    <mergeCell ref="A34:G34"/>
    <mergeCell ref="A35:G35"/>
    <mergeCell ref="A36:G36"/>
    <mergeCell ref="A37:B37"/>
    <mergeCell ref="C37:G37"/>
    <mergeCell ref="A48:G48"/>
    <mergeCell ref="A49:G49"/>
    <mergeCell ref="C51:G51"/>
    <mergeCell ref="A38:B38"/>
    <mergeCell ref="A39:G39"/>
    <mergeCell ref="A40:G40"/>
    <mergeCell ref="A41:G41"/>
    <mergeCell ref="A29:B30"/>
    <mergeCell ref="C29:G29"/>
    <mergeCell ref="C30:G30"/>
    <mergeCell ref="A31:A32"/>
    <mergeCell ref="B31:B32"/>
    <mergeCell ref="C32:G32"/>
    <mergeCell ref="A24:G24"/>
    <mergeCell ref="A26:C28"/>
    <mergeCell ref="D26:G26"/>
    <mergeCell ref="D27:E27"/>
    <mergeCell ref="F27:G27"/>
    <mergeCell ref="A21:G21"/>
    <mergeCell ref="A22:G22"/>
    <mergeCell ref="A23:G23"/>
    <mergeCell ref="A15:B15"/>
    <mergeCell ref="A16:B16"/>
    <mergeCell ref="A17:C17"/>
    <mergeCell ref="A18:G18"/>
    <mergeCell ref="A19:G19"/>
    <mergeCell ref="A20:G20"/>
    <mergeCell ref="A11:B12"/>
    <mergeCell ref="C11:G11"/>
    <mergeCell ref="C12:G12"/>
    <mergeCell ref="A13:A14"/>
    <mergeCell ref="B13:B14"/>
    <mergeCell ref="C13:G13"/>
    <mergeCell ref="C14:G14"/>
    <mergeCell ref="A1:G1"/>
    <mergeCell ref="A3:G3"/>
    <mergeCell ref="A4:G4"/>
    <mergeCell ref="A6:G6"/>
    <mergeCell ref="A8:C10"/>
    <mergeCell ref="D8:G8"/>
    <mergeCell ref="D9:E9"/>
    <mergeCell ref="F9:G9"/>
    <mergeCell ref="C66:G66"/>
    <mergeCell ref="C67:G67"/>
    <mergeCell ref="A68:B68"/>
    <mergeCell ref="A69:B69"/>
    <mergeCell ref="A70:C70"/>
    <mergeCell ref="A76:G76"/>
    <mergeCell ref="A71:B71"/>
    <mergeCell ref="A72:B72"/>
    <mergeCell ref="A73:G73"/>
    <mergeCell ref="A74:G74"/>
    <mergeCell ref="A75:G75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6" workbookViewId="0">
      <selection sqref="A1:D20"/>
    </sheetView>
  </sheetViews>
  <sheetFormatPr defaultRowHeight="16.5" x14ac:dyDescent="0.3"/>
  <cols>
    <col min="1" max="1" width="6.85546875" style="124" customWidth="1"/>
    <col min="2" max="2" width="64.5703125" style="125" customWidth="1"/>
    <col min="3" max="3" width="19.5703125" style="53" customWidth="1"/>
    <col min="4" max="4" width="18.5703125" style="53" customWidth="1"/>
    <col min="5" max="5" width="7.7109375" style="53" customWidth="1"/>
    <col min="6" max="6" width="9.85546875" style="53" bestFit="1" customWidth="1"/>
    <col min="7" max="254" width="9.140625" style="53"/>
    <col min="255" max="255" width="6.85546875" style="53" customWidth="1"/>
    <col min="256" max="256" width="79.140625" style="53" customWidth="1"/>
    <col min="257" max="257" width="14.7109375" style="53" customWidth="1"/>
    <col min="258" max="258" width="14" style="53" customWidth="1"/>
    <col min="259" max="260" width="13.42578125" style="53" bestFit="1" customWidth="1"/>
    <col min="261" max="261" width="10.42578125" style="53" customWidth="1"/>
    <col min="262" max="262" width="9.85546875" style="53" bestFit="1" customWidth="1"/>
    <col min="263" max="510" width="9.140625" style="53"/>
    <col min="511" max="511" width="6.85546875" style="53" customWidth="1"/>
    <col min="512" max="512" width="79.140625" style="53" customWidth="1"/>
    <col min="513" max="513" width="14.7109375" style="53" customWidth="1"/>
    <col min="514" max="514" width="14" style="53" customWidth="1"/>
    <col min="515" max="516" width="13.42578125" style="53" bestFit="1" customWidth="1"/>
    <col min="517" max="517" width="10.42578125" style="53" customWidth="1"/>
    <col min="518" max="518" width="9.85546875" style="53" bestFit="1" customWidth="1"/>
    <col min="519" max="766" width="9.140625" style="53"/>
    <col min="767" max="767" width="6.85546875" style="53" customWidth="1"/>
    <col min="768" max="768" width="79.140625" style="53" customWidth="1"/>
    <col min="769" max="769" width="14.7109375" style="53" customWidth="1"/>
    <col min="770" max="770" width="14" style="53" customWidth="1"/>
    <col min="771" max="772" width="13.42578125" style="53" bestFit="1" customWidth="1"/>
    <col min="773" max="773" width="10.42578125" style="53" customWidth="1"/>
    <col min="774" max="774" width="9.85546875" style="53" bestFit="1" customWidth="1"/>
    <col min="775" max="1022" width="9.140625" style="53"/>
    <col min="1023" max="1023" width="6.85546875" style="53" customWidth="1"/>
    <col min="1024" max="1024" width="79.140625" style="53" customWidth="1"/>
    <col min="1025" max="1025" width="14.7109375" style="53" customWidth="1"/>
    <col min="1026" max="1026" width="14" style="53" customWidth="1"/>
    <col min="1027" max="1028" width="13.42578125" style="53" bestFit="1" customWidth="1"/>
    <col min="1029" max="1029" width="10.42578125" style="53" customWidth="1"/>
    <col min="1030" max="1030" width="9.85546875" style="53" bestFit="1" customWidth="1"/>
    <col min="1031" max="1278" width="9.140625" style="53"/>
    <col min="1279" max="1279" width="6.85546875" style="53" customWidth="1"/>
    <col min="1280" max="1280" width="79.140625" style="53" customWidth="1"/>
    <col min="1281" max="1281" width="14.7109375" style="53" customWidth="1"/>
    <col min="1282" max="1282" width="14" style="53" customWidth="1"/>
    <col min="1283" max="1284" width="13.42578125" style="53" bestFit="1" customWidth="1"/>
    <col min="1285" max="1285" width="10.42578125" style="53" customWidth="1"/>
    <col min="1286" max="1286" width="9.85546875" style="53" bestFit="1" customWidth="1"/>
    <col min="1287" max="1534" width="9.140625" style="53"/>
    <col min="1535" max="1535" width="6.85546875" style="53" customWidth="1"/>
    <col min="1536" max="1536" width="79.140625" style="53" customWidth="1"/>
    <col min="1537" max="1537" width="14.7109375" style="53" customWidth="1"/>
    <col min="1538" max="1538" width="14" style="53" customWidth="1"/>
    <col min="1539" max="1540" width="13.42578125" style="53" bestFit="1" customWidth="1"/>
    <col min="1541" max="1541" width="10.42578125" style="53" customWidth="1"/>
    <col min="1542" max="1542" width="9.85546875" style="53" bestFit="1" customWidth="1"/>
    <col min="1543" max="1790" width="9.140625" style="53"/>
    <col min="1791" max="1791" width="6.85546875" style="53" customWidth="1"/>
    <col min="1792" max="1792" width="79.140625" style="53" customWidth="1"/>
    <col min="1793" max="1793" width="14.7109375" style="53" customWidth="1"/>
    <col min="1794" max="1794" width="14" style="53" customWidth="1"/>
    <col min="1795" max="1796" width="13.42578125" style="53" bestFit="1" customWidth="1"/>
    <col min="1797" max="1797" width="10.42578125" style="53" customWidth="1"/>
    <col min="1798" max="1798" width="9.85546875" style="53" bestFit="1" customWidth="1"/>
    <col min="1799" max="2046" width="9.140625" style="53"/>
    <col min="2047" max="2047" width="6.85546875" style="53" customWidth="1"/>
    <col min="2048" max="2048" width="79.140625" style="53" customWidth="1"/>
    <col min="2049" max="2049" width="14.7109375" style="53" customWidth="1"/>
    <col min="2050" max="2050" width="14" style="53" customWidth="1"/>
    <col min="2051" max="2052" width="13.42578125" style="53" bestFit="1" customWidth="1"/>
    <col min="2053" max="2053" width="10.42578125" style="53" customWidth="1"/>
    <col min="2054" max="2054" width="9.85546875" style="53" bestFit="1" customWidth="1"/>
    <col min="2055" max="2302" width="9.140625" style="53"/>
    <col min="2303" max="2303" width="6.85546875" style="53" customWidth="1"/>
    <col min="2304" max="2304" width="79.140625" style="53" customWidth="1"/>
    <col min="2305" max="2305" width="14.7109375" style="53" customWidth="1"/>
    <col min="2306" max="2306" width="14" style="53" customWidth="1"/>
    <col min="2307" max="2308" width="13.42578125" style="53" bestFit="1" customWidth="1"/>
    <col min="2309" max="2309" width="10.42578125" style="53" customWidth="1"/>
    <col min="2310" max="2310" width="9.85546875" style="53" bestFit="1" customWidth="1"/>
    <col min="2311" max="2558" width="9.140625" style="53"/>
    <col min="2559" max="2559" width="6.85546875" style="53" customWidth="1"/>
    <col min="2560" max="2560" width="79.140625" style="53" customWidth="1"/>
    <col min="2561" max="2561" width="14.7109375" style="53" customWidth="1"/>
    <col min="2562" max="2562" width="14" style="53" customWidth="1"/>
    <col min="2563" max="2564" width="13.42578125" style="53" bestFit="1" customWidth="1"/>
    <col min="2565" max="2565" width="10.42578125" style="53" customWidth="1"/>
    <col min="2566" max="2566" width="9.85546875" style="53" bestFit="1" customWidth="1"/>
    <col min="2567" max="2814" width="9.140625" style="53"/>
    <col min="2815" max="2815" width="6.85546875" style="53" customWidth="1"/>
    <col min="2816" max="2816" width="79.140625" style="53" customWidth="1"/>
    <col min="2817" max="2817" width="14.7109375" style="53" customWidth="1"/>
    <col min="2818" max="2818" width="14" style="53" customWidth="1"/>
    <col min="2819" max="2820" width="13.42578125" style="53" bestFit="1" customWidth="1"/>
    <col min="2821" max="2821" width="10.42578125" style="53" customWidth="1"/>
    <col min="2822" max="2822" width="9.85546875" style="53" bestFit="1" customWidth="1"/>
    <col min="2823" max="3070" width="9.140625" style="53"/>
    <col min="3071" max="3071" width="6.85546875" style="53" customWidth="1"/>
    <col min="3072" max="3072" width="79.140625" style="53" customWidth="1"/>
    <col min="3073" max="3073" width="14.7109375" style="53" customWidth="1"/>
    <col min="3074" max="3074" width="14" style="53" customWidth="1"/>
    <col min="3075" max="3076" width="13.42578125" style="53" bestFit="1" customWidth="1"/>
    <col min="3077" max="3077" width="10.42578125" style="53" customWidth="1"/>
    <col min="3078" max="3078" width="9.85546875" style="53" bestFit="1" customWidth="1"/>
    <col min="3079" max="3326" width="9.140625" style="53"/>
    <col min="3327" max="3327" width="6.85546875" style="53" customWidth="1"/>
    <col min="3328" max="3328" width="79.140625" style="53" customWidth="1"/>
    <col min="3329" max="3329" width="14.7109375" style="53" customWidth="1"/>
    <col min="3330" max="3330" width="14" style="53" customWidth="1"/>
    <col min="3331" max="3332" width="13.42578125" style="53" bestFit="1" customWidth="1"/>
    <col min="3333" max="3333" width="10.42578125" style="53" customWidth="1"/>
    <col min="3334" max="3334" width="9.85546875" style="53" bestFit="1" customWidth="1"/>
    <col min="3335" max="3582" width="9.140625" style="53"/>
    <col min="3583" max="3583" width="6.85546875" style="53" customWidth="1"/>
    <col min="3584" max="3584" width="79.140625" style="53" customWidth="1"/>
    <col min="3585" max="3585" width="14.7109375" style="53" customWidth="1"/>
    <col min="3586" max="3586" width="14" style="53" customWidth="1"/>
    <col min="3587" max="3588" width="13.42578125" style="53" bestFit="1" customWidth="1"/>
    <col min="3589" max="3589" width="10.42578125" style="53" customWidth="1"/>
    <col min="3590" max="3590" width="9.85546875" style="53" bestFit="1" customWidth="1"/>
    <col min="3591" max="3838" width="9.140625" style="53"/>
    <col min="3839" max="3839" width="6.85546875" style="53" customWidth="1"/>
    <col min="3840" max="3840" width="79.140625" style="53" customWidth="1"/>
    <col min="3841" max="3841" width="14.7109375" style="53" customWidth="1"/>
    <col min="3842" max="3842" width="14" style="53" customWidth="1"/>
    <col min="3843" max="3844" width="13.42578125" style="53" bestFit="1" customWidth="1"/>
    <col min="3845" max="3845" width="10.42578125" style="53" customWidth="1"/>
    <col min="3846" max="3846" width="9.85546875" style="53" bestFit="1" customWidth="1"/>
    <col min="3847" max="4094" width="9.140625" style="53"/>
    <col min="4095" max="4095" width="6.85546875" style="53" customWidth="1"/>
    <col min="4096" max="4096" width="79.140625" style="53" customWidth="1"/>
    <col min="4097" max="4097" width="14.7109375" style="53" customWidth="1"/>
    <col min="4098" max="4098" width="14" style="53" customWidth="1"/>
    <col min="4099" max="4100" width="13.42578125" style="53" bestFit="1" customWidth="1"/>
    <col min="4101" max="4101" width="10.42578125" style="53" customWidth="1"/>
    <col min="4102" max="4102" width="9.85546875" style="53" bestFit="1" customWidth="1"/>
    <col min="4103" max="4350" width="9.140625" style="53"/>
    <col min="4351" max="4351" width="6.85546875" style="53" customWidth="1"/>
    <col min="4352" max="4352" width="79.140625" style="53" customWidth="1"/>
    <col min="4353" max="4353" width="14.7109375" style="53" customWidth="1"/>
    <col min="4354" max="4354" width="14" style="53" customWidth="1"/>
    <col min="4355" max="4356" width="13.42578125" style="53" bestFit="1" customWidth="1"/>
    <col min="4357" max="4357" width="10.42578125" style="53" customWidth="1"/>
    <col min="4358" max="4358" width="9.85546875" style="53" bestFit="1" customWidth="1"/>
    <col min="4359" max="4606" width="9.140625" style="53"/>
    <col min="4607" max="4607" width="6.85546875" style="53" customWidth="1"/>
    <col min="4608" max="4608" width="79.140625" style="53" customWidth="1"/>
    <col min="4609" max="4609" width="14.7109375" style="53" customWidth="1"/>
    <col min="4610" max="4610" width="14" style="53" customWidth="1"/>
    <col min="4611" max="4612" width="13.42578125" style="53" bestFit="1" customWidth="1"/>
    <col min="4613" max="4613" width="10.42578125" style="53" customWidth="1"/>
    <col min="4614" max="4614" width="9.85546875" style="53" bestFit="1" customWidth="1"/>
    <col min="4615" max="4862" width="9.140625" style="53"/>
    <col min="4863" max="4863" width="6.85546875" style="53" customWidth="1"/>
    <col min="4864" max="4864" width="79.140625" style="53" customWidth="1"/>
    <col min="4865" max="4865" width="14.7109375" style="53" customWidth="1"/>
    <col min="4866" max="4866" width="14" style="53" customWidth="1"/>
    <col min="4867" max="4868" width="13.42578125" style="53" bestFit="1" customWidth="1"/>
    <col min="4869" max="4869" width="10.42578125" style="53" customWidth="1"/>
    <col min="4870" max="4870" width="9.85546875" style="53" bestFit="1" customWidth="1"/>
    <col min="4871" max="5118" width="9.140625" style="53"/>
    <col min="5119" max="5119" width="6.85546875" style="53" customWidth="1"/>
    <col min="5120" max="5120" width="79.140625" style="53" customWidth="1"/>
    <col min="5121" max="5121" width="14.7109375" style="53" customWidth="1"/>
    <col min="5122" max="5122" width="14" style="53" customWidth="1"/>
    <col min="5123" max="5124" width="13.42578125" style="53" bestFit="1" customWidth="1"/>
    <col min="5125" max="5125" width="10.42578125" style="53" customWidth="1"/>
    <col min="5126" max="5126" width="9.85546875" style="53" bestFit="1" customWidth="1"/>
    <col min="5127" max="5374" width="9.140625" style="53"/>
    <col min="5375" max="5375" width="6.85546875" style="53" customWidth="1"/>
    <col min="5376" max="5376" width="79.140625" style="53" customWidth="1"/>
    <col min="5377" max="5377" width="14.7109375" style="53" customWidth="1"/>
    <col min="5378" max="5378" width="14" style="53" customWidth="1"/>
    <col min="5379" max="5380" width="13.42578125" style="53" bestFit="1" customWidth="1"/>
    <col min="5381" max="5381" width="10.42578125" style="53" customWidth="1"/>
    <col min="5382" max="5382" width="9.85546875" style="53" bestFit="1" customWidth="1"/>
    <col min="5383" max="5630" width="9.140625" style="53"/>
    <col min="5631" max="5631" width="6.85546875" style="53" customWidth="1"/>
    <col min="5632" max="5632" width="79.140625" style="53" customWidth="1"/>
    <col min="5633" max="5633" width="14.7109375" style="53" customWidth="1"/>
    <col min="5634" max="5634" width="14" style="53" customWidth="1"/>
    <col min="5635" max="5636" width="13.42578125" style="53" bestFit="1" customWidth="1"/>
    <col min="5637" max="5637" width="10.42578125" style="53" customWidth="1"/>
    <col min="5638" max="5638" width="9.85546875" style="53" bestFit="1" customWidth="1"/>
    <col min="5639" max="5886" width="9.140625" style="53"/>
    <col min="5887" max="5887" width="6.85546875" style="53" customWidth="1"/>
    <col min="5888" max="5888" width="79.140625" style="53" customWidth="1"/>
    <col min="5889" max="5889" width="14.7109375" style="53" customWidth="1"/>
    <col min="5890" max="5890" width="14" style="53" customWidth="1"/>
    <col min="5891" max="5892" width="13.42578125" style="53" bestFit="1" customWidth="1"/>
    <col min="5893" max="5893" width="10.42578125" style="53" customWidth="1"/>
    <col min="5894" max="5894" width="9.85546875" style="53" bestFit="1" customWidth="1"/>
    <col min="5895" max="6142" width="9.140625" style="53"/>
    <col min="6143" max="6143" width="6.85546875" style="53" customWidth="1"/>
    <col min="6144" max="6144" width="79.140625" style="53" customWidth="1"/>
    <col min="6145" max="6145" width="14.7109375" style="53" customWidth="1"/>
    <col min="6146" max="6146" width="14" style="53" customWidth="1"/>
    <col min="6147" max="6148" width="13.42578125" style="53" bestFit="1" customWidth="1"/>
    <col min="6149" max="6149" width="10.42578125" style="53" customWidth="1"/>
    <col min="6150" max="6150" width="9.85546875" style="53" bestFit="1" customWidth="1"/>
    <col min="6151" max="6398" width="9.140625" style="53"/>
    <col min="6399" max="6399" width="6.85546875" style="53" customWidth="1"/>
    <col min="6400" max="6400" width="79.140625" style="53" customWidth="1"/>
    <col min="6401" max="6401" width="14.7109375" style="53" customWidth="1"/>
    <col min="6402" max="6402" width="14" style="53" customWidth="1"/>
    <col min="6403" max="6404" width="13.42578125" style="53" bestFit="1" customWidth="1"/>
    <col min="6405" max="6405" width="10.42578125" style="53" customWidth="1"/>
    <col min="6406" max="6406" width="9.85546875" style="53" bestFit="1" customWidth="1"/>
    <col min="6407" max="6654" width="9.140625" style="53"/>
    <col min="6655" max="6655" width="6.85546875" style="53" customWidth="1"/>
    <col min="6656" max="6656" width="79.140625" style="53" customWidth="1"/>
    <col min="6657" max="6657" width="14.7109375" style="53" customWidth="1"/>
    <col min="6658" max="6658" width="14" style="53" customWidth="1"/>
    <col min="6659" max="6660" width="13.42578125" style="53" bestFit="1" customWidth="1"/>
    <col min="6661" max="6661" width="10.42578125" style="53" customWidth="1"/>
    <col min="6662" max="6662" width="9.85546875" style="53" bestFit="1" customWidth="1"/>
    <col min="6663" max="6910" width="9.140625" style="53"/>
    <col min="6911" max="6911" width="6.85546875" style="53" customWidth="1"/>
    <col min="6912" max="6912" width="79.140625" style="53" customWidth="1"/>
    <col min="6913" max="6913" width="14.7109375" style="53" customWidth="1"/>
    <col min="6914" max="6914" width="14" style="53" customWidth="1"/>
    <col min="6915" max="6916" width="13.42578125" style="53" bestFit="1" customWidth="1"/>
    <col min="6917" max="6917" width="10.42578125" style="53" customWidth="1"/>
    <col min="6918" max="6918" width="9.85546875" style="53" bestFit="1" customWidth="1"/>
    <col min="6919" max="7166" width="9.140625" style="53"/>
    <col min="7167" max="7167" width="6.85546875" style="53" customWidth="1"/>
    <col min="7168" max="7168" width="79.140625" style="53" customWidth="1"/>
    <col min="7169" max="7169" width="14.7109375" style="53" customWidth="1"/>
    <col min="7170" max="7170" width="14" style="53" customWidth="1"/>
    <col min="7171" max="7172" width="13.42578125" style="53" bestFit="1" customWidth="1"/>
    <col min="7173" max="7173" width="10.42578125" style="53" customWidth="1"/>
    <col min="7174" max="7174" width="9.85546875" style="53" bestFit="1" customWidth="1"/>
    <col min="7175" max="7422" width="9.140625" style="53"/>
    <col min="7423" max="7423" width="6.85546875" style="53" customWidth="1"/>
    <col min="7424" max="7424" width="79.140625" style="53" customWidth="1"/>
    <col min="7425" max="7425" width="14.7109375" style="53" customWidth="1"/>
    <col min="7426" max="7426" width="14" style="53" customWidth="1"/>
    <col min="7427" max="7428" width="13.42578125" style="53" bestFit="1" customWidth="1"/>
    <col min="7429" max="7429" width="10.42578125" style="53" customWidth="1"/>
    <col min="7430" max="7430" width="9.85546875" style="53" bestFit="1" customWidth="1"/>
    <col min="7431" max="7678" width="9.140625" style="53"/>
    <col min="7679" max="7679" width="6.85546875" style="53" customWidth="1"/>
    <col min="7680" max="7680" width="79.140625" style="53" customWidth="1"/>
    <col min="7681" max="7681" width="14.7109375" style="53" customWidth="1"/>
    <col min="7682" max="7682" width="14" style="53" customWidth="1"/>
    <col min="7683" max="7684" width="13.42578125" style="53" bestFit="1" customWidth="1"/>
    <col min="7685" max="7685" width="10.42578125" style="53" customWidth="1"/>
    <col min="7686" max="7686" width="9.85546875" style="53" bestFit="1" customWidth="1"/>
    <col min="7687" max="7934" width="9.140625" style="53"/>
    <col min="7935" max="7935" width="6.85546875" style="53" customWidth="1"/>
    <col min="7936" max="7936" width="79.140625" style="53" customWidth="1"/>
    <col min="7937" max="7937" width="14.7109375" style="53" customWidth="1"/>
    <col min="7938" max="7938" width="14" style="53" customWidth="1"/>
    <col min="7939" max="7940" width="13.42578125" style="53" bestFit="1" customWidth="1"/>
    <col min="7941" max="7941" width="10.42578125" style="53" customWidth="1"/>
    <col min="7942" max="7942" width="9.85546875" style="53" bestFit="1" customWidth="1"/>
    <col min="7943" max="8190" width="9.140625" style="53"/>
    <col min="8191" max="8191" width="6.85546875" style="53" customWidth="1"/>
    <col min="8192" max="8192" width="79.140625" style="53" customWidth="1"/>
    <col min="8193" max="8193" width="14.7109375" style="53" customWidth="1"/>
    <col min="8194" max="8194" width="14" style="53" customWidth="1"/>
    <col min="8195" max="8196" width="13.42578125" style="53" bestFit="1" customWidth="1"/>
    <col min="8197" max="8197" width="10.42578125" style="53" customWidth="1"/>
    <col min="8198" max="8198" width="9.85546875" style="53" bestFit="1" customWidth="1"/>
    <col min="8199" max="8446" width="9.140625" style="53"/>
    <col min="8447" max="8447" width="6.85546875" style="53" customWidth="1"/>
    <col min="8448" max="8448" width="79.140625" style="53" customWidth="1"/>
    <col min="8449" max="8449" width="14.7109375" style="53" customWidth="1"/>
    <col min="8450" max="8450" width="14" style="53" customWidth="1"/>
    <col min="8451" max="8452" width="13.42578125" style="53" bestFit="1" customWidth="1"/>
    <col min="8453" max="8453" width="10.42578125" style="53" customWidth="1"/>
    <col min="8454" max="8454" width="9.85546875" style="53" bestFit="1" customWidth="1"/>
    <col min="8455" max="8702" width="9.140625" style="53"/>
    <col min="8703" max="8703" width="6.85546875" style="53" customWidth="1"/>
    <col min="8704" max="8704" width="79.140625" style="53" customWidth="1"/>
    <col min="8705" max="8705" width="14.7109375" style="53" customWidth="1"/>
    <col min="8706" max="8706" width="14" style="53" customWidth="1"/>
    <col min="8707" max="8708" width="13.42578125" style="53" bestFit="1" customWidth="1"/>
    <col min="8709" max="8709" width="10.42578125" style="53" customWidth="1"/>
    <col min="8710" max="8710" width="9.85546875" style="53" bestFit="1" customWidth="1"/>
    <col min="8711" max="8958" width="9.140625" style="53"/>
    <col min="8959" max="8959" width="6.85546875" style="53" customWidth="1"/>
    <col min="8960" max="8960" width="79.140625" style="53" customWidth="1"/>
    <col min="8961" max="8961" width="14.7109375" style="53" customWidth="1"/>
    <col min="8962" max="8962" width="14" style="53" customWidth="1"/>
    <col min="8963" max="8964" width="13.42578125" style="53" bestFit="1" customWidth="1"/>
    <col min="8965" max="8965" width="10.42578125" style="53" customWidth="1"/>
    <col min="8966" max="8966" width="9.85546875" style="53" bestFit="1" customWidth="1"/>
    <col min="8967" max="9214" width="9.140625" style="53"/>
    <col min="9215" max="9215" width="6.85546875" style="53" customWidth="1"/>
    <col min="9216" max="9216" width="79.140625" style="53" customWidth="1"/>
    <col min="9217" max="9217" width="14.7109375" style="53" customWidth="1"/>
    <col min="9218" max="9218" width="14" style="53" customWidth="1"/>
    <col min="9219" max="9220" width="13.42578125" style="53" bestFit="1" customWidth="1"/>
    <col min="9221" max="9221" width="10.42578125" style="53" customWidth="1"/>
    <col min="9222" max="9222" width="9.85546875" style="53" bestFit="1" customWidth="1"/>
    <col min="9223" max="9470" width="9.140625" style="53"/>
    <col min="9471" max="9471" width="6.85546875" style="53" customWidth="1"/>
    <col min="9472" max="9472" width="79.140625" style="53" customWidth="1"/>
    <col min="9473" max="9473" width="14.7109375" style="53" customWidth="1"/>
    <col min="9474" max="9474" width="14" style="53" customWidth="1"/>
    <col min="9475" max="9476" width="13.42578125" style="53" bestFit="1" customWidth="1"/>
    <col min="9477" max="9477" width="10.42578125" style="53" customWidth="1"/>
    <col min="9478" max="9478" width="9.85546875" style="53" bestFit="1" customWidth="1"/>
    <col min="9479" max="9726" width="9.140625" style="53"/>
    <col min="9727" max="9727" width="6.85546875" style="53" customWidth="1"/>
    <col min="9728" max="9728" width="79.140625" style="53" customWidth="1"/>
    <col min="9729" max="9729" width="14.7109375" style="53" customWidth="1"/>
    <col min="9730" max="9730" width="14" style="53" customWidth="1"/>
    <col min="9731" max="9732" width="13.42578125" style="53" bestFit="1" customWidth="1"/>
    <col min="9733" max="9733" width="10.42578125" style="53" customWidth="1"/>
    <col min="9734" max="9734" width="9.85546875" style="53" bestFit="1" customWidth="1"/>
    <col min="9735" max="9982" width="9.140625" style="53"/>
    <col min="9983" max="9983" width="6.85546875" style="53" customWidth="1"/>
    <col min="9984" max="9984" width="79.140625" style="53" customWidth="1"/>
    <col min="9985" max="9985" width="14.7109375" style="53" customWidth="1"/>
    <col min="9986" max="9986" width="14" style="53" customWidth="1"/>
    <col min="9987" max="9988" width="13.42578125" style="53" bestFit="1" customWidth="1"/>
    <col min="9989" max="9989" width="10.42578125" style="53" customWidth="1"/>
    <col min="9990" max="9990" width="9.85546875" style="53" bestFit="1" customWidth="1"/>
    <col min="9991" max="10238" width="9.140625" style="53"/>
    <col min="10239" max="10239" width="6.85546875" style="53" customWidth="1"/>
    <col min="10240" max="10240" width="79.140625" style="53" customWidth="1"/>
    <col min="10241" max="10241" width="14.7109375" style="53" customWidth="1"/>
    <col min="10242" max="10242" width="14" style="53" customWidth="1"/>
    <col min="10243" max="10244" width="13.42578125" style="53" bestFit="1" customWidth="1"/>
    <col min="10245" max="10245" width="10.42578125" style="53" customWidth="1"/>
    <col min="10246" max="10246" width="9.85546875" style="53" bestFit="1" customWidth="1"/>
    <col min="10247" max="10494" width="9.140625" style="53"/>
    <col min="10495" max="10495" width="6.85546875" style="53" customWidth="1"/>
    <col min="10496" max="10496" width="79.140625" style="53" customWidth="1"/>
    <col min="10497" max="10497" width="14.7109375" style="53" customWidth="1"/>
    <col min="10498" max="10498" width="14" style="53" customWidth="1"/>
    <col min="10499" max="10500" width="13.42578125" style="53" bestFit="1" customWidth="1"/>
    <col min="10501" max="10501" width="10.42578125" style="53" customWidth="1"/>
    <col min="10502" max="10502" width="9.85546875" style="53" bestFit="1" customWidth="1"/>
    <col min="10503" max="10750" width="9.140625" style="53"/>
    <col min="10751" max="10751" width="6.85546875" style="53" customWidth="1"/>
    <col min="10752" max="10752" width="79.140625" style="53" customWidth="1"/>
    <col min="10753" max="10753" width="14.7109375" style="53" customWidth="1"/>
    <col min="10754" max="10754" width="14" style="53" customWidth="1"/>
    <col min="10755" max="10756" width="13.42578125" style="53" bestFit="1" customWidth="1"/>
    <col min="10757" max="10757" width="10.42578125" style="53" customWidth="1"/>
    <col min="10758" max="10758" width="9.85546875" style="53" bestFit="1" customWidth="1"/>
    <col min="10759" max="11006" width="9.140625" style="53"/>
    <col min="11007" max="11007" width="6.85546875" style="53" customWidth="1"/>
    <col min="11008" max="11008" width="79.140625" style="53" customWidth="1"/>
    <col min="11009" max="11009" width="14.7109375" style="53" customWidth="1"/>
    <col min="11010" max="11010" width="14" style="53" customWidth="1"/>
    <col min="11011" max="11012" width="13.42578125" style="53" bestFit="1" customWidth="1"/>
    <col min="11013" max="11013" width="10.42578125" style="53" customWidth="1"/>
    <col min="11014" max="11014" width="9.85546875" style="53" bestFit="1" customWidth="1"/>
    <col min="11015" max="11262" width="9.140625" style="53"/>
    <col min="11263" max="11263" width="6.85546875" style="53" customWidth="1"/>
    <col min="11264" max="11264" width="79.140625" style="53" customWidth="1"/>
    <col min="11265" max="11265" width="14.7109375" style="53" customWidth="1"/>
    <col min="11266" max="11266" width="14" style="53" customWidth="1"/>
    <col min="11267" max="11268" width="13.42578125" style="53" bestFit="1" customWidth="1"/>
    <col min="11269" max="11269" width="10.42578125" style="53" customWidth="1"/>
    <col min="11270" max="11270" width="9.85546875" style="53" bestFit="1" customWidth="1"/>
    <col min="11271" max="11518" width="9.140625" style="53"/>
    <col min="11519" max="11519" width="6.85546875" style="53" customWidth="1"/>
    <col min="11520" max="11520" width="79.140625" style="53" customWidth="1"/>
    <col min="11521" max="11521" width="14.7109375" style="53" customWidth="1"/>
    <col min="11522" max="11522" width="14" style="53" customWidth="1"/>
    <col min="11523" max="11524" width="13.42578125" style="53" bestFit="1" customWidth="1"/>
    <col min="11525" max="11525" width="10.42578125" style="53" customWidth="1"/>
    <col min="11526" max="11526" width="9.85546875" style="53" bestFit="1" customWidth="1"/>
    <col min="11527" max="11774" width="9.140625" style="53"/>
    <col min="11775" max="11775" width="6.85546875" style="53" customWidth="1"/>
    <col min="11776" max="11776" width="79.140625" style="53" customWidth="1"/>
    <col min="11777" max="11777" width="14.7109375" style="53" customWidth="1"/>
    <col min="11778" max="11778" width="14" style="53" customWidth="1"/>
    <col min="11779" max="11780" width="13.42578125" style="53" bestFit="1" customWidth="1"/>
    <col min="11781" max="11781" width="10.42578125" style="53" customWidth="1"/>
    <col min="11782" max="11782" width="9.85546875" style="53" bestFit="1" customWidth="1"/>
    <col min="11783" max="12030" width="9.140625" style="53"/>
    <col min="12031" max="12031" width="6.85546875" style="53" customWidth="1"/>
    <col min="12032" max="12032" width="79.140625" style="53" customWidth="1"/>
    <col min="12033" max="12033" width="14.7109375" style="53" customWidth="1"/>
    <col min="12034" max="12034" width="14" style="53" customWidth="1"/>
    <col min="12035" max="12036" width="13.42578125" style="53" bestFit="1" customWidth="1"/>
    <col min="12037" max="12037" width="10.42578125" style="53" customWidth="1"/>
    <col min="12038" max="12038" width="9.85546875" style="53" bestFit="1" customWidth="1"/>
    <col min="12039" max="12286" width="9.140625" style="53"/>
    <col min="12287" max="12287" width="6.85546875" style="53" customWidth="1"/>
    <col min="12288" max="12288" width="79.140625" style="53" customWidth="1"/>
    <col min="12289" max="12289" width="14.7109375" style="53" customWidth="1"/>
    <col min="12290" max="12290" width="14" style="53" customWidth="1"/>
    <col min="12291" max="12292" width="13.42578125" style="53" bestFit="1" customWidth="1"/>
    <col min="12293" max="12293" width="10.42578125" style="53" customWidth="1"/>
    <col min="12294" max="12294" width="9.85546875" style="53" bestFit="1" customWidth="1"/>
    <col min="12295" max="12542" width="9.140625" style="53"/>
    <col min="12543" max="12543" width="6.85546875" style="53" customWidth="1"/>
    <col min="12544" max="12544" width="79.140625" style="53" customWidth="1"/>
    <col min="12545" max="12545" width="14.7109375" style="53" customWidth="1"/>
    <col min="12546" max="12546" width="14" style="53" customWidth="1"/>
    <col min="12547" max="12548" width="13.42578125" style="53" bestFit="1" customWidth="1"/>
    <col min="12549" max="12549" width="10.42578125" style="53" customWidth="1"/>
    <col min="12550" max="12550" width="9.85546875" style="53" bestFit="1" customWidth="1"/>
    <col min="12551" max="12798" width="9.140625" style="53"/>
    <col min="12799" max="12799" width="6.85546875" style="53" customWidth="1"/>
    <col min="12800" max="12800" width="79.140625" style="53" customWidth="1"/>
    <col min="12801" max="12801" width="14.7109375" style="53" customWidth="1"/>
    <col min="12802" max="12802" width="14" style="53" customWidth="1"/>
    <col min="12803" max="12804" width="13.42578125" style="53" bestFit="1" customWidth="1"/>
    <col min="12805" max="12805" width="10.42578125" style="53" customWidth="1"/>
    <col min="12806" max="12806" width="9.85546875" style="53" bestFit="1" customWidth="1"/>
    <col min="12807" max="13054" width="9.140625" style="53"/>
    <col min="13055" max="13055" width="6.85546875" style="53" customWidth="1"/>
    <col min="13056" max="13056" width="79.140625" style="53" customWidth="1"/>
    <col min="13057" max="13057" width="14.7109375" style="53" customWidth="1"/>
    <col min="13058" max="13058" width="14" style="53" customWidth="1"/>
    <col min="13059" max="13060" width="13.42578125" style="53" bestFit="1" customWidth="1"/>
    <col min="13061" max="13061" width="10.42578125" style="53" customWidth="1"/>
    <col min="13062" max="13062" width="9.85546875" style="53" bestFit="1" customWidth="1"/>
    <col min="13063" max="13310" width="9.140625" style="53"/>
    <col min="13311" max="13311" width="6.85546875" style="53" customWidth="1"/>
    <col min="13312" max="13312" width="79.140625" style="53" customWidth="1"/>
    <col min="13313" max="13313" width="14.7109375" style="53" customWidth="1"/>
    <col min="13314" max="13314" width="14" style="53" customWidth="1"/>
    <col min="13315" max="13316" width="13.42578125" style="53" bestFit="1" customWidth="1"/>
    <col min="13317" max="13317" width="10.42578125" style="53" customWidth="1"/>
    <col min="13318" max="13318" width="9.85546875" style="53" bestFit="1" customWidth="1"/>
    <col min="13319" max="13566" width="9.140625" style="53"/>
    <col min="13567" max="13567" width="6.85546875" style="53" customWidth="1"/>
    <col min="13568" max="13568" width="79.140625" style="53" customWidth="1"/>
    <col min="13569" max="13569" width="14.7109375" style="53" customWidth="1"/>
    <col min="13570" max="13570" width="14" style="53" customWidth="1"/>
    <col min="13571" max="13572" width="13.42578125" style="53" bestFit="1" customWidth="1"/>
    <col min="13573" max="13573" width="10.42578125" style="53" customWidth="1"/>
    <col min="13574" max="13574" width="9.85546875" style="53" bestFit="1" customWidth="1"/>
    <col min="13575" max="13822" width="9.140625" style="53"/>
    <col min="13823" max="13823" width="6.85546875" style="53" customWidth="1"/>
    <col min="13824" max="13824" width="79.140625" style="53" customWidth="1"/>
    <col min="13825" max="13825" width="14.7109375" style="53" customWidth="1"/>
    <col min="13826" max="13826" width="14" style="53" customWidth="1"/>
    <col min="13827" max="13828" width="13.42578125" style="53" bestFit="1" customWidth="1"/>
    <col min="13829" max="13829" width="10.42578125" style="53" customWidth="1"/>
    <col min="13830" max="13830" width="9.85546875" style="53" bestFit="1" customWidth="1"/>
    <col min="13831" max="14078" width="9.140625" style="53"/>
    <col min="14079" max="14079" width="6.85546875" style="53" customWidth="1"/>
    <col min="14080" max="14080" width="79.140625" style="53" customWidth="1"/>
    <col min="14081" max="14081" width="14.7109375" style="53" customWidth="1"/>
    <col min="14082" max="14082" width="14" style="53" customWidth="1"/>
    <col min="14083" max="14084" width="13.42578125" style="53" bestFit="1" customWidth="1"/>
    <col min="14085" max="14085" width="10.42578125" style="53" customWidth="1"/>
    <col min="14086" max="14086" width="9.85546875" style="53" bestFit="1" customWidth="1"/>
    <col min="14087" max="14334" width="9.140625" style="53"/>
    <col min="14335" max="14335" width="6.85546875" style="53" customWidth="1"/>
    <col min="14336" max="14336" width="79.140625" style="53" customWidth="1"/>
    <col min="14337" max="14337" width="14.7109375" style="53" customWidth="1"/>
    <col min="14338" max="14338" width="14" style="53" customWidth="1"/>
    <col min="14339" max="14340" width="13.42578125" style="53" bestFit="1" customWidth="1"/>
    <col min="14341" max="14341" width="10.42578125" style="53" customWidth="1"/>
    <col min="14342" max="14342" width="9.85546875" style="53" bestFit="1" customWidth="1"/>
    <col min="14343" max="14590" width="9.140625" style="53"/>
    <col min="14591" max="14591" width="6.85546875" style="53" customWidth="1"/>
    <col min="14592" max="14592" width="79.140625" style="53" customWidth="1"/>
    <col min="14593" max="14593" width="14.7109375" style="53" customWidth="1"/>
    <col min="14594" max="14594" width="14" style="53" customWidth="1"/>
    <col min="14595" max="14596" width="13.42578125" style="53" bestFit="1" customWidth="1"/>
    <col min="14597" max="14597" width="10.42578125" style="53" customWidth="1"/>
    <col min="14598" max="14598" width="9.85546875" style="53" bestFit="1" customWidth="1"/>
    <col min="14599" max="14846" width="9.140625" style="53"/>
    <col min="14847" max="14847" width="6.85546875" style="53" customWidth="1"/>
    <col min="14848" max="14848" width="79.140625" style="53" customWidth="1"/>
    <col min="14849" max="14849" width="14.7109375" style="53" customWidth="1"/>
    <col min="14850" max="14850" width="14" style="53" customWidth="1"/>
    <col min="14851" max="14852" width="13.42578125" style="53" bestFit="1" customWidth="1"/>
    <col min="14853" max="14853" width="10.42578125" style="53" customWidth="1"/>
    <col min="14854" max="14854" width="9.85546875" style="53" bestFit="1" customWidth="1"/>
    <col min="14855" max="15102" width="9.140625" style="53"/>
    <col min="15103" max="15103" width="6.85546875" style="53" customWidth="1"/>
    <col min="15104" max="15104" width="79.140625" style="53" customWidth="1"/>
    <col min="15105" max="15105" width="14.7109375" style="53" customWidth="1"/>
    <col min="15106" max="15106" width="14" style="53" customWidth="1"/>
    <col min="15107" max="15108" width="13.42578125" style="53" bestFit="1" customWidth="1"/>
    <col min="15109" max="15109" width="10.42578125" style="53" customWidth="1"/>
    <col min="15110" max="15110" width="9.85546875" style="53" bestFit="1" customWidth="1"/>
    <col min="15111" max="15358" width="9.140625" style="53"/>
    <col min="15359" max="15359" width="6.85546875" style="53" customWidth="1"/>
    <col min="15360" max="15360" width="79.140625" style="53" customWidth="1"/>
    <col min="15361" max="15361" width="14.7109375" style="53" customWidth="1"/>
    <col min="15362" max="15362" width="14" style="53" customWidth="1"/>
    <col min="15363" max="15364" width="13.42578125" style="53" bestFit="1" customWidth="1"/>
    <col min="15365" max="15365" width="10.42578125" style="53" customWidth="1"/>
    <col min="15366" max="15366" width="9.85546875" style="53" bestFit="1" customWidth="1"/>
    <col min="15367" max="15614" width="9.140625" style="53"/>
    <col min="15615" max="15615" width="6.85546875" style="53" customWidth="1"/>
    <col min="15616" max="15616" width="79.140625" style="53" customWidth="1"/>
    <col min="15617" max="15617" width="14.7109375" style="53" customWidth="1"/>
    <col min="15618" max="15618" width="14" style="53" customWidth="1"/>
    <col min="15619" max="15620" width="13.42578125" style="53" bestFit="1" customWidth="1"/>
    <col min="15621" max="15621" width="10.42578125" style="53" customWidth="1"/>
    <col min="15622" max="15622" width="9.85546875" style="53" bestFit="1" customWidth="1"/>
    <col min="15623" max="15870" width="9.140625" style="53"/>
    <col min="15871" max="15871" width="6.85546875" style="53" customWidth="1"/>
    <col min="15872" max="15872" width="79.140625" style="53" customWidth="1"/>
    <col min="15873" max="15873" width="14.7109375" style="53" customWidth="1"/>
    <col min="15874" max="15874" width="14" style="53" customWidth="1"/>
    <col min="15875" max="15876" width="13.42578125" style="53" bestFit="1" customWidth="1"/>
    <col min="15877" max="15877" width="10.42578125" style="53" customWidth="1"/>
    <col min="15878" max="15878" width="9.85546875" style="53" bestFit="1" customWidth="1"/>
    <col min="15879" max="16126" width="9.140625" style="53"/>
    <col min="16127" max="16127" width="6.85546875" style="53" customWidth="1"/>
    <col min="16128" max="16128" width="79.140625" style="53" customWidth="1"/>
    <col min="16129" max="16129" width="14.7109375" style="53" customWidth="1"/>
    <col min="16130" max="16130" width="14" style="53" customWidth="1"/>
    <col min="16131" max="16132" width="13.42578125" style="53" bestFit="1" customWidth="1"/>
    <col min="16133" max="16133" width="10.42578125" style="53" customWidth="1"/>
    <col min="16134" max="16134" width="9.85546875" style="53" bestFit="1" customWidth="1"/>
    <col min="16135" max="16384" width="9.140625" style="53"/>
  </cols>
  <sheetData>
    <row r="1" spans="1:6" ht="28.5" customHeight="1" x14ac:dyDescent="0.3">
      <c r="A1" s="669" t="s">
        <v>168</v>
      </c>
      <c r="B1" s="669"/>
      <c r="C1" s="669"/>
      <c r="D1" s="669"/>
    </row>
    <row r="2" spans="1:6" ht="48" customHeight="1" x14ac:dyDescent="0.3">
      <c r="A2" s="669" t="s">
        <v>88</v>
      </c>
      <c r="B2" s="669"/>
      <c r="C2" s="669"/>
      <c r="D2" s="669"/>
    </row>
    <row r="3" spans="1:6" ht="50.25" customHeight="1" x14ac:dyDescent="0.3">
      <c r="A3" s="670" t="s">
        <v>596</v>
      </c>
      <c r="B3" s="670"/>
      <c r="C3" s="670"/>
      <c r="D3" s="670"/>
    </row>
    <row r="4" spans="1:6" ht="18" customHeight="1" x14ac:dyDescent="0.3">
      <c r="A4" s="671" t="s">
        <v>3</v>
      </c>
      <c r="B4" s="671"/>
      <c r="C4" s="671"/>
      <c r="D4" s="671"/>
    </row>
    <row r="5" spans="1:6" ht="81" customHeight="1" x14ac:dyDescent="0.3">
      <c r="A5" s="906" t="s">
        <v>1</v>
      </c>
      <c r="B5" s="1073" t="s">
        <v>4</v>
      </c>
      <c r="C5" s="676" t="s">
        <v>653</v>
      </c>
      <c r="D5" s="677"/>
    </row>
    <row r="6" spans="1:6" ht="48" customHeight="1" x14ac:dyDescent="0.3">
      <c r="A6" s="907"/>
      <c r="B6" s="1074"/>
      <c r="C6" s="90" t="s">
        <v>11</v>
      </c>
      <c r="D6" s="3" t="s">
        <v>5</v>
      </c>
    </row>
    <row r="7" spans="1:6" ht="17.25" x14ac:dyDescent="0.3">
      <c r="A7" s="3"/>
      <c r="B7" s="3" t="s">
        <v>0</v>
      </c>
      <c r="C7" s="3">
        <f>C9+C12+C15+C18</f>
        <v>15000</v>
      </c>
      <c r="D7" s="3">
        <f>D9+D12+D15+D18</f>
        <v>15000</v>
      </c>
      <c r="E7" s="112"/>
      <c r="F7" s="112"/>
    </row>
    <row r="8" spans="1:6" ht="17.25" x14ac:dyDescent="0.3">
      <c r="A8" s="3"/>
      <c r="B8" s="3" t="s">
        <v>6</v>
      </c>
      <c r="C8" s="3"/>
      <c r="D8" s="3"/>
    </row>
    <row r="9" spans="1:6" ht="17.25" x14ac:dyDescent="0.3">
      <c r="A9" s="94" t="s">
        <v>80</v>
      </c>
      <c r="B9" s="96" t="s">
        <v>226</v>
      </c>
      <c r="C9" s="84">
        <f>C11</f>
        <v>9500</v>
      </c>
      <c r="D9" s="84">
        <f>D11</f>
        <v>9500</v>
      </c>
    </row>
    <row r="10" spans="1:6" ht="17.25" x14ac:dyDescent="0.3">
      <c r="A10" s="82"/>
      <c r="B10" s="95" t="s">
        <v>7</v>
      </c>
      <c r="C10" s="83"/>
      <c r="D10" s="83"/>
    </row>
    <row r="11" spans="1:6" ht="54.75" customHeight="1" x14ac:dyDescent="0.3">
      <c r="A11" s="97" t="s">
        <v>527</v>
      </c>
      <c r="B11" s="79" t="s">
        <v>526</v>
      </c>
      <c r="C11" s="464">
        <v>9500</v>
      </c>
      <c r="D11" s="464">
        <v>9500</v>
      </c>
    </row>
    <row r="12" spans="1:6" ht="33" customHeight="1" x14ac:dyDescent="0.3">
      <c r="A12" s="94" t="s">
        <v>74</v>
      </c>
      <c r="B12" s="96" t="s">
        <v>532</v>
      </c>
      <c r="C12" s="84">
        <f>C14</f>
        <v>3400</v>
      </c>
      <c r="D12" s="84">
        <f>D14</f>
        <v>3400</v>
      </c>
      <c r="F12" s="287"/>
    </row>
    <row r="13" spans="1:6" ht="22.5" customHeight="1" x14ac:dyDescent="0.3">
      <c r="A13" s="82"/>
      <c r="B13" s="95" t="s">
        <v>7</v>
      </c>
      <c r="C13" s="285"/>
      <c r="D13" s="285"/>
    </row>
    <row r="14" spans="1:6" s="556" customFormat="1" ht="112.5" customHeight="1" x14ac:dyDescent="0.3">
      <c r="A14" s="553" t="s">
        <v>393</v>
      </c>
      <c r="B14" s="554" t="s">
        <v>525</v>
      </c>
      <c r="C14" s="555">
        <v>3400</v>
      </c>
      <c r="D14" s="555">
        <v>3400</v>
      </c>
    </row>
    <row r="15" spans="1:6" s="556" customFormat="1" ht="17.25" x14ac:dyDescent="0.3">
      <c r="A15" s="557" t="s">
        <v>123</v>
      </c>
      <c r="B15" s="323" t="s">
        <v>531</v>
      </c>
      <c r="C15" s="558">
        <f>C17</f>
        <v>550</v>
      </c>
      <c r="D15" s="558">
        <f>D17</f>
        <v>550</v>
      </c>
    </row>
    <row r="16" spans="1:6" s="556" customFormat="1" ht="17.25" x14ac:dyDescent="0.3">
      <c r="A16" s="336"/>
      <c r="B16" s="328" t="s">
        <v>7</v>
      </c>
      <c r="C16" s="559"/>
      <c r="D16" s="559"/>
    </row>
    <row r="17" spans="1:4" s="556" customFormat="1" ht="100.5" customHeight="1" x14ac:dyDescent="0.3">
      <c r="A17" s="553" t="s">
        <v>529</v>
      </c>
      <c r="B17" s="554" t="s">
        <v>533</v>
      </c>
      <c r="C17" s="560">
        <v>550</v>
      </c>
      <c r="D17" s="560">
        <v>550</v>
      </c>
    </row>
    <row r="18" spans="1:4" s="556" customFormat="1" ht="17.25" x14ac:dyDescent="0.3">
      <c r="A18" s="557" t="s">
        <v>124</v>
      </c>
      <c r="B18" s="323" t="s">
        <v>530</v>
      </c>
      <c r="C18" s="561">
        <f>C20</f>
        <v>1550</v>
      </c>
      <c r="D18" s="561">
        <f>D20</f>
        <v>1550</v>
      </c>
    </row>
    <row r="19" spans="1:4" s="556" customFormat="1" ht="17.25" x14ac:dyDescent="0.3">
      <c r="A19" s="336"/>
      <c r="B19" s="328" t="s">
        <v>7</v>
      </c>
      <c r="C19" s="329"/>
      <c r="D19" s="329"/>
    </row>
    <row r="20" spans="1:4" s="556" customFormat="1" ht="118.5" customHeight="1" x14ac:dyDescent="0.3">
      <c r="A20" s="553" t="s">
        <v>528</v>
      </c>
      <c r="B20" s="554" t="s">
        <v>630</v>
      </c>
      <c r="C20" s="555">
        <v>1550</v>
      </c>
      <c r="D20" s="555">
        <v>1550</v>
      </c>
    </row>
    <row r="21" spans="1:4" s="556" customFormat="1" x14ac:dyDescent="0.3"/>
    <row r="22" spans="1:4" s="556" customFormat="1" x14ac:dyDescent="0.3"/>
    <row r="23" spans="1:4" s="556" customFormat="1" x14ac:dyDescent="0.3"/>
    <row r="24" spans="1:4" x14ac:dyDescent="0.3">
      <c r="A24" s="53"/>
      <c r="B24" s="53"/>
    </row>
    <row r="25" spans="1:4" x14ac:dyDescent="0.3">
      <c r="A25" s="53"/>
      <c r="B25" s="53"/>
    </row>
    <row r="26" spans="1:4" x14ac:dyDescent="0.3">
      <c r="A26" s="53"/>
      <c r="B26" s="53"/>
    </row>
    <row r="27" spans="1:4" x14ac:dyDescent="0.3">
      <c r="A27" s="53"/>
      <c r="B27" s="53"/>
    </row>
    <row r="28" spans="1:4" x14ac:dyDescent="0.3">
      <c r="A28" s="53"/>
      <c r="B28" s="53"/>
    </row>
    <row r="29" spans="1:4" x14ac:dyDescent="0.3">
      <c r="A29" s="53"/>
      <c r="B29" s="53"/>
    </row>
    <row r="30" spans="1:4" x14ac:dyDescent="0.3">
      <c r="A30" s="53"/>
      <c r="B30" s="53"/>
    </row>
  </sheetData>
  <mergeCells count="7">
    <mergeCell ref="A2:D2"/>
    <mergeCell ref="A3:D3"/>
    <mergeCell ref="A4:D4"/>
    <mergeCell ref="A1:D1"/>
    <mergeCell ref="A5:A6"/>
    <mergeCell ref="B5:B6"/>
    <mergeCell ref="C5:D5"/>
  </mergeCells>
  <pageMargins left="0.25" right="0.25" top="0.17" bottom="0.17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workbookViewId="0">
      <selection activeCell="I5" sqref="I5"/>
    </sheetView>
  </sheetViews>
  <sheetFormatPr defaultRowHeight="17.25" x14ac:dyDescent="0.25"/>
  <cols>
    <col min="1" max="1" width="13.140625" style="7" customWidth="1"/>
    <col min="2" max="2" width="16.140625" style="7" customWidth="1"/>
    <col min="3" max="3" width="26.85546875" style="7" customWidth="1"/>
    <col min="4" max="4" width="15.140625" style="7" customWidth="1"/>
    <col min="5" max="5" width="10.7109375" style="7" bestFit="1" customWidth="1"/>
    <col min="6" max="6" width="16.28515625" style="7" customWidth="1"/>
    <col min="7" max="7" width="13.5703125" style="50" customWidth="1"/>
    <col min="8" max="252" width="9.140625" style="7"/>
    <col min="253" max="253" width="13.140625" style="7" customWidth="1"/>
    <col min="254" max="254" width="16.140625" style="7" customWidth="1"/>
    <col min="255" max="255" width="26.85546875" style="7" customWidth="1"/>
    <col min="256" max="256" width="17.42578125" style="7" customWidth="1"/>
    <col min="257" max="257" width="15.140625" style="7" customWidth="1"/>
    <col min="258" max="258" width="19.140625" style="7" customWidth="1"/>
    <col min="259" max="259" width="10.7109375" style="7" bestFit="1" customWidth="1"/>
    <col min="260" max="261" width="10.5703125" style="7" bestFit="1" customWidth="1"/>
    <col min="262" max="262" width="13.5703125" style="7" customWidth="1"/>
    <col min="263" max="263" width="11.140625" style="7" customWidth="1"/>
    <col min="264" max="508" width="9.140625" style="7"/>
    <col min="509" max="509" width="13.140625" style="7" customWidth="1"/>
    <col min="510" max="510" width="16.140625" style="7" customWidth="1"/>
    <col min="511" max="511" width="26.85546875" style="7" customWidth="1"/>
    <col min="512" max="512" width="17.42578125" style="7" customWidth="1"/>
    <col min="513" max="513" width="15.140625" style="7" customWidth="1"/>
    <col min="514" max="514" width="19.140625" style="7" customWidth="1"/>
    <col min="515" max="515" width="10.7109375" style="7" bestFit="1" customWidth="1"/>
    <col min="516" max="517" width="10.5703125" style="7" bestFit="1" customWidth="1"/>
    <col min="518" max="518" width="13.5703125" style="7" customWidth="1"/>
    <col min="519" max="519" width="11.140625" style="7" customWidth="1"/>
    <col min="520" max="764" width="9.140625" style="7"/>
    <col min="765" max="765" width="13.140625" style="7" customWidth="1"/>
    <col min="766" max="766" width="16.140625" style="7" customWidth="1"/>
    <col min="767" max="767" width="26.85546875" style="7" customWidth="1"/>
    <col min="768" max="768" width="17.42578125" style="7" customWidth="1"/>
    <col min="769" max="769" width="15.140625" style="7" customWidth="1"/>
    <col min="770" max="770" width="19.140625" style="7" customWidth="1"/>
    <col min="771" max="771" width="10.7109375" style="7" bestFit="1" customWidth="1"/>
    <col min="772" max="773" width="10.5703125" style="7" bestFit="1" customWidth="1"/>
    <col min="774" max="774" width="13.5703125" style="7" customWidth="1"/>
    <col min="775" max="775" width="11.140625" style="7" customWidth="1"/>
    <col min="776" max="1020" width="9.140625" style="7"/>
    <col min="1021" max="1021" width="13.140625" style="7" customWidth="1"/>
    <col min="1022" max="1022" width="16.140625" style="7" customWidth="1"/>
    <col min="1023" max="1023" width="26.85546875" style="7" customWidth="1"/>
    <col min="1024" max="1024" width="17.42578125" style="7" customWidth="1"/>
    <col min="1025" max="1025" width="15.140625" style="7" customWidth="1"/>
    <col min="1026" max="1026" width="19.140625" style="7" customWidth="1"/>
    <col min="1027" max="1027" width="10.7109375" style="7" bestFit="1" customWidth="1"/>
    <col min="1028" max="1029" width="10.5703125" style="7" bestFit="1" customWidth="1"/>
    <col min="1030" max="1030" width="13.5703125" style="7" customWidth="1"/>
    <col min="1031" max="1031" width="11.140625" style="7" customWidth="1"/>
    <col min="1032" max="1276" width="9.140625" style="7"/>
    <col min="1277" max="1277" width="13.140625" style="7" customWidth="1"/>
    <col min="1278" max="1278" width="16.140625" style="7" customWidth="1"/>
    <col min="1279" max="1279" width="26.85546875" style="7" customWidth="1"/>
    <col min="1280" max="1280" width="17.42578125" style="7" customWidth="1"/>
    <col min="1281" max="1281" width="15.140625" style="7" customWidth="1"/>
    <col min="1282" max="1282" width="19.140625" style="7" customWidth="1"/>
    <col min="1283" max="1283" width="10.7109375" style="7" bestFit="1" customWidth="1"/>
    <col min="1284" max="1285" width="10.5703125" style="7" bestFit="1" customWidth="1"/>
    <col min="1286" max="1286" width="13.5703125" style="7" customWidth="1"/>
    <col min="1287" max="1287" width="11.140625" style="7" customWidth="1"/>
    <col min="1288" max="1532" width="9.140625" style="7"/>
    <col min="1533" max="1533" width="13.140625" style="7" customWidth="1"/>
    <col min="1534" max="1534" width="16.140625" style="7" customWidth="1"/>
    <col min="1535" max="1535" width="26.85546875" style="7" customWidth="1"/>
    <col min="1536" max="1536" width="17.42578125" style="7" customWidth="1"/>
    <col min="1537" max="1537" width="15.140625" style="7" customWidth="1"/>
    <col min="1538" max="1538" width="19.140625" style="7" customWidth="1"/>
    <col min="1539" max="1539" width="10.7109375" style="7" bestFit="1" customWidth="1"/>
    <col min="1540" max="1541" width="10.5703125" style="7" bestFit="1" customWidth="1"/>
    <col min="1542" max="1542" width="13.5703125" style="7" customWidth="1"/>
    <col min="1543" max="1543" width="11.140625" style="7" customWidth="1"/>
    <col min="1544" max="1788" width="9.140625" style="7"/>
    <col min="1789" max="1789" width="13.140625" style="7" customWidth="1"/>
    <col min="1790" max="1790" width="16.140625" style="7" customWidth="1"/>
    <col min="1791" max="1791" width="26.85546875" style="7" customWidth="1"/>
    <col min="1792" max="1792" width="17.42578125" style="7" customWidth="1"/>
    <col min="1793" max="1793" width="15.140625" style="7" customWidth="1"/>
    <col min="1794" max="1794" width="19.140625" style="7" customWidth="1"/>
    <col min="1795" max="1795" width="10.7109375" style="7" bestFit="1" customWidth="1"/>
    <col min="1796" max="1797" width="10.5703125" style="7" bestFit="1" customWidth="1"/>
    <col min="1798" max="1798" width="13.5703125" style="7" customWidth="1"/>
    <col min="1799" max="1799" width="11.140625" style="7" customWidth="1"/>
    <col min="1800" max="2044" width="9.140625" style="7"/>
    <col min="2045" max="2045" width="13.140625" style="7" customWidth="1"/>
    <col min="2046" max="2046" width="16.140625" style="7" customWidth="1"/>
    <col min="2047" max="2047" width="26.85546875" style="7" customWidth="1"/>
    <col min="2048" max="2048" width="17.42578125" style="7" customWidth="1"/>
    <col min="2049" max="2049" width="15.140625" style="7" customWidth="1"/>
    <col min="2050" max="2050" width="19.140625" style="7" customWidth="1"/>
    <col min="2051" max="2051" width="10.7109375" style="7" bestFit="1" customWidth="1"/>
    <col min="2052" max="2053" width="10.5703125" style="7" bestFit="1" customWidth="1"/>
    <col min="2054" max="2054" width="13.5703125" style="7" customWidth="1"/>
    <col min="2055" max="2055" width="11.140625" style="7" customWidth="1"/>
    <col min="2056" max="2300" width="9.140625" style="7"/>
    <col min="2301" max="2301" width="13.140625" style="7" customWidth="1"/>
    <col min="2302" max="2302" width="16.140625" style="7" customWidth="1"/>
    <col min="2303" max="2303" width="26.85546875" style="7" customWidth="1"/>
    <col min="2304" max="2304" width="17.42578125" style="7" customWidth="1"/>
    <col min="2305" max="2305" width="15.140625" style="7" customWidth="1"/>
    <col min="2306" max="2306" width="19.140625" style="7" customWidth="1"/>
    <col min="2307" max="2307" width="10.7109375" style="7" bestFit="1" customWidth="1"/>
    <col min="2308" max="2309" width="10.5703125" style="7" bestFit="1" customWidth="1"/>
    <col min="2310" max="2310" width="13.5703125" style="7" customWidth="1"/>
    <col min="2311" max="2311" width="11.140625" style="7" customWidth="1"/>
    <col min="2312" max="2556" width="9.140625" style="7"/>
    <col min="2557" max="2557" width="13.140625" style="7" customWidth="1"/>
    <col min="2558" max="2558" width="16.140625" style="7" customWidth="1"/>
    <col min="2559" max="2559" width="26.85546875" style="7" customWidth="1"/>
    <col min="2560" max="2560" width="17.42578125" style="7" customWidth="1"/>
    <col min="2561" max="2561" width="15.140625" style="7" customWidth="1"/>
    <col min="2562" max="2562" width="19.140625" style="7" customWidth="1"/>
    <col min="2563" max="2563" width="10.7109375" style="7" bestFit="1" customWidth="1"/>
    <col min="2564" max="2565" width="10.5703125" style="7" bestFit="1" customWidth="1"/>
    <col min="2566" max="2566" width="13.5703125" style="7" customWidth="1"/>
    <col min="2567" max="2567" width="11.140625" style="7" customWidth="1"/>
    <col min="2568" max="2812" width="9.140625" style="7"/>
    <col min="2813" max="2813" width="13.140625" style="7" customWidth="1"/>
    <col min="2814" max="2814" width="16.140625" style="7" customWidth="1"/>
    <col min="2815" max="2815" width="26.85546875" style="7" customWidth="1"/>
    <col min="2816" max="2816" width="17.42578125" style="7" customWidth="1"/>
    <col min="2817" max="2817" width="15.140625" style="7" customWidth="1"/>
    <col min="2818" max="2818" width="19.140625" style="7" customWidth="1"/>
    <col min="2819" max="2819" width="10.7109375" style="7" bestFit="1" customWidth="1"/>
    <col min="2820" max="2821" width="10.5703125" style="7" bestFit="1" customWidth="1"/>
    <col min="2822" max="2822" width="13.5703125" style="7" customWidth="1"/>
    <col min="2823" max="2823" width="11.140625" style="7" customWidth="1"/>
    <col min="2824" max="3068" width="9.140625" style="7"/>
    <col min="3069" max="3069" width="13.140625" style="7" customWidth="1"/>
    <col min="3070" max="3070" width="16.140625" style="7" customWidth="1"/>
    <col min="3071" max="3071" width="26.85546875" style="7" customWidth="1"/>
    <col min="3072" max="3072" width="17.42578125" style="7" customWidth="1"/>
    <col min="3073" max="3073" width="15.140625" style="7" customWidth="1"/>
    <col min="3074" max="3074" width="19.140625" style="7" customWidth="1"/>
    <col min="3075" max="3075" width="10.7109375" style="7" bestFit="1" customWidth="1"/>
    <col min="3076" max="3077" width="10.5703125" style="7" bestFit="1" customWidth="1"/>
    <col min="3078" max="3078" width="13.5703125" style="7" customWidth="1"/>
    <col min="3079" max="3079" width="11.140625" style="7" customWidth="1"/>
    <col min="3080" max="3324" width="9.140625" style="7"/>
    <col min="3325" max="3325" width="13.140625" style="7" customWidth="1"/>
    <col min="3326" max="3326" width="16.140625" style="7" customWidth="1"/>
    <col min="3327" max="3327" width="26.85546875" style="7" customWidth="1"/>
    <col min="3328" max="3328" width="17.42578125" style="7" customWidth="1"/>
    <col min="3329" max="3329" width="15.140625" style="7" customWidth="1"/>
    <col min="3330" max="3330" width="19.140625" style="7" customWidth="1"/>
    <col min="3331" max="3331" width="10.7109375" style="7" bestFit="1" customWidth="1"/>
    <col min="3332" max="3333" width="10.5703125" style="7" bestFit="1" customWidth="1"/>
    <col min="3334" max="3334" width="13.5703125" style="7" customWidth="1"/>
    <col min="3335" max="3335" width="11.140625" style="7" customWidth="1"/>
    <col min="3336" max="3580" width="9.140625" style="7"/>
    <col min="3581" max="3581" width="13.140625" style="7" customWidth="1"/>
    <col min="3582" max="3582" width="16.140625" style="7" customWidth="1"/>
    <col min="3583" max="3583" width="26.85546875" style="7" customWidth="1"/>
    <col min="3584" max="3584" width="17.42578125" style="7" customWidth="1"/>
    <col min="3585" max="3585" width="15.140625" style="7" customWidth="1"/>
    <col min="3586" max="3586" width="19.140625" style="7" customWidth="1"/>
    <col min="3587" max="3587" width="10.7109375" style="7" bestFit="1" customWidth="1"/>
    <col min="3588" max="3589" width="10.5703125" style="7" bestFit="1" customWidth="1"/>
    <col min="3590" max="3590" width="13.5703125" style="7" customWidth="1"/>
    <col min="3591" max="3591" width="11.140625" style="7" customWidth="1"/>
    <col min="3592" max="3836" width="9.140625" style="7"/>
    <col min="3837" max="3837" width="13.140625" style="7" customWidth="1"/>
    <col min="3838" max="3838" width="16.140625" style="7" customWidth="1"/>
    <col min="3839" max="3839" width="26.85546875" style="7" customWidth="1"/>
    <col min="3840" max="3840" width="17.42578125" style="7" customWidth="1"/>
    <col min="3841" max="3841" width="15.140625" style="7" customWidth="1"/>
    <col min="3842" max="3842" width="19.140625" style="7" customWidth="1"/>
    <col min="3843" max="3843" width="10.7109375" style="7" bestFit="1" customWidth="1"/>
    <col min="3844" max="3845" width="10.5703125" style="7" bestFit="1" customWidth="1"/>
    <col min="3846" max="3846" width="13.5703125" style="7" customWidth="1"/>
    <col min="3847" max="3847" width="11.140625" style="7" customWidth="1"/>
    <col min="3848" max="4092" width="9.140625" style="7"/>
    <col min="4093" max="4093" width="13.140625" style="7" customWidth="1"/>
    <col min="4094" max="4094" width="16.140625" style="7" customWidth="1"/>
    <col min="4095" max="4095" width="26.85546875" style="7" customWidth="1"/>
    <col min="4096" max="4096" width="17.42578125" style="7" customWidth="1"/>
    <col min="4097" max="4097" width="15.140625" style="7" customWidth="1"/>
    <col min="4098" max="4098" width="19.140625" style="7" customWidth="1"/>
    <col min="4099" max="4099" width="10.7109375" style="7" bestFit="1" customWidth="1"/>
    <col min="4100" max="4101" width="10.5703125" style="7" bestFit="1" customWidth="1"/>
    <col min="4102" max="4102" width="13.5703125" style="7" customWidth="1"/>
    <col min="4103" max="4103" width="11.140625" style="7" customWidth="1"/>
    <col min="4104" max="4348" width="9.140625" style="7"/>
    <col min="4349" max="4349" width="13.140625" style="7" customWidth="1"/>
    <col min="4350" max="4350" width="16.140625" style="7" customWidth="1"/>
    <col min="4351" max="4351" width="26.85546875" style="7" customWidth="1"/>
    <col min="4352" max="4352" width="17.42578125" style="7" customWidth="1"/>
    <col min="4353" max="4353" width="15.140625" style="7" customWidth="1"/>
    <col min="4354" max="4354" width="19.140625" style="7" customWidth="1"/>
    <col min="4355" max="4355" width="10.7109375" style="7" bestFit="1" customWidth="1"/>
    <col min="4356" max="4357" width="10.5703125" style="7" bestFit="1" customWidth="1"/>
    <col min="4358" max="4358" width="13.5703125" style="7" customWidth="1"/>
    <col min="4359" max="4359" width="11.140625" style="7" customWidth="1"/>
    <col min="4360" max="4604" width="9.140625" style="7"/>
    <col min="4605" max="4605" width="13.140625" style="7" customWidth="1"/>
    <col min="4606" max="4606" width="16.140625" style="7" customWidth="1"/>
    <col min="4607" max="4607" width="26.85546875" style="7" customWidth="1"/>
    <col min="4608" max="4608" width="17.42578125" style="7" customWidth="1"/>
    <col min="4609" max="4609" width="15.140625" style="7" customWidth="1"/>
    <col min="4610" max="4610" width="19.140625" style="7" customWidth="1"/>
    <col min="4611" max="4611" width="10.7109375" style="7" bestFit="1" customWidth="1"/>
    <col min="4612" max="4613" width="10.5703125" style="7" bestFit="1" customWidth="1"/>
    <col min="4614" max="4614" width="13.5703125" style="7" customWidth="1"/>
    <col min="4615" max="4615" width="11.140625" style="7" customWidth="1"/>
    <col min="4616" max="4860" width="9.140625" style="7"/>
    <col min="4861" max="4861" width="13.140625" style="7" customWidth="1"/>
    <col min="4862" max="4862" width="16.140625" style="7" customWidth="1"/>
    <col min="4863" max="4863" width="26.85546875" style="7" customWidth="1"/>
    <col min="4864" max="4864" width="17.42578125" style="7" customWidth="1"/>
    <col min="4865" max="4865" width="15.140625" style="7" customWidth="1"/>
    <col min="4866" max="4866" width="19.140625" style="7" customWidth="1"/>
    <col min="4867" max="4867" width="10.7109375" style="7" bestFit="1" customWidth="1"/>
    <col min="4868" max="4869" width="10.5703125" style="7" bestFit="1" customWidth="1"/>
    <col min="4870" max="4870" width="13.5703125" style="7" customWidth="1"/>
    <col min="4871" max="4871" width="11.140625" style="7" customWidth="1"/>
    <col min="4872" max="5116" width="9.140625" style="7"/>
    <col min="5117" max="5117" width="13.140625" style="7" customWidth="1"/>
    <col min="5118" max="5118" width="16.140625" style="7" customWidth="1"/>
    <col min="5119" max="5119" width="26.85546875" style="7" customWidth="1"/>
    <col min="5120" max="5120" width="17.42578125" style="7" customWidth="1"/>
    <col min="5121" max="5121" width="15.140625" style="7" customWidth="1"/>
    <col min="5122" max="5122" width="19.140625" style="7" customWidth="1"/>
    <col min="5123" max="5123" width="10.7109375" style="7" bestFit="1" customWidth="1"/>
    <col min="5124" max="5125" width="10.5703125" style="7" bestFit="1" customWidth="1"/>
    <col min="5126" max="5126" width="13.5703125" style="7" customWidth="1"/>
    <col min="5127" max="5127" width="11.140625" style="7" customWidth="1"/>
    <col min="5128" max="5372" width="9.140625" style="7"/>
    <col min="5373" max="5373" width="13.140625" style="7" customWidth="1"/>
    <col min="5374" max="5374" width="16.140625" style="7" customWidth="1"/>
    <col min="5375" max="5375" width="26.85546875" style="7" customWidth="1"/>
    <col min="5376" max="5376" width="17.42578125" style="7" customWidth="1"/>
    <col min="5377" max="5377" width="15.140625" style="7" customWidth="1"/>
    <col min="5378" max="5378" width="19.140625" style="7" customWidth="1"/>
    <col min="5379" max="5379" width="10.7109375" style="7" bestFit="1" customWidth="1"/>
    <col min="5380" max="5381" width="10.5703125" style="7" bestFit="1" customWidth="1"/>
    <col min="5382" max="5382" width="13.5703125" style="7" customWidth="1"/>
    <col min="5383" max="5383" width="11.140625" style="7" customWidth="1"/>
    <col min="5384" max="5628" width="9.140625" style="7"/>
    <col min="5629" max="5629" width="13.140625" style="7" customWidth="1"/>
    <col min="5630" max="5630" width="16.140625" style="7" customWidth="1"/>
    <col min="5631" max="5631" width="26.85546875" style="7" customWidth="1"/>
    <col min="5632" max="5632" width="17.42578125" style="7" customWidth="1"/>
    <col min="5633" max="5633" width="15.140625" style="7" customWidth="1"/>
    <col min="5634" max="5634" width="19.140625" style="7" customWidth="1"/>
    <col min="5635" max="5635" width="10.7109375" style="7" bestFit="1" customWidth="1"/>
    <col min="5636" max="5637" width="10.5703125" style="7" bestFit="1" customWidth="1"/>
    <col min="5638" max="5638" width="13.5703125" style="7" customWidth="1"/>
    <col min="5639" max="5639" width="11.140625" style="7" customWidth="1"/>
    <col min="5640" max="5884" width="9.140625" style="7"/>
    <col min="5885" max="5885" width="13.140625" style="7" customWidth="1"/>
    <col min="5886" max="5886" width="16.140625" style="7" customWidth="1"/>
    <col min="5887" max="5887" width="26.85546875" style="7" customWidth="1"/>
    <col min="5888" max="5888" width="17.42578125" style="7" customWidth="1"/>
    <col min="5889" max="5889" width="15.140625" style="7" customWidth="1"/>
    <col min="5890" max="5890" width="19.140625" style="7" customWidth="1"/>
    <col min="5891" max="5891" width="10.7109375" style="7" bestFit="1" customWidth="1"/>
    <col min="5892" max="5893" width="10.5703125" style="7" bestFit="1" customWidth="1"/>
    <col min="5894" max="5894" width="13.5703125" style="7" customWidth="1"/>
    <col min="5895" max="5895" width="11.140625" style="7" customWidth="1"/>
    <col min="5896" max="6140" width="9.140625" style="7"/>
    <col min="6141" max="6141" width="13.140625" style="7" customWidth="1"/>
    <col min="6142" max="6142" width="16.140625" style="7" customWidth="1"/>
    <col min="6143" max="6143" width="26.85546875" style="7" customWidth="1"/>
    <col min="6144" max="6144" width="17.42578125" style="7" customWidth="1"/>
    <col min="6145" max="6145" width="15.140625" style="7" customWidth="1"/>
    <col min="6146" max="6146" width="19.140625" style="7" customWidth="1"/>
    <col min="6147" max="6147" width="10.7109375" style="7" bestFit="1" customWidth="1"/>
    <col min="6148" max="6149" width="10.5703125" style="7" bestFit="1" customWidth="1"/>
    <col min="6150" max="6150" width="13.5703125" style="7" customWidth="1"/>
    <col min="6151" max="6151" width="11.140625" style="7" customWidth="1"/>
    <col min="6152" max="6396" width="9.140625" style="7"/>
    <col min="6397" max="6397" width="13.140625" style="7" customWidth="1"/>
    <col min="6398" max="6398" width="16.140625" style="7" customWidth="1"/>
    <col min="6399" max="6399" width="26.85546875" style="7" customWidth="1"/>
    <col min="6400" max="6400" width="17.42578125" style="7" customWidth="1"/>
    <col min="6401" max="6401" width="15.140625" style="7" customWidth="1"/>
    <col min="6402" max="6402" width="19.140625" style="7" customWidth="1"/>
    <col min="6403" max="6403" width="10.7109375" style="7" bestFit="1" customWidth="1"/>
    <col min="6404" max="6405" width="10.5703125" style="7" bestFit="1" customWidth="1"/>
    <col min="6406" max="6406" width="13.5703125" style="7" customWidth="1"/>
    <col min="6407" max="6407" width="11.140625" style="7" customWidth="1"/>
    <col min="6408" max="6652" width="9.140625" style="7"/>
    <col min="6653" max="6653" width="13.140625" style="7" customWidth="1"/>
    <col min="6654" max="6654" width="16.140625" style="7" customWidth="1"/>
    <col min="6655" max="6655" width="26.85546875" style="7" customWidth="1"/>
    <col min="6656" max="6656" width="17.42578125" style="7" customWidth="1"/>
    <col min="6657" max="6657" width="15.140625" style="7" customWidth="1"/>
    <col min="6658" max="6658" width="19.140625" style="7" customWidth="1"/>
    <col min="6659" max="6659" width="10.7109375" style="7" bestFit="1" customWidth="1"/>
    <col min="6660" max="6661" width="10.5703125" style="7" bestFit="1" customWidth="1"/>
    <col min="6662" max="6662" width="13.5703125" style="7" customWidth="1"/>
    <col min="6663" max="6663" width="11.140625" style="7" customWidth="1"/>
    <col min="6664" max="6908" width="9.140625" style="7"/>
    <col min="6909" max="6909" width="13.140625" style="7" customWidth="1"/>
    <col min="6910" max="6910" width="16.140625" style="7" customWidth="1"/>
    <col min="6911" max="6911" width="26.85546875" style="7" customWidth="1"/>
    <col min="6912" max="6912" width="17.42578125" style="7" customWidth="1"/>
    <col min="6913" max="6913" width="15.140625" style="7" customWidth="1"/>
    <col min="6914" max="6914" width="19.140625" style="7" customWidth="1"/>
    <col min="6915" max="6915" width="10.7109375" style="7" bestFit="1" customWidth="1"/>
    <col min="6916" max="6917" width="10.5703125" style="7" bestFit="1" customWidth="1"/>
    <col min="6918" max="6918" width="13.5703125" style="7" customWidth="1"/>
    <col min="6919" max="6919" width="11.140625" style="7" customWidth="1"/>
    <col min="6920" max="7164" width="9.140625" style="7"/>
    <col min="7165" max="7165" width="13.140625" style="7" customWidth="1"/>
    <col min="7166" max="7166" width="16.140625" style="7" customWidth="1"/>
    <col min="7167" max="7167" width="26.85546875" style="7" customWidth="1"/>
    <col min="7168" max="7168" width="17.42578125" style="7" customWidth="1"/>
    <col min="7169" max="7169" width="15.140625" style="7" customWidth="1"/>
    <col min="7170" max="7170" width="19.140625" style="7" customWidth="1"/>
    <col min="7171" max="7171" width="10.7109375" style="7" bestFit="1" customWidth="1"/>
    <col min="7172" max="7173" width="10.5703125" style="7" bestFit="1" customWidth="1"/>
    <col min="7174" max="7174" width="13.5703125" style="7" customWidth="1"/>
    <col min="7175" max="7175" width="11.140625" style="7" customWidth="1"/>
    <col min="7176" max="7420" width="9.140625" style="7"/>
    <col min="7421" max="7421" width="13.140625" style="7" customWidth="1"/>
    <col min="7422" max="7422" width="16.140625" style="7" customWidth="1"/>
    <col min="7423" max="7423" width="26.85546875" style="7" customWidth="1"/>
    <col min="7424" max="7424" width="17.42578125" style="7" customWidth="1"/>
    <col min="7425" max="7425" width="15.140625" style="7" customWidth="1"/>
    <col min="7426" max="7426" width="19.140625" style="7" customWidth="1"/>
    <col min="7427" max="7427" width="10.7109375" style="7" bestFit="1" customWidth="1"/>
    <col min="7428" max="7429" width="10.5703125" style="7" bestFit="1" customWidth="1"/>
    <col min="7430" max="7430" width="13.5703125" style="7" customWidth="1"/>
    <col min="7431" max="7431" width="11.140625" style="7" customWidth="1"/>
    <col min="7432" max="7676" width="9.140625" style="7"/>
    <col min="7677" max="7677" width="13.140625" style="7" customWidth="1"/>
    <col min="7678" max="7678" width="16.140625" style="7" customWidth="1"/>
    <col min="7679" max="7679" width="26.85546875" style="7" customWidth="1"/>
    <col min="7680" max="7680" width="17.42578125" style="7" customWidth="1"/>
    <col min="7681" max="7681" width="15.140625" style="7" customWidth="1"/>
    <col min="7682" max="7682" width="19.140625" style="7" customWidth="1"/>
    <col min="7683" max="7683" width="10.7109375" style="7" bestFit="1" customWidth="1"/>
    <col min="7684" max="7685" width="10.5703125" style="7" bestFit="1" customWidth="1"/>
    <col min="7686" max="7686" width="13.5703125" style="7" customWidth="1"/>
    <col min="7687" max="7687" width="11.140625" style="7" customWidth="1"/>
    <col min="7688" max="7932" width="9.140625" style="7"/>
    <col min="7933" max="7933" width="13.140625" style="7" customWidth="1"/>
    <col min="7934" max="7934" width="16.140625" style="7" customWidth="1"/>
    <col min="7935" max="7935" width="26.85546875" style="7" customWidth="1"/>
    <col min="7936" max="7936" width="17.42578125" style="7" customWidth="1"/>
    <col min="7937" max="7937" width="15.140625" style="7" customWidth="1"/>
    <col min="7938" max="7938" width="19.140625" style="7" customWidth="1"/>
    <col min="7939" max="7939" width="10.7109375" style="7" bestFit="1" customWidth="1"/>
    <col min="7940" max="7941" width="10.5703125" style="7" bestFit="1" customWidth="1"/>
    <col min="7942" max="7942" width="13.5703125" style="7" customWidth="1"/>
    <col min="7943" max="7943" width="11.140625" style="7" customWidth="1"/>
    <col min="7944" max="8188" width="9.140625" style="7"/>
    <col min="8189" max="8189" width="13.140625" style="7" customWidth="1"/>
    <col min="8190" max="8190" width="16.140625" style="7" customWidth="1"/>
    <col min="8191" max="8191" width="26.85546875" style="7" customWidth="1"/>
    <col min="8192" max="8192" width="17.42578125" style="7" customWidth="1"/>
    <col min="8193" max="8193" width="15.140625" style="7" customWidth="1"/>
    <col min="8194" max="8194" width="19.140625" style="7" customWidth="1"/>
    <col min="8195" max="8195" width="10.7109375" style="7" bestFit="1" customWidth="1"/>
    <col min="8196" max="8197" width="10.5703125" style="7" bestFit="1" customWidth="1"/>
    <col min="8198" max="8198" width="13.5703125" style="7" customWidth="1"/>
    <col min="8199" max="8199" width="11.140625" style="7" customWidth="1"/>
    <col min="8200" max="8444" width="9.140625" style="7"/>
    <col min="8445" max="8445" width="13.140625" style="7" customWidth="1"/>
    <col min="8446" max="8446" width="16.140625" style="7" customWidth="1"/>
    <col min="8447" max="8447" width="26.85546875" style="7" customWidth="1"/>
    <col min="8448" max="8448" width="17.42578125" style="7" customWidth="1"/>
    <col min="8449" max="8449" width="15.140625" style="7" customWidth="1"/>
    <col min="8450" max="8450" width="19.140625" style="7" customWidth="1"/>
    <col min="8451" max="8451" width="10.7109375" style="7" bestFit="1" customWidth="1"/>
    <col min="8452" max="8453" width="10.5703125" style="7" bestFit="1" customWidth="1"/>
    <col min="8454" max="8454" width="13.5703125" style="7" customWidth="1"/>
    <col min="8455" max="8455" width="11.140625" style="7" customWidth="1"/>
    <col min="8456" max="8700" width="9.140625" style="7"/>
    <col min="8701" max="8701" width="13.140625" style="7" customWidth="1"/>
    <col min="8702" max="8702" width="16.140625" style="7" customWidth="1"/>
    <col min="8703" max="8703" width="26.85546875" style="7" customWidth="1"/>
    <col min="8704" max="8704" width="17.42578125" style="7" customWidth="1"/>
    <col min="8705" max="8705" width="15.140625" style="7" customWidth="1"/>
    <col min="8706" max="8706" width="19.140625" style="7" customWidth="1"/>
    <col min="8707" max="8707" width="10.7109375" style="7" bestFit="1" customWidth="1"/>
    <col min="8708" max="8709" width="10.5703125" style="7" bestFit="1" customWidth="1"/>
    <col min="8710" max="8710" width="13.5703125" style="7" customWidth="1"/>
    <col min="8711" max="8711" width="11.140625" style="7" customWidth="1"/>
    <col min="8712" max="8956" width="9.140625" style="7"/>
    <col min="8957" max="8957" width="13.140625" style="7" customWidth="1"/>
    <col min="8958" max="8958" width="16.140625" style="7" customWidth="1"/>
    <col min="8959" max="8959" width="26.85546875" style="7" customWidth="1"/>
    <col min="8960" max="8960" width="17.42578125" style="7" customWidth="1"/>
    <col min="8961" max="8961" width="15.140625" style="7" customWidth="1"/>
    <col min="8962" max="8962" width="19.140625" style="7" customWidth="1"/>
    <col min="8963" max="8963" width="10.7109375" style="7" bestFit="1" customWidth="1"/>
    <col min="8964" max="8965" width="10.5703125" style="7" bestFit="1" customWidth="1"/>
    <col min="8966" max="8966" width="13.5703125" style="7" customWidth="1"/>
    <col min="8967" max="8967" width="11.140625" style="7" customWidth="1"/>
    <col min="8968" max="9212" width="9.140625" style="7"/>
    <col min="9213" max="9213" width="13.140625" style="7" customWidth="1"/>
    <col min="9214" max="9214" width="16.140625" style="7" customWidth="1"/>
    <col min="9215" max="9215" width="26.85546875" style="7" customWidth="1"/>
    <col min="9216" max="9216" width="17.42578125" style="7" customWidth="1"/>
    <col min="9217" max="9217" width="15.140625" style="7" customWidth="1"/>
    <col min="9218" max="9218" width="19.140625" style="7" customWidth="1"/>
    <col min="9219" max="9219" width="10.7109375" style="7" bestFit="1" customWidth="1"/>
    <col min="9220" max="9221" width="10.5703125" style="7" bestFit="1" customWidth="1"/>
    <col min="9222" max="9222" width="13.5703125" style="7" customWidth="1"/>
    <col min="9223" max="9223" width="11.140625" style="7" customWidth="1"/>
    <col min="9224" max="9468" width="9.140625" style="7"/>
    <col min="9469" max="9469" width="13.140625" style="7" customWidth="1"/>
    <col min="9470" max="9470" width="16.140625" style="7" customWidth="1"/>
    <col min="9471" max="9471" width="26.85546875" style="7" customWidth="1"/>
    <col min="9472" max="9472" width="17.42578125" style="7" customWidth="1"/>
    <col min="9473" max="9473" width="15.140625" style="7" customWidth="1"/>
    <col min="9474" max="9474" width="19.140625" style="7" customWidth="1"/>
    <col min="9475" max="9475" width="10.7109375" style="7" bestFit="1" customWidth="1"/>
    <col min="9476" max="9477" width="10.5703125" style="7" bestFit="1" customWidth="1"/>
    <col min="9478" max="9478" width="13.5703125" style="7" customWidth="1"/>
    <col min="9479" max="9479" width="11.140625" style="7" customWidth="1"/>
    <col min="9480" max="9724" width="9.140625" style="7"/>
    <col min="9725" max="9725" width="13.140625" style="7" customWidth="1"/>
    <col min="9726" max="9726" width="16.140625" style="7" customWidth="1"/>
    <col min="9727" max="9727" width="26.85546875" style="7" customWidth="1"/>
    <col min="9728" max="9728" width="17.42578125" style="7" customWidth="1"/>
    <col min="9729" max="9729" width="15.140625" style="7" customWidth="1"/>
    <col min="9730" max="9730" width="19.140625" style="7" customWidth="1"/>
    <col min="9731" max="9731" width="10.7109375" style="7" bestFit="1" customWidth="1"/>
    <col min="9732" max="9733" width="10.5703125" style="7" bestFit="1" customWidth="1"/>
    <col min="9734" max="9734" width="13.5703125" style="7" customWidth="1"/>
    <col min="9735" max="9735" width="11.140625" style="7" customWidth="1"/>
    <col min="9736" max="9980" width="9.140625" style="7"/>
    <col min="9981" max="9981" width="13.140625" style="7" customWidth="1"/>
    <col min="9982" max="9982" width="16.140625" style="7" customWidth="1"/>
    <col min="9983" max="9983" width="26.85546875" style="7" customWidth="1"/>
    <col min="9984" max="9984" width="17.42578125" style="7" customWidth="1"/>
    <col min="9985" max="9985" width="15.140625" style="7" customWidth="1"/>
    <col min="9986" max="9986" width="19.140625" style="7" customWidth="1"/>
    <col min="9987" max="9987" width="10.7109375" style="7" bestFit="1" customWidth="1"/>
    <col min="9988" max="9989" width="10.5703125" style="7" bestFit="1" customWidth="1"/>
    <col min="9990" max="9990" width="13.5703125" style="7" customWidth="1"/>
    <col min="9991" max="9991" width="11.140625" style="7" customWidth="1"/>
    <col min="9992" max="10236" width="9.140625" style="7"/>
    <col min="10237" max="10237" width="13.140625" style="7" customWidth="1"/>
    <col min="10238" max="10238" width="16.140625" style="7" customWidth="1"/>
    <col min="10239" max="10239" width="26.85546875" style="7" customWidth="1"/>
    <col min="10240" max="10240" width="17.42578125" style="7" customWidth="1"/>
    <col min="10241" max="10241" width="15.140625" style="7" customWidth="1"/>
    <col min="10242" max="10242" width="19.140625" style="7" customWidth="1"/>
    <col min="10243" max="10243" width="10.7109375" style="7" bestFit="1" customWidth="1"/>
    <col min="10244" max="10245" width="10.5703125" style="7" bestFit="1" customWidth="1"/>
    <col min="10246" max="10246" width="13.5703125" style="7" customWidth="1"/>
    <col min="10247" max="10247" width="11.140625" style="7" customWidth="1"/>
    <col min="10248" max="10492" width="9.140625" style="7"/>
    <col min="10493" max="10493" width="13.140625" style="7" customWidth="1"/>
    <col min="10494" max="10494" width="16.140625" style="7" customWidth="1"/>
    <col min="10495" max="10495" width="26.85546875" style="7" customWidth="1"/>
    <col min="10496" max="10496" width="17.42578125" style="7" customWidth="1"/>
    <col min="10497" max="10497" width="15.140625" style="7" customWidth="1"/>
    <col min="10498" max="10498" width="19.140625" style="7" customWidth="1"/>
    <col min="10499" max="10499" width="10.7109375" style="7" bestFit="1" customWidth="1"/>
    <col min="10500" max="10501" width="10.5703125" style="7" bestFit="1" customWidth="1"/>
    <col min="10502" max="10502" width="13.5703125" style="7" customWidth="1"/>
    <col min="10503" max="10503" width="11.140625" style="7" customWidth="1"/>
    <col min="10504" max="10748" width="9.140625" style="7"/>
    <col min="10749" max="10749" width="13.140625" style="7" customWidth="1"/>
    <col min="10750" max="10750" width="16.140625" style="7" customWidth="1"/>
    <col min="10751" max="10751" width="26.85546875" style="7" customWidth="1"/>
    <col min="10752" max="10752" width="17.42578125" style="7" customWidth="1"/>
    <col min="10753" max="10753" width="15.140625" style="7" customWidth="1"/>
    <col min="10754" max="10754" width="19.140625" style="7" customWidth="1"/>
    <col min="10755" max="10755" width="10.7109375" style="7" bestFit="1" customWidth="1"/>
    <col min="10756" max="10757" width="10.5703125" style="7" bestFit="1" customWidth="1"/>
    <col min="10758" max="10758" width="13.5703125" style="7" customWidth="1"/>
    <col min="10759" max="10759" width="11.140625" style="7" customWidth="1"/>
    <col min="10760" max="11004" width="9.140625" style="7"/>
    <col min="11005" max="11005" width="13.140625" style="7" customWidth="1"/>
    <col min="11006" max="11006" width="16.140625" style="7" customWidth="1"/>
    <col min="11007" max="11007" width="26.85546875" style="7" customWidth="1"/>
    <col min="11008" max="11008" width="17.42578125" style="7" customWidth="1"/>
    <col min="11009" max="11009" width="15.140625" style="7" customWidth="1"/>
    <col min="11010" max="11010" width="19.140625" style="7" customWidth="1"/>
    <col min="11011" max="11011" width="10.7109375" style="7" bestFit="1" customWidth="1"/>
    <col min="11012" max="11013" width="10.5703125" style="7" bestFit="1" customWidth="1"/>
    <col min="11014" max="11014" width="13.5703125" style="7" customWidth="1"/>
    <col min="11015" max="11015" width="11.140625" style="7" customWidth="1"/>
    <col min="11016" max="11260" width="9.140625" style="7"/>
    <col min="11261" max="11261" width="13.140625" style="7" customWidth="1"/>
    <col min="11262" max="11262" width="16.140625" style="7" customWidth="1"/>
    <col min="11263" max="11263" width="26.85546875" style="7" customWidth="1"/>
    <col min="11264" max="11264" width="17.42578125" style="7" customWidth="1"/>
    <col min="11265" max="11265" width="15.140625" style="7" customWidth="1"/>
    <col min="11266" max="11266" width="19.140625" style="7" customWidth="1"/>
    <col min="11267" max="11267" width="10.7109375" style="7" bestFit="1" customWidth="1"/>
    <col min="11268" max="11269" width="10.5703125" style="7" bestFit="1" customWidth="1"/>
    <col min="11270" max="11270" width="13.5703125" style="7" customWidth="1"/>
    <col min="11271" max="11271" width="11.140625" style="7" customWidth="1"/>
    <col min="11272" max="11516" width="9.140625" style="7"/>
    <col min="11517" max="11517" width="13.140625" style="7" customWidth="1"/>
    <col min="11518" max="11518" width="16.140625" style="7" customWidth="1"/>
    <col min="11519" max="11519" width="26.85546875" style="7" customWidth="1"/>
    <col min="11520" max="11520" width="17.42578125" style="7" customWidth="1"/>
    <col min="11521" max="11521" width="15.140625" style="7" customWidth="1"/>
    <col min="11522" max="11522" width="19.140625" style="7" customWidth="1"/>
    <col min="11523" max="11523" width="10.7109375" style="7" bestFit="1" customWidth="1"/>
    <col min="11524" max="11525" width="10.5703125" style="7" bestFit="1" customWidth="1"/>
    <col min="11526" max="11526" width="13.5703125" style="7" customWidth="1"/>
    <col min="11527" max="11527" width="11.140625" style="7" customWidth="1"/>
    <col min="11528" max="11772" width="9.140625" style="7"/>
    <col min="11773" max="11773" width="13.140625" style="7" customWidth="1"/>
    <col min="11774" max="11774" width="16.140625" style="7" customWidth="1"/>
    <col min="11775" max="11775" width="26.85546875" style="7" customWidth="1"/>
    <col min="11776" max="11776" width="17.42578125" style="7" customWidth="1"/>
    <col min="11777" max="11777" width="15.140625" style="7" customWidth="1"/>
    <col min="11778" max="11778" width="19.140625" style="7" customWidth="1"/>
    <col min="11779" max="11779" width="10.7109375" style="7" bestFit="1" customWidth="1"/>
    <col min="11780" max="11781" width="10.5703125" style="7" bestFit="1" customWidth="1"/>
    <col min="11782" max="11782" width="13.5703125" style="7" customWidth="1"/>
    <col min="11783" max="11783" width="11.140625" style="7" customWidth="1"/>
    <col min="11784" max="12028" width="9.140625" style="7"/>
    <col min="12029" max="12029" width="13.140625" style="7" customWidth="1"/>
    <col min="12030" max="12030" width="16.140625" style="7" customWidth="1"/>
    <col min="12031" max="12031" width="26.85546875" style="7" customWidth="1"/>
    <col min="12032" max="12032" width="17.42578125" style="7" customWidth="1"/>
    <col min="12033" max="12033" width="15.140625" style="7" customWidth="1"/>
    <col min="12034" max="12034" width="19.140625" style="7" customWidth="1"/>
    <col min="12035" max="12035" width="10.7109375" style="7" bestFit="1" customWidth="1"/>
    <col min="12036" max="12037" width="10.5703125" style="7" bestFit="1" customWidth="1"/>
    <col min="12038" max="12038" width="13.5703125" style="7" customWidth="1"/>
    <col min="12039" max="12039" width="11.140625" style="7" customWidth="1"/>
    <col min="12040" max="12284" width="9.140625" style="7"/>
    <col min="12285" max="12285" width="13.140625" style="7" customWidth="1"/>
    <col min="12286" max="12286" width="16.140625" style="7" customWidth="1"/>
    <col min="12287" max="12287" width="26.85546875" style="7" customWidth="1"/>
    <col min="12288" max="12288" width="17.42578125" style="7" customWidth="1"/>
    <col min="12289" max="12289" width="15.140625" style="7" customWidth="1"/>
    <col min="12290" max="12290" width="19.140625" style="7" customWidth="1"/>
    <col min="12291" max="12291" width="10.7109375" style="7" bestFit="1" customWidth="1"/>
    <col min="12292" max="12293" width="10.5703125" style="7" bestFit="1" customWidth="1"/>
    <col min="12294" max="12294" width="13.5703125" style="7" customWidth="1"/>
    <col min="12295" max="12295" width="11.140625" style="7" customWidth="1"/>
    <col min="12296" max="12540" width="9.140625" style="7"/>
    <col min="12541" max="12541" width="13.140625" style="7" customWidth="1"/>
    <col min="12542" max="12542" width="16.140625" style="7" customWidth="1"/>
    <col min="12543" max="12543" width="26.85546875" style="7" customWidth="1"/>
    <col min="12544" max="12544" width="17.42578125" style="7" customWidth="1"/>
    <col min="12545" max="12545" width="15.140625" style="7" customWidth="1"/>
    <col min="12546" max="12546" width="19.140625" style="7" customWidth="1"/>
    <col min="12547" max="12547" width="10.7109375" style="7" bestFit="1" customWidth="1"/>
    <col min="12548" max="12549" width="10.5703125" style="7" bestFit="1" customWidth="1"/>
    <col min="12550" max="12550" width="13.5703125" style="7" customWidth="1"/>
    <col min="12551" max="12551" width="11.140625" style="7" customWidth="1"/>
    <col min="12552" max="12796" width="9.140625" style="7"/>
    <col min="12797" max="12797" width="13.140625" style="7" customWidth="1"/>
    <col min="12798" max="12798" width="16.140625" style="7" customWidth="1"/>
    <col min="12799" max="12799" width="26.85546875" style="7" customWidth="1"/>
    <col min="12800" max="12800" width="17.42578125" style="7" customWidth="1"/>
    <col min="12801" max="12801" width="15.140625" style="7" customWidth="1"/>
    <col min="12802" max="12802" width="19.140625" style="7" customWidth="1"/>
    <col min="12803" max="12803" width="10.7109375" style="7" bestFit="1" customWidth="1"/>
    <col min="12804" max="12805" width="10.5703125" style="7" bestFit="1" customWidth="1"/>
    <col min="12806" max="12806" width="13.5703125" style="7" customWidth="1"/>
    <col min="12807" max="12807" width="11.140625" style="7" customWidth="1"/>
    <col min="12808" max="13052" width="9.140625" style="7"/>
    <col min="13053" max="13053" width="13.140625" style="7" customWidth="1"/>
    <col min="13054" max="13054" width="16.140625" style="7" customWidth="1"/>
    <col min="13055" max="13055" width="26.85546875" style="7" customWidth="1"/>
    <col min="13056" max="13056" width="17.42578125" style="7" customWidth="1"/>
    <col min="13057" max="13057" width="15.140625" style="7" customWidth="1"/>
    <col min="13058" max="13058" width="19.140625" style="7" customWidth="1"/>
    <col min="13059" max="13059" width="10.7109375" style="7" bestFit="1" customWidth="1"/>
    <col min="13060" max="13061" width="10.5703125" style="7" bestFit="1" customWidth="1"/>
    <col min="13062" max="13062" width="13.5703125" style="7" customWidth="1"/>
    <col min="13063" max="13063" width="11.140625" style="7" customWidth="1"/>
    <col min="13064" max="13308" width="9.140625" style="7"/>
    <col min="13309" max="13309" width="13.140625" style="7" customWidth="1"/>
    <col min="13310" max="13310" width="16.140625" style="7" customWidth="1"/>
    <col min="13311" max="13311" width="26.85546875" style="7" customWidth="1"/>
    <col min="13312" max="13312" width="17.42578125" style="7" customWidth="1"/>
    <col min="13313" max="13313" width="15.140625" style="7" customWidth="1"/>
    <col min="13314" max="13314" width="19.140625" style="7" customWidth="1"/>
    <col min="13315" max="13315" width="10.7109375" style="7" bestFit="1" customWidth="1"/>
    <col min="13316" max="13317" width="10.5703125" style="7" bestFit="1" customWidth="1"/>
    <col min="13318" max="13318" width="13.5703125" style="7" customWidth="1"/>
    <col min="13319" max="13319" width="11.140625" style="7" customWidth="1"/>
    <col min="13320" max="13564" width="9.140625" style="7"/>
    <col min="13565" max="13565" width="13.140625" style="7" customWidth="1"/>
    <col min="13566" max="13566" width="16.140625" style="7" customWidth="1"/>
    <col min="13567" max="13567" width="26.85546875" style="7" customWidth="1"/>
    <col min="13568" max="13568" width="17.42578125" style="7" customWidth="1"/>
    <col min="13569" max="13569" width="15.140625" style="7" customWidth="1"/>
    <col min="13570" max="13570" width="19.140625" style="7" customWidth="1"/>
    <col min="13571" max="13571" width="10.7109375" style="7" bestFit="1" customWidth="1"/>
    <col min="13572" max="13573" width="10.5703125" style="7" bestFit="1" customWidth="1"/>
    <col min="13574" max="13574" width="13.5703125" style="7" customWidth="1"/>
    <col min="13575" max="13575" width="11.140625" style="7" customWidth="1"/>
    <col min="13576" max="13820" width="9.140625" style="7"/>
    <col min="13821" max="13821" width="13.140625" style="7" customWidth="1"/>
    <col min="13822" max="13822" width="16.140625" style="7" customWidth="1"/>
    <col min="13823" max="13823" width="26.85546875" style="7" customWidth="1"/>
    <col min="13824" max="13824" width="17.42578125" style="7" customWidth="1"/>
    <col min="13825" max="13825" width="15.140625" style="7" customWidth="1"/>
    <col min="13826" max="13826" width="19.140625" style="7" customWidth="1"/>
    <col min="13827" max="13827" width="10.7109375" style="7" bestFit="1" customWidth="1"/>
    <col min="13828" max="13829" width="10.5703125" style="7" bestFit="1" customWidth="1"/>
    <col min="13830" max="13830" width="13.5703125" style="7" customWidth="1"/>
    <col min="13831" max="13831" width="11.140625" style="7" customWidth="1"/>
    <col min="13832" max="14076" width="9.140625" style="7"/>
    <col min="14077" max="14077" width="13.140625" style="7" customWidth="1"/>
    <col min="14078" max="14078" width="16.140625" style="7" customWidth="1"/>
    <col min="14079" max="14079" width="26.85546875" style="7" customWidth="1"/>
    <col min="14080" max="14080" width="17.42578125" style="7" customWidth="1"/>
    <col min="14081" max="14081" width="15.140625" style="7" customWidth="1"/>
    <col min="14082" max="14082" width="19.140625" style="7" customWidth="1"/>
    <col min="14083" max="14083" width="10.7109375" style="7" bestFit="1" customWidth="1"/>
    <col min="14084" max="14085" width="10.5703125" style="7" bestFit="1" customWidth="1"/>
    <col min="14086" max="14086" width="13.5703125" style="7" customWidth="1"/>
    <col min="14087" max="14087" width="11.140625" style="7" customWidth="1"/>
    <col min="14088" max="14332" width="9.140625" style="7"/>
    <col min="14333" max="14333" width="13.140625" style="7" customWidth="1"/>
    <col min="14334" max="14334" width="16.140625" style="7" customWidth="1"/>
    <col min="14335" max="14335" width="26.85546875" style="7" customWidth="1"/>
    <col min="14336" max="14336" width="17.42578125" style="7" customWidth="1"/>
    <col min="14337" max="14337" width="15.140625" style="7" customWidth="1"/>
    <col min="14338" max="14338" width="19.140625" style="7" customWidth="1"/>
    <col min="14339" max="14339" width="10.7109375" style="7" bestFit="1" customWidth="1"/>
    <col min="14340" max="14341" width="10.5703125" style="7" bestFit="1" customWidth="1"/>
    <col min="14342" max="14342" width="13.5703125" style="7" customWidth="1"/>
    <col min="14343" max="14343" width="11.140625" style="7" customWidth="1"/>
    <col min="14344" max="14588" width="9.140625" style="7"/>
    <col min="14589" max="14589" width="13.140625" style="7" customWidth="1"/>
    <col min="14590" max="14590" width="16.140625" style="7" customWidth="1"/>
    <col min="14591" max="14591" width="26.85546875" style="7" customWidth="1"/>
    <col min="14592" max="14592" width="17.42578125" style="7" customWidth="1"/>
    <col min="14593" max="14593" width="15.140625" style="7" customWidth="1"/>
    <col min="14594" max="14594" width="19.140625" style="7" customWidth="1"/>
    <col min="14595" max="14595" width="10.7109375" style="7" bestFit="1" customWidth="1"/>
    <col min="14596" max="14597" width="10.5703125" style="7" bestFit="1" customWidth="1"/>
    <col min="14598" max="14598" width="13.5703125" style="7" customWidth="1"/>
    <col min="14599" max="14599" width="11.140625" style="7" customWidth="1"/>
    <col min="14600" max="14844" width="9.140625" style="7"/>
    <col min="14845" max="14845" width="13.140625" style="7" customWidth="1"/>
    <col min="14846" max="14846" width="16.140625" style="7" customWidth="1"/>
    <col min="14847" max="14847" width="26.85546875" style="7" customWidth="1"/>
    <col min="14848" max="14848" width="17.42578125" style="7" customWidth="1"/>
    <col min="14849" max="14849" width="15.140625" style="7" customWidth="1"/>
    <col min="14850" max="14850" width="19.140625" style="7" customWidth="1"/>
    <col min="14851" max="14851" width="10.7109375" style="7" bestFit="1" customWidth="1"/>
    <col min="14852" max="14853" width="10.5703125" style="7" bestFit="1" customWidth="1"/>
    <col min="14854" max="14854" width="13.5703125" style="7" customWidth="1"/>
    <col min="14855" max="14855" width="11.140625" style="7" customWidth="1"/>
    <col min="14856" max="15100" width="9.140625" style="7"/>
    <col min="15101" max="15101" width="13.140625" style="7" customWidth="1"/>
    <col min="15102" max="15102" width="16.140625" style="7" customWidth="1"/>
    <col min="15103" max="15103" width="26.85546875" style="7" customWidth="1"/>
    <col min="15104" max="15104" width="17.42578125" style="7" customWidth="1"/>
    <col min="15105" max="15105" width="15.140625" style="7" customWidth="1"/>
    <col min="15106" max="15106" width="19.140625" style="7" customWidth="1"/>
    <col min="15107" max="15107" width="10.7109375" style="7" bestFit="1" customWidth="1"/>
    <col min="15108" max="15109" width="10.5703125" style="7" bestFit="1" customWidth="1"/>
    <col min="15110" max="15110" width="13.5703125" style="7" customWidth="1"/>
    <col min="15111" max="15111" width="11.140625" style="7" customWidth="1"/>
    <col min="15112" max="15356" width="9.140625" style="7"/>
    <col min="15357" max="15357" width="13.140625" style="7" customWidth="1"/>
    <col min="15358" max="15358" width="16.140625" style="7" customWidth="1"/>
    <col min="15359" max="15359" width="26.85546875" style="7" customWidth="1"/>
    <col min="15360" max="15360" width="17.42578125" style="7" customWidth="1"/>
    <col min="15361" max="15361" width="15.140625" style="7" customWidth="1"/>
    <col min="15362" max="15362" width="19.140625" style="7" customWidth="1"/>
    <col min="15363" max="15363" width="10.7109375" style="7" bestFit="1" customWidth="1"/>
    <col min="15364" max="15365" width="10.5703125" style="7" bestFit="1" customWidth="1"/>
    <col min="15366" max="15366" width="13.5703125" style="7" customWidth="1"/>
    <col min="15367" max="15367" width="11.140625" style="7" customWidth="1"/>
    <col min="15368" max="15612" width="9.140625" style="7"/>
    <col min="15613" max="15613" width="13.140625" style="7" customWidth="1"/>
    <col min="15614" max="15614" width="16.140625" style="7" customWidth="1"/>
    <col min="15615" max="15615" width="26.85546875" style="7" customWidth="1"/>
    <col min="15616" max="15616" width="17.42578125" style="7" customWidth="1"/>
    <col min="15617" max="15617" width="15.140625" style="7" customWidth="1"/>
    <col min="15618" max="15618" width="19.140625" style="7" customWidth="1"/>
    <col min="15619" max="15619" width="10.7109375" style="7" bestFit="1" customWidth="1"/>
    <col min="15620" max="15621" width="10.5703125" style="7" bestFit="1" customWidth="1"/>
    <col min="15622" max="15622" width="13.5703125" style="7" customWidth="1"/>
    <col min="15623" max="15623" width="11.140625" style="7" customWidth="1"/>
    <col min="15624" max="15868" width="9.140625" style="7"/>
    <col min="15869" max="15869" width="13.140625" style="7" customWidth="1"/>
    <col min="15870" max="15870" width="16.140625" style="7" customWidth="1"/>
    <col min="15871" max="15871" width="26.85546875" style="7" customWidth="1"/>
    <col min="15872" max="15872" width="17.42578125" style="7" customWidth="1"/>
    <col min="15873" max="15873" width="15.140625" style="7" customWidth="1"/>
    <col min="15874" max="15874" width="19.140625" style="7" customWidth="1"/>
    <col min="15875" max="15875" width="10.7109375" style="7" bestFit="1" customWidth="1"/>
    <col min="15876" max="15877" width="10.5703125" style="7" bestFit="1" customWidth="1"/>
    <col min="15878" max="15878" width="13.5703125" style="7" customWidth="1"/>
    <col min="15879" max="15879" width="11.140625" style="7" customWidth="1"/>
    <col min="15880" max="16124" width="9.140625" style="7"/>
    <col min="16125" max="16125" width="13.140625" style="7" customWidth="1"/>
    <col min="16126" max="16126" width="16.140625" style="7" customWidth="1"/>
    <col min="16127" max="16127" width="26.85546875" style="7" customWidth="1"/>
    <col min="16128" max="16128" width="17.42578125" style="7" customWidth="1"/>
    <col min="16129" max="16129" width="15.140625" style="7" customWidth="1"/>
    <col min="16130" max="16130" width="19.140625" style="7" customWidth="1"/>
    <col min="16131" max="16131" width="10.7109375" style="7" bestFit="1" customWidth="1"/>
    <col min="16132" max="16133" width="10.5703125" style="7" bestFit="1" customWidth="1"/>
    <col min="16134" max="16134" width="13.5703125" style="7" customWidth="1"/>
    <col min="16135" max="16135" width="11.140625" style="7" customWidth="1"/>
    <col min="16136" max="16384" width="9.140625" style="7"/>
  </cols>
  <sheetData>
    <row r="1" spans="1:7" x14ac:dyDescent="0.25">
      <c r="A1" s="678" t="s">
        <v>73</v>
      </c>
      <c r="B1" s="678"/>
      <c r="C1" s="678"/>
      <c r="D1" s="678"/>
      <c r="E1" s="678"/>
      <c r="F1" s="678"/>
      <c r="G1" s="678"/>
    </row>
    <row r="2" spans="1:7" x14ac:dyDescent="0.25">
      <c r="A2" s="378"/>
      <c r="B2" s="378"/>
      <c r="C2" s="378"/>
      <c r="D2" s="378"/>
      <c r="E2" s="378"/>
      <c r="F2" s="378"/>
    </row>
    <row r="3" spans="1:7" ht="66" customHeight="1" x14ac:dyDescent="0.25">
      <c r="A3" s="1016" t="s">
        <v>577</v>
      </c>
      <c r="B3" s="1016"/>
      <c r="C3" s="1016"/>
      <c r="D3" s="1016"/>
      <c r="E3" s="1016"/>
      <c r="F3" s="1016"/>
      <c r="G3" s="1016"/>
    </row>
    <row r="4" spans="1:7" s="390" customFormat="1" ht="54" customHeight="1" x14ac:dyDescent="0.25">
      <c r="A4" s="1017" t="s">
        <v>26</v>
      </c>
      <c r="B4" s="1017"/>
      <c r="C4" s="1017"/>
      <c r="D4" s="1017"/>
      <c r="E4" s="1017"/>
      <c r="F4" s="1017"/>
      <c r="G4" s="1017"/>
    </row>
    <row r="6" spans="1:7" x14ac:dyDescent="0.25">
      <c r="A6" s="1075" t="s">
        <v>59</v>
      </c>
      <c r="B6" s="1075"/>
      <c r="C6" s="1075"/>
      <c r="D6" s="1075"/>
      <c r="E6" s="1075"/>
      <c r="F6" s="1075"/>
      <c r="G6" s="1075"/>
    </row>
    <row r="7" spans="1:7" ht="18" thickBot="1" x14ac:dyDescent="0.3"/>
    <row r="8" spans="1:7" ht="51" customHeight="1" x14ac:dyDescent="0.25">
      <c r="A8" s="1076" t="s">
        <v>28</v>
      </c>
      <c r="B8" s="1077"/>
      <c r="C8" s="1078"/>
      <c r="D8" s="984" t="s">
        <v>109</v>
      </c>
      <c r="E8" s="984"/>
      <c r="F8" s="984"/>
      <c r="G8" s="984"/>
    </row>
    <row r="9" spans="1:7" ht="37.5" customHeight="1" x14ac:dyDescent="0.25">
      <c r="A9" s="1079"/>
      <c r="B9" s="1080"/>
      <c r="C9" s="1081"/>
      <c r="D9" s="696" t="s">
        <v>29</v>
      </c>
      <c r="E9" s="697"/>
      <c r="F9" s="696" t="s">
        <v>30</v>
      </c>
      <c r="G9" s="697"/>
    </row>
    <row r="10" spans="1:7" ht="18" thickBot="1" x14ac:dyDescent="0.3">
      <c r="A10" s="1082"/>
      <c r="B10" s="1083"/>
      <c r="C10" s="1084"/>
      <c r="D10" s="384" t="s">
        <v>11</v>
      </c>
      <c r="E10" s="142" t="s">
        <v>5</v>
      </c>
      <c r="F10" s="384" t="s">
        <v>11</v>
      </c>
      <c r="G10" s="144" t="s">
        <v>5</v>
      </c>
    </row>
    <row r="11" spans="1:7" s="50" customFormat="1" x14ac:dyDescent="0.25">
      <c r="A11" s="712" t="s">
        <v>31</v>
      </c>
      <c r="B11" s="713"/>
      <c r="C11" s="716" t="s">
        <v>12</v>
      </c>
      <c r="D11" s="717"/>
      <c r="E11" s="717"/>
      <c r="F11" s="717"/>
      <c r="G11" s="718"/>
    </row>
    <row r="12" spans="1:7" s="50" customFormat="1" x14ac:dyDescent="0.25">
      <c r="A12" s="714"/>
      <c r="B12" s="715"/>
      <c r="C12" s="719" t="s">
        <v>482</v>
      </c>
      <c r="D12" s="720"/>
      <c r="E12" s="720"/>
      <c r="F12" s="720"/>
      <c r="G12" s="721"/>
    </row>
    <row r="13" spans="1:7" s="50" customFormat="1" x14ac:dyDescent="0.25">
      <c r="A13" s="775">
        <v>1047</v>
      </c>
      <c r="B13" s="760" t="s">
        <v>578</v>
      </c>
      <c r="C13" s="688" t="s">
        <v>33</v>
      </c>
      <c r="D13" s="689"/>
      <c r="E13" s="689"/>
      <c r="F13" s="689"/>
      <c r="G13" s="690"/>
    </row>
    <row r="14" spans="1:7" s="50" customFormat="1" ht="143.25" customHeight="1" thickBot="1" x14ac:dyDescent="0.3">
      <c r="A14" s="776"/>
      <c r="B14" s="760"/>
      <c r="C14" s="691" t="s">
        <v>579</v>
      </c>
      <c r="D14" s="692"/>
      <c r="E14" s="692"/>
      <c r="F14" s="692"/>
      <c r="G14" s="693"/>
    </row>
    <row r="15" spans="1:7" s="50" customFormat="1" ht="35.25" thickBot="1" x14ac:dyDescent="0.3">
      <c r="A15" s="710" t="s">
        <v>60</v>
      </c>
      <c r="B15" s="695"/>
      <c r="C15" s="375" t="s">
        <v>61</v>
      </c>
      <c r="D15" s="385"/>
      <c r="E15" s="385"/>
      <c r="F15" s="386"/>
      <c r="G15" s="147"/>
    </row>
    <row r="16" spans="1:7" s="50" customFormat="1" ht="35.25" customHeight="1" thickBot="1" x14ac:dyDescent="0.3">
      <c r="A16" s="710" t="s">
        <v>62</v>
      </c>
      <c r="B16" s="711"/>
      <c r="C16" s="375"/>
      <c r="D16" s="133" t="s">
        <v>35</v>
      </c>
      <c r="E16" s="133" t="s">
        <v>35</v>
      </c>
      <c r="F16" s="387">
        <f>SUM('Սյունիք '!C11,'Սյունիք '!C14,'Սյունիք '!C17,'Սյունիք '!C20)</f>
        <v>15000</v>
      </c>
      <c r="G16" s="387">
        <f>SUM('Սյունիք '!D11,'Սյունիք '!D14,'Սյունիք '!D17,'Սյունիք '!D20)</f>
        <v>15000</v>
      </c>
    </row>
    <row r="17" spans="1:7" s="50" customFormat="1" ht="46.5" customHeight="1" thickBot="1" x14ac:dyDescent="0.3">
      <c r="A17" s="710" t="s">
        <v>63</v>
      </c>
      <c r="B17" s="730"/>
      <c r="C17" s="711"/>
      <c r="D17" s="374"/>
      <c r="E17" s="133"/>
      <c r="F17" s="146"/>
      <c r="G17" s="147"/>
    </row>
    <row r="18" spans="1:7" s="50" customFormat="1" ht="33.75" customHeight="1" x14ac:dyDescent="0.25">
      <c r="A18" s="731" t="s">
        <v>64</v>
      </c>
      <c r="B18" s="732"/>
      <c r="C18" s="732"/>
      <c r="D18" s="732"/>
      <c r="E18" s="732"/>
      <c r="F18" s="732"/>
      <c r="G18" s="733"/>
    </row>
    <row r="19" spans="1:7" s="50" customFormat="1" ht="43.5" customHeight="1" thickBot="1" x14ac:dyDescent="0.3">
      <c r="A19" s="694" t="s">
        <v>75</v>
      </c>
      <c r="B19" s="734"/>
      <c r="C19" s="734"/>
      <c r="D19" s="734"/>
      <c r="E19" s="734"/>
      <c r="F19" s="734"/>
      <c r="G19" s="735"/>
    </row>
    <row r="20" spans="1:7" s="50" customFormat="1" ht="43.5" customHeight="1" x14ac:dyDescent="0.25">
      <c r="A20" s="736" t="s">
        <v>41</v>
      </c>
      <c r="B20" s="737"/>
      <c r="C20" s="737"/>
      <c r="D20" s="737"/>
      <c r="E20" s="737"/>
      <c r="F20" s="737"/>
      <c r="G20" s="738"/>
    </row>
    <row r="21" spans="1:7" s="50" customFormat="1" ht="54" customHeight="1" thickBot="1" x14ac:dyDescent="0.35">
      <c r="A21" s="722" t="s">
        <v>86</v>
      </c>
      <c r="B21" s="723"/>
      <c r="C21" s="723"/>
      <c r="D21" s="723"/>
      <c r="E21" s="723"/>
      <c r="F21" s="723"/>
      <c r="G21" s="724"/>
    </row>
    <row r="22" spans="1:7" s="50" customFormat="1" ht="27.75" customHeight="1" x14ac:dyDescent="0.25">
      <c r="A22" s="736" t="s">
        <v>42</v>
      </c>
      <c r="B22" s="737"/>
      <c r="C22" s="737"/>
      <c r="D22" s="737"/>
      <c r="E22" s="737"/>
      <c r="F22" s="737"/>
      <c r="G22" s="738"/>
    </row>
    <row r="23" spans="1:7" s="50" customFormat="1" ht="27.75" customHeight="1" thickBot="1" x14ac:dyDescent="0.35">
      <c r="A23" s="722" t="s">
        <v>87</v>
      </c>
      <c r="B23" s="723"/>
      <c r="C23" s="723"/>
      <c r="D23" s="723"/>
      <c r="E23" s="723"/>
      <c r="F23" s="723"/>
      <c r="G23" s="724"/>
    </row>
    <row r="24" spans="1:7" s="123" customFormat="1" x14ac:dyDescent="0.25">
      <c r="A24" s="848" t="s">
        <v>27</v>
      </c>
      <c r="B24" s="848"/>
      <c r="C24" s="848"/>
      <c r="D24" s="848"/>
      <c r="E24" s="848"/>
      <c r="F24" s="848"/>
      <c r="G24" s="848"/>
    </row>
    <row r="25" spans="1:7" s="123" customFormat="1" ht="18" thickBot="1" x14ac:dyDescent="0.3">
      <c r="A25" s="380"/>
      <c r="B25" s="380"/>
      <c r="C25" s="380"/>
      <c r="D25" s="380"/>
      <c r="E25" s="380"/>
      <c r="F25" s="380"/>
      <c r="G25" s="380"/>
    </row>
    <row r="26" spans="1:7" s="123" customFormat="1" ht="54.75" customHeight="1" x14ac:dyDescent="0.25">
      <c r="A26" s="849" t="s">
        <v>28</v>
      </c>
      <c r="B26" s="850"/>
      <c r="C26" s="851"/>
      <c r="D26" s="984" t="s">
        <v>109</v>
      </c>
      <c r="E26" s="984"/>
      <c r="F26" s="984"/>
      <c r="G26" s="984"/>
    </row>
    <row r="27" spans="1:7" s="123" customFormat="1" ht="58.5" customHeight="1" x14ac:dyDescent="0.25">
      <c r="A27" s="852"/>
      <c r="B27" s="853"/>
      <c r="C27" s="854"/>
      <c r="D27" s="696" t="s">
        <v>29</v>
      </c>
      <c r="E27" s="697"/>
      <c r="F27" s="696" t="s">
        <v>30</v>
      </c>
      <c r="G27" s="697"/>
    </row>
    <row r="28" spans="1:7" s="123" customFormat="1" ht="27.75" customHeight="1" thickBot="1" x14ac:dyDescent="0.3">
      <c r="A28" s="855"/>
      <c r="B28" s="856"/>
      <c r="C28" s="857"/>
      <c r="D28" s="384" t="s">
        <v>11</v>
      </c>
      <c r="E28" s="142" t="s">
        <v>5</v>
      </c>
      <c r="F28" s="384" t="s">
        <v>11</v>
      </c>
      <c r="G28" s="144" t="s">
        <v>5</v>
      </c>
    </row>
    <row r="29" spans="1:7" s="123" customFormat="1" x14ac:dyDescent="0.25">
      <c r="A29" s="814" t="s">
        <v>31</v>
      </c>
      <c r="B29" s="815"/>
      <c r="C29" s="807" t="s">
        <v>12</v>
      </c>
      <c r="D29" s="808"/>
      <c r="E29" s="808"/>
      <c r="F29" s="808"/>
      <c r="G29" s="809"/>
    </row>
    <row r="30" spans="1:7" s="123" customFormat="1" ht="28.5" customHeight="1" x14ac:dyDescent="0.25">
      <c r="A30" s="816"/>
      <c r="B30" s="817"/>
      <c r="C30" s="858" t="s">
        <v>32</v>
      </c>
      <c r="D30" s="859"/>
      <c r="E30" s="859"/>
      <c r="F30" s="859"/>
      <c r="G30" s="860"/>
    </row>
    <row r="31" spans="1:7" s="123" customFormat="1" x14ac:dyDescent="0.25">
      <c r="A31" s="759">
        <v>1146</v>
      </c>
      <c r="B31" s="861" t="s">
        <v>363</v>
      </c>
      <c r="C31" s="454" t="s">
        <v>33</v>
      </c>
      <c r="D31" s="455"/>
      <c r="E31" s="456"/>
      <c r="F31" s="456"/>
      <c r="G31" s="457"/>
    </row>
    <row r="32" spans="1:7" s="123" customFormat="1" ht="57.75" customHeight="1" x14ac:dyDescent="0.25">
      <c r="A32" s="759"/>
      <c r="B32" s="861"/>
      <c r="C32" s="862" t="s">
        <v>444</v>
      </c>
      <c r="D32" s="863"/>
      <c r="E32" s="863"/>
      <c r="F32" s="863"/>
      <c r="G32" s="864"/>
    </row>
    <row r="33" spans="1:7" s="123" customFormat="1" ht="33" customHeight="1" thickBot="1" x14ac:dyDescent="0.3">
      <c r="A33" s="824" t="s">
        <v>34</v>
      </c>
      <c r="B33" s="825"/>
      <c r="C33" s="458"/>
      <c r="D33" s="459" t="s">
        <v>35</v>
      </c>
      <c r="E33" s="459" t="s">
        <v>35</v>
      </c>
      <c r="F33" s="80">
        <f>SUM(Կապիտալ!H247)</f>
        <v>3532.5</v>
      </c>
      <c r="G33" s="80">
        <f>SUM(F33)</f>
        <v>3532.5</v>
      </c>
    </row>
    <row r="34" spans="1:7" s="123" customFormat="1" x14ac:dyDescent="0.25">
      <c r="A34" s="810" t="s">
        <v>36</v>
      </c>
      <c r="B34" s="811"/>
      <c r="C34" s="811"/>
      <c r="D34" s="811"/>
      <c r="E34" s="811"/>
      <c r="F34" s="812"/>
      <c r="G34" s="813"/>
    </row>
    <row r="35" spans="1:7" s="123" customFormat="1" ht="48.75" customHeight="1" thickBot="1" x14ac:dyDescent="0.3">
      <c r="A35" s="818" t="s">
        <v>580</v>
      </c>
      <c r="B35" s="819"/>
      <c r="C35" s="819"/>
      <c r="D35" s="819"/>
      <c r="E35" s="819"/>
      <c r="F35" s="819"/>
      <c r="G35" s="820"/>
    </row>
    <row r="36" spans="1:7" s="123" customFormat="1" ht="46.5" customHeight="1" thickBot="1" x14ac:dyDescent="0.3">
      <c r="A36" s="821" t="s">
        <v>37</v>
      </c>
      <c r="B36" s="822"/>
      <c r="C36" s="822"/>
      <c r="D36" s="822"/>
      <c r="E36" s="822"/>
      <c r="F36" s="822"/>
      <c r="G36" s="823"/>
    </row>
    <row r="37" spans="1:7" s="123" customFormat="1" ht="87.75" customHeight="1" thickBot="1" x14ac:dyDescent="0.3">
      <c r="A37" s="826" t="s">
        <v>38</v>
      </c>
      <c r="B37" s="827"/>
      <c r="C37" s="828" t="s">
        <v>39</v>
      </c>
      <c r="D37" s="829"/>
      <c r="E37" s="829"/>
      <c r="F37" s="829"/>
      <c r="G37" s="830"/>
    </row>
    <row r="38" spans="1:7" s="123" customFormat="1" ht="79.5" customHeight="1" thickBot="1" x14ac:dyDescent="0.3">
      <c r="A38" s="831" t="s">
        <v>40</v>
      </c>
      <c r="B38" s="832"/>
      <c r="C38" s="460"/>
      <c r="D38" s="460"/>
      <c r="E38" s="460"/>
      <c r="F38" s="460"/>
      <c r="G38" s="461"/>
    </row>
    <row r="39" spans="1:7" s="123" customFormat="1" ht="37.5" customHeight="1" x14ac:dyDescent="0.25">
      <c r="A39" s="837" t="s">
        <v>41</v>
      </c>
      <c r="B39" s="838"/>
      <c r="C39" s="838"/>
      <c r="D39" s="838"/>
      <c r="E39" s="838"/>
      <c r="F39" s="839"/>
      <c r="G39" s="840"/>
    </row>
    <row r="40" spans="1:7" s="123" customFormat="1" ht="45" customHeight="1" thickBot="1" x14ac:dyDescent="0.3">
      <c r="A40" s="833" t="s">
        <v>84</v>
      </c>
      <c r="B40" s="834"/>
      <c r="C40" s="834"/>
      <c r="D40" s="834"/>
      <c r="E40" s="834"/>
      <c r="F40" s="835"/>
      <c r="G40" s="836"/>
    </row>
    <row r="41" spans="1:7" s="123" customFormat="1" x14ac:dyDescent="0.25">
      <c r="A41" s="837" t="s">
        <v>42</v>
      </c>
      <c r="B41" s="838"/>
      <c r="C41" s="838"/>
      <c r="D41" s="838"/>
      <c r="E41" s="838"/>
      <c r="F41" s="839"/>
      <c r="G41" s="840"/>
    </row>
    <row r="42" spans="1:7" s="123" customFormat="1" ht="35.25" customHeight="1" thickBot="1" x14ac:dyDescent="0.3">
      <c r="A42" s="833" t="s">
        <v>85</v>
      </c>
      <c r="B42" s="834"/>
      <c r="C42" s="834"/>
      <c r="D42" s="834"/>
      <c r="E42" s="834"/>
      <c r="F42" s="835"/>
      <c r="G42" s="836"/>
    </row>
    <row r="43" spans="1:7" s="50" customFormat="1" x14ac:dyDescent="0.3">
      <c r="A43" s="425"/>
      <c r="B43" s="425"/>
      <c r="C43" s="425"/>
      <c r="D43" s="425"/>
      <c r="E43" s="425"/>
      <c r="F43" s="425"/>
      <c r="G43" s="425"/>
    </row>
    <row r="46" spans="1:7" x14ac:dyDescent="0.25">
      <c r="A46" s="1017" t="s">
        <v>218</v>
      </c>
      <c r="B46" s="1017"/>
      <c r="C46" s="1017"/>
      <c r="D46" s="1017"/>
      <c r="E46" s="1017"/>
      <c r="F46" s="1017"/>
      <c r="G46" s="1017"/>
    </row>
    <row r="48" spans="1:7" ht="18" thickBot="1" x14ac:dyDescent="0.3">
      <c r="A48" s="1017" t="s">
        <v>45</v>
      </c>
      <c r="B48" s="1017"/>
      <c r="C48" s="1017"/>
      <c r="D48" s="1017"/>
      <c r="E48" s="1017"/>
      <c r="F48" s="1017"/>
      <c r="G48" s="1017"/>
    </row>
    <row r="49" spans="1:7" ht="53.25" customHeight="1" x14ac:dyDescent="0.25">
      <c r="A49" s="1018" t="s">
        <v>28</v>
      </c>
      <c r="B49" s="1019"/>
      <c r="C49" s="1019"/>
      <c r="D49" s="984" t="s">
        <v>109</v>
      </c>
      <c r="E49" s="984"/>
      <c r="F49" s="984"/>
      <c r="G49" s="984"/>
    </row>
    <row r="50" spans="1:7" ht="35.25" customHeight="1" x14ac:dyDescent="0.25">
      <c r="A50" s="1020"/>
      <c r="B50" s="983"/>
      <c r="C50" s="983"/>
      <c r="D50" s="696" t="s">
        <v>29</v>
      </c>
      <c r="E50" s="697"/>
      <c r="F50" s="696" t="s">
        <v>30</v>
      </c>
      <c r="G50" s="697"/>
    </row>
    <row r="51" spans="1:7" ht="32.25" customHeight="1" thickBot="1" x14ac:dyDescent="0.3">
      <c r="A51" s="1021"/>
      <c r="B51" s="1022"/>
      <c r="C51" s="1022"/>
      <c r="D51" s="384" t="s">
        <v>11</v>
      </c>
      <c r="E51" s="142" t="s">
        <v>5</v>
      </c>
      <c r="F51" s="384" t="s">
        <v>11</v>
      </c>
      <c r="G51" s="144" t="s">
        <v>5</v>
      </c>
    </row>
    <row r="52" spans="1:7" ht="32.25" customHeight="1" x14ac:dyDescent="0.25">
      <c r="A52" s="974" t="s">
        <v>31</v>
      </c>
      <c r="B52" s="975"/>
      <c r="C52" s="922" t="s">
        <v>12</v>
      </c>
      <c r="D52" s="923"/>
      <c r="E52" s="923"/>
      <c r="F52" s="923"/>
      <c r="G52" s="924"/>
    </row>
    <row r="53" spans="1:7" x14ac:dyDescent="0.25">
      <c r="A53" s="976"/>
      <c r="B53" s="921"/>
      <c r="C53" s="960" t="s">
        <v>52</v>
      </c>
      <c r="D53" s="961"/>
      <c r="E53" s="961"/>
      <c r="F53" s="961"/>
      <c r="G53" s="962"/>
    </row>
    <row r="54" spans="1:7" ht="25.5" customHeight="1" x14ac:dyDescent="0.25">
      <c r="A54" s="1085">
        <v>1047</v>
      </c>
      <c r="B54" s="965" t="s">
        <v>410</v>
      </c>
      <c r="C54" s="967" t="s">
        <v>33</v>
      </c>
      <c r="D54" s="968"/>
      <c r="E54" s="968"/>
      <c r="F54" s="968"/>
      <c r="G54" s="969"/>
    </row>
    <row r="55" spans="1:7" ht="60" customHeight="1" thickBot="1" x14ac:dyDescent="0.3">
      <c r="A55" s="1085"/>
      <c r="B55" s="966"/>
      <c r="C55" s="970" t="s">
        <v>53</v>
      </c>
      <c r="D55" s="971"/>
      <c r="E55" s="971"/>
      <c r="F55" s="971"/>
      <c r="G55" s="972"/>
    </row>
    <row r="56" spans="1:7" ht="82.5" customHeight="1" x14ac:dyDescent="0.25">
      <c r="A56" s="1086" t="s">
        <v>47</v>
      </c>
      <c r="B56" s="931"/>
      <c r="C56" s="402" t="s">
        <v>54</v>
      </c>
      <c r="D56" s="403">
        <v>2</v>
      </c>
      <c r="E56" s="403">
        <v>2</v>
      </c>
      <c r="F56" s="404"/>
      <c r="G56" s="446"/>
    </row>
    <row r="57" spans="1:7" ht="121.5" thickBot="1" x14ac:dyDescent="0.3">
      <c r="A57" s="932" t="s">
        <v>48</v>
      </c>
      <c r="B57" s="933"/>
      <c r="C57" s="406" t="s">
        <v>55</v>
      </c>
      <c r="D57" s="406"/>
      <c r="E57" s="407"/>
      <c r="F57" s="408"/>
      <c r="G57" s="450"/>
    </row>
    <row r="58" spans="1:7" ht="72" customHeight="1" thickBot="1" x14ac:dyDescent="0.3">
      <c r="A58" s="934" t="s">
        <v>56</v>
      </c>
      <c r="B58" s="935"/>
      <c r="C58" s="935"/>
      <c r="D58" s="418"/>
      <c r="E58" s="413"/>
      <c r="F58" s="194">
        <f>SUM(Կապիտալ!I256,Կապիտալ!I246)</f>
        <v>1500</v>
      </c>
      <c r="G58" s="194">
        <f>SUM(F58)</f>
        <v>1500</v>
      </c>
    </row>
    <row r="59" spans="1:7" ht="45.75" customHeight="1" thickBot="1" x14ac:dyDescent="0.3">
      <c r="A59" s="936" t="s">
        <v>57</v>
      </c>
      <c r="B59" s="937"/>
      <c r="C59" s="194">
        <f>G58</f>
        <v>1500</v>
      </c>
      <c r="D59" s="412"/>
      <c r="E59" s="413"/>
      <c r="F59" s="414"/>
      <c r="G59" s="452"/>
    </row>
    <row r="60" spans="1:7" ht="136.5" customHeight="1" thickBot="1" x14ac:dyDescent="0.3">
      <c r="A60" s="936" t="s">
        <v>58</v>
      </c>
      <c r="B60" s="937"/>
      <c r="C60" s="416"/>
      <c r="D60" s="416"/>
      <c r="E60" s="413"/>
      <c r="F60" s="414"/>
      <c r="G60" s="452"/>
    </row>
    <row r="61" spans="1:7" ht="38.25" customHeight="1" x14ac:dyDescent="0.25">
      <c r="A61" s="917" t="s">
        <v>41</v>
      </c>
      <c r="B61" s="918"/>
      <c r="C61" s="918"/>
      <c r="D61" s="918"/>
      <c r="E61" s="918"/>
      <c r="F61" s="919"/>
      <c r="G61" s="920"/>
    </row>
    <row r="62" spans="1:7" ht="51.75" customHeight="1" thickBot="1" x14ac:dyDescent="0.35">
      <c r="A62" s="951" t="s">
        <v>86</v>
      </c>
      <c r="B62" s="952"/>
      <c r="C62" s="952"/>
      <c r="D62" s="952"/>
      <c r="E62" s="952"/>
      <c r="F62" s="952"/>
      <c r="G62" s="953"/>
    </row>
    <row r="63" spans="1:7" ht="35.25" customHeight="1" x14ac:dyDescent="0.25">
      <c r="A63" s="917" t="s">
        <v>42</v>
      </c>
      <c r="B63" s="918"/>
      <c r="C63" s="918"/>
      <c r="D63" s="918"/>
      <c r="E63" s="918"/>
      <c r="F63" s="919"/>
      <c r="G63" s="920"/>
    </row>
    <row r="64" spans="1:7" ht="30" customHeight="1" thickBot="1" x14ac:dyDescent="0.35">
      <c r="A64" s="951" t="s">
        <v>87</v>
      </c>
      <c r="B64" s="952"/>
      <c r="C64" s="952"/>
      <c r="D64" s="952"/>
      <c r="E64" s="952"/>
      <c r="F64" s="952"/>
      <c r="G64" s="953"/>
    </row>
    <row r="65" spans="1:7" s="50" customFormat="1" x14ac:dyDescent="0.3">
      <c r="A65" s="891" t="s">
        <v>31</v>
      </c>
      <c r="B65" s="892"/>
      <c r="C65" s="897" t="s">
        <v>12</v>
      </c>
      <c r="D65" s="898"/>
      <c r="E65" s="898"/>
      <c r="F65" s="898"/>
      <c r="G65" s="899"/>
    </row>
    <row r="66" spans="1:7" s="50" customFormat="1" x14ac:dyDescent="0.3">
      <c r="A66" s="893"/>
      <c r="B66" s="894"/>
      <c r="C66" s="900" t="s">
        <v>65</v>
      </c>
      <c r="D66" s="846"/>
      <c r="E66" s="901"/>
      <c r="F66" s="901"/>
      <c r="G66" s="847"/>
    </row>
    <row r="67" spans="1:7" s="50" customFormat="1" ht="18" thickBot="1" x14ac:dyDescent="0.35">
      <c r="A67" s="895"/>
      <c r="B67" s="896"/>
      <c r="C67" s="902" t="s">
        <v>46</v>
      </c>
      <c r="D67" s="903"/>
      <c r="E67" s="904"/>
      <c r="F67" s="904"/>
      <c r="G67" s="905"/>
    </row>
    <row r="68" spans="1:7" s="50" customFormat="1" ht="36" customHeight="1" thickBot="1" x14ac:dyDescent="0.35">
      <c r="A68" s="462">
        <v>1049</v>
      </c>
      <c r="B68" s="421" t="s">
        <v>219</v>
      </c>
      <c r="C68" s="844" t="s">
        <v>66</v>
      </c>
      <c r="D68" s="845"/>
      <c r="E68" s="845"/>
      <c r="F68" s="845"/>
      <c r="G68" s="887"/>
    </row>
    <row r="69" spans="1:7" s="50" customFormat="1" ht="57" customHeight="1" thickBot="1" x14ac:dyDescent="0.35">
      <c r="A69" s="888" t="s">
        <v>47</v>
      </c>
      <c r="B69" s="889"/>
      <c r="C69" s="422" t="s">
        <v>79</v>
      </c>
      <c r="D69" s="437"/>
      <c r="E69" s="437"/>
      <c r="F69" s="421"/>
      <c r="G69" s="421"/>
    </row>
    <row r="70" spans="1:7" s="50" customFormat="1" ht="33.75" customHeight="1" thickBot="1" x14ac:dyDescent="0.35">
      <c r="A70" s="888" t="s">
        <v>48</v>
      </c>
      <c r="B70" s="889"/>
      <c r="C70" s="422"/>
      <c r="D70" s="422"/>
      <c r="E70" s="421"/>
      <c r="F70" s="421"/>
      <c r="G70" s="421"/>
    </row>
    <row r="71" spans="1:7" s="50" customFormat="1" ht="60" customHeight="1" thickBot="1" x14ac:dyDescent="0.35">
      <c r="A71" s="888" t="s">
        <v>49</v>
      </c>
      <c r="B71" s="890"/>
      <c r="C71" s="889"/>
      <c r="D71" s="422"/>
      <c r="E71" s="421"/>
      <c r="F71" s="424">
        <f>SUM(Կապիտալ!H232)</f>
        <v>-20031.200000000004</v>
      </c>
      <c r="G71" s="424">
        <f>SUM(F71)</f>
        <v>-20031.200000000004</v>
      </c>
    </row>
    <row r="72" spans="1:7" s="50" customFormat="1" ht="49.5" customHeight="1" thickBot="1" x14ac:dyDescent="0.35">
      <c r="A72" s="888" t="s">
        <v>50</v>
      </c>
      <c r="B72" s="889"/>
      <c r="C72" s="424">
        <f>G71</f>
        <v>-20031.200000000004</v>
      </c>
      <c r="D72" s="424"/>
      <c r="E72" s="421"/>
      <c r="F72" s="421"/>
      <c r="G72" s="421"/>
    </row>
    <row r="73" spans="1:7" s="50" customFormat="1" ht="115.5" customHeight="1" thickBot="1" x14ac:dyDescent="0.35">
      <c r="A73" s="888" t="s">
        <v>51</v>
      </c>
      <c r="B73" s="889"/>
      <c r="C73" s="422"/>
      <c r="D73" s="422"/>
      <c r="E73" s="421"/>
      <c r="F73" s="421"/>
      <c r="G73" s="421"/>
    </row>
    <row r="74" spans="1:7" s="50" customFormat="1" ht="32.25" customHeight="1" x14ac:dyDescent="0.3">
      <c r="A74" s="884" t="s">
        <v>41</v>
      </c>
      <c r="B74" s="885"/>
      <c r="C74" s="885"/>
      <c r="D74" s="885"/>
      <c r="E74" s="885"/>
      <c r="F74" s="885"/>
      <c r="G74" s="886"/>
    </row>
    <row r="75" spans="1:7" s="50" customFormat="1" ht="33" customHeight="1" thickBot="1" x14ac:dyDescent="0.35">
      <c r="A75" s="844" t="s">
        <v>165</v>
      </c>
      <c r="B75" s="845"/>
      <c r="C75" s="845"/>
      <c r="D75" s="845"/>
      <c r="E75" s="845"/>
      <c r="F75" s="845"/>
      <c r="G75" s="887"/>
    </row>
    <row r="76" spans="1:7" s="50" customFormat="1" ht="19.5" customHeight="1" x14ac:dyDescent="0.3">
      <c r="A76" s="884" t="s">
        <v>42</v>
      </c>
      <c r="B76" s="885"/>
      <c r="C76" s="885"/>
      <c r="D76" s="885"/>
      <c r="E76" s="885"/>
      <c r="F76" s="885"/>
      <c r="G76" s="886"/>
    </row>
    <row r="77" spans="1:7" s="50" customFormat="1" ht="50.25" customHeight="1" thickBot="1" x14ac:dyDescent="0.35">
      <c r="A77" s="844" t="s">
        <v>166</v>
      </c>
      <c r="B77" s="845"/>
      <c r="C77" s="845"/>
      <c r="D77" s="845"/>
      <c r="E77" s="845"/>
      <c r="F77" s="845"/>
      <c r="G77" s="887"/>
    </row>
  </sheetData>
  <mergeCells count="82">
    <mergeCell ref="A75:G75"/>
    <mergeCell ref="A76:G76"/>
    <mergeCell ref="A77:G77"/>
    <mergeCell ref="A69:B69"/>
    <mergeCell ref="A70:B70"/>
    <mergeCell ref="A71:C71"/>
    <mergeCell ref="A72:B72"/>
    <mergeCell ref="A73:B73"/>
    <mergeCell ref="A74:G74"/>
    <mergeCell ref="C68:G68"/>
    <mergeCell ref="A58:C58"/>
    <mergeCell ref="A59:B59"/>
    <mergeCell ref="A60:B60"/>
    <mergeCell ref="A61:G61"/>
    <mergeCell ref="A62:G62"/>
    <mergeCell ref="A63:G63"/>
    <mergeCell ref="A64:G64"/>
    <mergeCell ref="A65:B67"/>
    <mergeCell ref="C65:G65"/>
    <mergeCell ref="C66:G66"/>
    <mergeCell ref="C67:G67"/>
    <mergeCell ref="A57:B57"/>
    <mergeCell ref="A48:G48"/>
    <mergeCell ref="A49:C51"/>
    <mergeCell ref="D49:G49"/>
    <mergeCell ref="D50:E50"/>
    <mergeCell ref="F50:G50"/>
    <mergeCell ref="A52:B53"/>
    <mergeCell ref="C52:G52"/>
    <mergeCell ref="C53:G53"/>
    <mergeCell ref="A54:A55"/>
    <mergeCell ref="B54:B55"/>
    <mergeCell ref="C54:G54"/>
    <mergeCell ref="C55:G55"/>
    <mergeCell ref="A56:B56"/>
    <mergeCell ref="A46:G46"/>
    <mergeCell ref="A33:B33"/>
    <mergeCell ref="A34:G34"/>
    <mergeCell ref="A35:G35"/>
    <mergeCell ref="A36:G36"/>
    <mergeCell ref="A37:B37"/>
    <mergeCell ref="C37:G37"/>
    <mergeCell ref="A38:B38"/>
    <mergeCell ref="A39:G39"/>
    <mergeCell ref="A40:G40"/>
    <mergeCell ref="A41:G41"/>
    <mergeCell ref="A42:G42"/>
    <mergeCell ref="A29:B30"/>
    <mergeCell ref="C29:G29"/>
    <mergeCell ref="C30:G30"/>
    <mergeCell ref="A31:A32"/>
    <mergeCell ref="B31:B32"/>
    <mergeCell ref="C32:G32"/>
    <mergeCell ref="A21:G21"/>
    <mergeCell ref="A22:G22"/>
    <mergeCell ref="A23:G23"/>
    <mergeCell ref="A24:G24"/>
    <mergeCell ref="A26:C28"/>
    <mergeCell ref="D26:G26"/>
    <mergeCell ref="D27:E27"/>
    <mergeCell ref="F27:G27"/>
    <mergeCell ref="A20:G20"/>
    <mergeCell ref="A11:B12"/>
    <mergeCell ref="C11:G11"/>
    <mergeCell ref="C12:G12"/>
    <mergeCell ref="A13:A14"/>
    <mergeCell ref="B13:B14"/>
    <mergeCell ref="C13:G13"/>
    <mergeCell ref="C14:G14"/>
    <mergeCell ref="A15:B15"/>
    <mergeCell ref="A16:B16"/>
    <mergeCell ref="A17:C17"/>
    <mergeCell ref="A18:G18"/>
    <mergeCell ref="A19:G19"/>
    <mergeCell ref="A1:G1"/>
    <mergeCell ref="A3:G3"/>
    <mergeCell ref="A4:G4"/>
    <mergeCell ref="A6:G6"/>
    <mergeCell ref="A8:C10"/>
    <mergeCell ref="D8:G8"/>
    <mergeCell ref="D9:E9"/>
    <mergeCell ref="F9:G9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7" workbookViewId="0">
      <selection activeCell="C15" sqref="C15"/>
    </sheetView>
  </sheetViews>
  <sheetFormatPr defaultRowHeight="17.25" x14ac:dyDescent="0.3"/>
  <cols>
    <col min="1" max="1" width="6.85546875" style="130" customWidth="1"/>
    <col min="2" max="2" width="63.28515625" style="122" customWidth="1"/>
    <col min="3" max="3" width="19.7109375" style="81" customWidth="1"/>
    <col min="4" max="4" width="18.5703125" style="81" customWidth="1"/>
    <col min="5" max="5" width="7.5703125" style="81" customWidth="1"/>
    <col min="6" max="16384" width="9.140625" style="81"/>
  </cols>
  <sheetData>
    <row r="1" spans="1:8" ht="17.25" customHeight="1" x14ac:dyDescent="0.3">
      <c r="A1" s="669" t="s">
        <v>236</v>
      </c>
      <c r="B1" s="669"/>
      <c r="C1" s="669"/>
      <c r="D1" s="669"/>
    </row>
    <row r="2" spans="1:8" ht="57.75" customHeight="1" x14ac:dyDescent="0.3">
      <c r="A2" s="669" t="s">
        <v>88</v>
      </c>
      <c r="B2" s="669"/>
      <c r="C2" s="669"/>
      <c r="D2" s="669"/>
    </row>
    <row r="3" spans="1:8" ht="31.5" customHeight="1" x14ac:dyDescent="0.3">
      <c r="A3" s="670" t="s">
        <v>600</v>
      </c>
      <c r="B3" s="670"/>
      <c r="C3" s="670"/>
      <c r="D3" s="670"/>
    </row>
    <row r="4" spans="1:8" ht="18" customHeight="1" x14ac:dyDescent="0.3">
      <c r="A4" s="671" t="s">
        <v>3</v>
      </c>
      <c r="B4" s="671"/>
      <c r="C4" s="671"/>
      <c r="D4" s="671"/>
    </row>
    <row r="5" spans="1:8" ht="77.25" customHeight="1" x14ac:dyDescent="0.3">
      <c r="A5" s="906" t="s">
        <v>1</v>
      </c>
      <c r="B5" s="1073" t="s">
        <v>4</v>
      </c>
      <c r="C5" s="676" t="s">
        <v>653</v>
      </c>
      <c r="D5" s="677"/>
    </row>
    <row r="6" spans="1:8" ht="26.25" customHeight="1" x14ac:dyDescent="0.3">
      <c r="A6" s="907"/>
      <c r="B6" s="1074"/>
      <c r="C6" s="90" t="s">
        <v>11</v>
      </c>
      <c r="D6" s="3" t="s">
        <v>5</v>
      </c>
      <c r="E6" s="128"/>
    </row>
    <row r="7" spans="1:8" x14ac:dyDescent="0.3">
      <c r="A7" s="3"/>
      <c r="B7" s="3" t="s">
        <v>0</v>
      </c>
      <c r="C7" s="3">
        <f>SUM(C9,C10,C13)</f>
        <v>54451.8</v>
      </c>
      <c r="D7" s="3">
        <f>SUM(D9,D10,D13)</f>
        <v>54451.8</v>
      </c>
      <c r="E7" s="128"/>
    </row>
    <row r="8" spans="1:8" x14ac:dyDescent="0.3">
      <c r="A8" s="3"/>
      <c r="B8" s="3" t="s">
        <v>6</v>
      </c>
      <c r="C8" s="3"/>
      <c r="D8" s="3"/>
    </row>
    <row r="9" spans="1:8" x14ac:dyDescent="0.3">
      <c r="A9" s="60">
        <v>2</v>
      </c>
      <c r="B9" s="99" t="s">
        <v>255</v>
      </c>
      <c r="C9" s="99">
        <v>810</v>
      </c>
      <c r="D9" s="99">
        <v>810</v>
      </c>
    </row>
    <row r="10" spans="1:8" ht="28.5" customHeight="1" x14ac:dyDescent="0.3">
      <c r="A10" s="60">
        <v>3</v>
      </c>
      <c r="B10" s="99" t="s">
        <v>654</v>
      </c>
      <c r="C10" s="99">
        <f>C12</f>
        <v>4451.8</v>
      </c>
      <c r="D10" s="99">
        <f>D12</f>
        <v>4451.8</v>
      </c>
    </row>
    <row r="11" spans="1:8" x14ac:dyDescent="0.3">
      <c r="A11" s="129"/>
      <c r="B11" s="95" t="s">
        <v>7</v>
      </c>
      <c r="C11" s="95"/>
      <c r="D11" s="95"/>
    </row>
    <row r="12" spans="1:8" ht="73.5" customHeight="1" x14ac:dyDescent="0.3">
      <c r="A12" s="97" t="s">
        <v>657</v>
      </c>
      <c r="B12" s="77" t="s">
        <v>582</v>
      </c>
      <c r="C12" s="74">
        <v>4451.8</v>
      </c>
      <c r="D12" s="74">
        <v>4451.8</v>
      </c>
      <c r="E12" s="548"/>
      <c r="H12" s="548"/>
    </row>
    <row r="13" spans="1:8" s="1" customFormat="1" x14ac:dyDescent="0.25">
      <c r="A13" s="89">
        <v>4</v>
      </c>
      <c r="B13" s="3" t="s">
        <v>9</v>
      </c>
      <c r="C13" s="3">
        <f>SUM(C15:C17)</f>
        <v>49190</v>
      </c>
      <c r="D13" s="3">
        <f>SUM(D15:D17)</f>
        <v>49190</v>
      </c>
    </row>
    <row r="14" spans="1:8" s="1" customFormat="1" x14ac:dyDescent="0.25">
      <c r="A14" s="89"/>
      <c r="B14" s="595" t="s">
        <v>7</v>
      </c>
      <c r="C14" s="595"/>
      <c r="D14" s="595"/>
    </row>
    <row r="15" spans="1:8" s="1" customFormat="1" x14ac:dyDescent="0.25">
      <c r="A15" s="78">
        <v>4.0999999999999996</v>
      </c>
      <c r="B15" s="77" t="s">
        <v>703</v>
      </c>
      <c r="C15" s="274">
        <v>23000</v>
      </c>
      <c r="D15" s="274">
        <v>23000</v>
      </c>
    </row>
    <row r="16" spans="1:8" x14ac:dyDescent="0.3">
      <c r="A16" s="78">
        <v>4.2</v>
      </c>
      <c r="B16" s="77" t="s">
        <v>704</v>
      </c>
      <c r="C16" s="274">
        <v>11640</v>
      </c>
      <c r="D16" s="274">
        <v>11640</v>
      </c>
    </row>
    <row r="17" spans="1:4" ht="34.5" x14ac:dyDescent="0.3">
      <c r="A17" s="78">
        <v>4.3</v>
      </c>
      <c r="B17" s="77" t="s">
        <v>709</v>
      </c>
      <c r="C17" s="274">
        <v>14550</v>
      </c>
      <c r="D17" s="274">
        <v>14550</v>
      </c>
    </row>
    <row r="18" spans="1:4" x14ac:dyDescent="0.3">
      <c r="A18" s="81"/>
      <c r="B18" s="81"/>
    </row>
    <row r="19" spans="1:4" x14ac:dyDescent="0.3">
      <c r="A19" s="81"/>
      <c r="B19" s="81"/>
    </row>
    <row r="20" spans="1:4" x14ac:dyDescent="0.3">
      <c r="A20" s="81"/>
      <c r="B20" s="81"/>
    </row>
    <row r="21" spans="1:4" x14ac:dyDescent="0.3">
      <c r="A21" s="81"/>
      <c r="B21" s="81"/>
    </row>
    <row r="22" spans="1:4" x14ac:dyDescent="0.3">
      <c r="A22" s="81"/>
      <c r="B22" s="81"/>
    </row>
    <row r="23" spans="1:4" x14ac:dyDescent="0.3">
      <c r="A23" s="81"/>
      <c r="B23" s="81"/>
    </row>
    <row r="24" spans="1:4" ht="42" customHeight="1" x14ac:dyDescent="0.3">
      <c r="A24" s="81"/>
      <c r="B24" s="81"/>
    </row>
    <row r="25" spans="1:4" x14ac:dyDescent="0.3">
      <c r="A25" s="81"/>
      <c r="B25" s="81"/>
    </row>
    <row r="26" spans="1:4" x14ac:dyDescent="0.3">
      <c r="A26" s="81"/>
      <c r="B26" s="81"/>
    </row>
    <row r="27" spans="1:4" x14ac:dyDescent="0.3">
      <c r="A27" s="81"/>
      <c r="B27" s="81"/>
    </row>
    <row r="28" spans="1:4" x14ac:dyDescent="0.3">
      <c r="A28" s="81"/>
      <c r="B28" s="81"/>
    </row>
    <row r="29" spans="1:4" x14ac:dyDescent="0.3">
      <c r="A29" s="81"/>
      <c r="B29" s="81"/>
    </row>
    <row r="30" spans="1:4" x14ac:dyDescent="0.3">
      <c r="A30" s="81"/>
      <c r="B30" s="81"/>
    </row>
    <row r="31" spans="1:4" x14ac:dyDescent="0.3">
      <c r="A31" s="81"/>
      <c r="B31" s="81"/>
    </row>
  </sheetData>
  <mergeCells count="7">
    <mergeCell ref="A2:D2"/>
    <mergeCell ref="A3:D3"/>
    <mergeCell ref="A4:D4"/>
    <mergeCell ref="A1:D1"/>
    <mergeCell ref="A5:A6"/>
    <mergeCell ref="B5:B6"/>
    <mergeCell ref="C5:D5"/>
  </mergeCells>
  <pageMargins left="0.25" right="0.25" top="0.23" bottom="0.17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90"/>
  <sheetViews>
    <sheetView topLeftCell="A82" workbookViewId="0">
      <selection activeCell="F84" sqref="F84:G84"/>
    </sheetView>
  </sheetViews>
  <sheetFormatPr defaultRowHeight="17.25" x14ac:dyDescent="0.25"/>
  <cols>
    <col min="1" max="1" width="23" style="123" customWidth="1"/>
    <col min="2" max="2" width="20" style="123" customWidth="1"/>
    <col min="3" max="3" width="27.85546875" style="123" customWidth="1"/>
    <col min="4" max="4" width="13.28515625" style="123" customWidth="1"/>
    <col min="5" max="5" width="12.85546875" style="123" customWidth="1"/>
    <col min="6" max="6" width="14.28515625" style="123" customWidth="1"/>
    <col min="7" max="7" width="15.7109375" style="123" customWidth="1"/>
    <col min="8" max="252" width="9.140625" style="123"/>
    <col min="253" max="253" width="23" style="123" customWidth="1"/>
    <col min="254" max="254" width="20" style="123" customWidth="1"/>
    <col min="255" max="255" width="27.85546875" style="123" customWidth="1"/>
    <col min="256" max="257" width="12.7109375" style="123" customWidth="1"/>
    <col min="258" max="258" width="15.140625" style="123" customWidth="1"/>
    <col min="259" max="259" width="9.140625" style="123"/>
    <col min="260" max="261" width="13.7109375" style="123" customWidth="1"/>
    <col min="262" max="262" width="10.42578125" style="123" bestFit="1" customWidth="1"/>
    <col min="263" max="263" width="10.5703125" style="123" bestFit="1" customWidth="1"/>
    <col min="264" max="508" width="9.140625" style="123"/>
    <col min="509" max="509" width="23" style="123" customWidth="1"/>
    <col min="510" max="510" width="20" style="123" customWidth="1"/>
    <col min="511" max="511" width="27.85546875" style="123" customWidth="1"/>
    <col min="512" max="513" width="12.7109375" style="123" customWidth="1"/>
    <col min="514" max="514" width="15.140625" style="123" customWidth="1"/>
    <col min="515" max="515" width="9.140625" style="123"/>
    <col min="516" max="517" width="13.7109375" style="123" customWidth="1"/>
    <col min="518" max="518" width="10.42578125" style="123" bestFit="1" customWidth="1"/>
    <col min="519" max="519" width="10.5703125" style="123" bestFit="1" customWidth="1"/>
    <col min="520" max="764" width="9.140625" style="123"/>
    <col min="765" max="765" width="23" style="123" customWidth="1"/>
    <col min="766" max="766" width="20" style="123" customWidth="1"/>
    <col min="767" max="767" width="27.85546875" style="123" customWidth="1"/>
    <col min="768" max="769" width="12.7109375" style="123" customWidth="1"/>
    <col min="770" max="770" width="15.140625" style="123" customWidth="1"/>
    <col min="771" max="771" width="9.140625" style="123"/>
    <col min="772" max="773" width="13.7109375" style="123" customWidth="1"/>
    <col min="774" max="774" width="10.42578125" style="123" bestFit="1" customWidth="1"/>
    <col min="775" max="775" width="10.5703125" style="123" bestFit="1" customWidth="1"/>
    <col min="776" max="1020" width="9.140625" style="123"/>
    <col min="1021" max="1021" width="23" style="123" customWidth="1"/>
    <col min="1022" max="1022" width="20" style="123" customWidth="1"/>
    <col min="1023" max="1023" width="27.85546875" style="123" customWidth="1"/>
    <col min="1024" max="1025" width="12.7109375" style="123" customWidth="1"/>
    <col min="1026" max="1026" width="15.140625" style="123" customWidth="1"/>
    <col min="1027" max="1027" width="9.140625" style="123"/>
    <col min="1028" max="1029" width="13.7109375" style="123" customWidth="1"/>
    <col min="1030" max="1030" width="10.42578125" style="123" bestFit="1" customWidth="1"/>
    <col min="1031" max="1031" width="10.5703125" style="123" bestFit="1" customWidth="1"/>
    <col min="1032" max="1276" width="9.140625" style="123"/>
    <col min="1277" max="1277" width="23" style="123" customWidth="1"/>
    <col min="1278" max="1278" width="20" style="123" customWidth="1"/>
    <col min="1279" max="1279" width="27.85546875" style="123" customWidth="1"/>
    <col min="1280" max="1281" width="12.7109375" style="123" customWidth="1"/>
    <col min="1282" max="1282" width="15.140625" style="123" customWidth="1"/>
    <col min="1283" max="1283" width="9.140625" style="123"/>
    <col min="1284" max="1285" width="13.7109375" style="123" customWidth="1"/>
    <col min="1286" max="1286" width="10.42578125" style="123" bestFit="1" customWidth="1"/>
    <col min="1287" max="1287" width="10.5703125" style="123" bestFit="1" customWidth="1"/>
    <col min="1288" max="1532" width="9.140625" style="123"/>
    <col min="1533" max="1533" width="23" style="123" customWidth="1"/>
    <col min="1534" max="1534" width="20" style="123" customWidth="1"/>
    <col min="1535" max="1535" width="27.85546875" style="123" customWidth="1"/>
    <col min="1536" max="1537" width="12.7109375" style="123" customWidth="1"/>
    <col min="1538" max="1538" width="15.140625" style="123" customWidth="1"/>
    <col min="1539" max="1539" width="9.140625" style="123"/>
    <col min="1540" max="1541" width="13.7109375" style="123" customWidth="1"/>
    <col min="1542" max="1542" width="10.42578125" style="123" bestFit="1" customWidth="1"/>
    <col min="1543" max="1543" width="10.5703125" style="123" bestFit="1" customWidth="1"/>
    <col min="1544" max="1788" width="9.140625" style="123"/>
    <col min="1789" max="1789" width="23" style="123" customWidth="1"/>
    <col min="1790" max="1790" width="20" style="123" customWidth="1"/>
    <col min="1791" max="1791" width="27.85546875" style="123" customWidth="1"/>
    <col min="1792" max="1793" width="12.7109375" style="123" customWidth="1"/>
    <col min="1794" max="1794" width="15.140625" style="123" customWidth="1"/>
    <col min="1795" max="1795" width="9.140625" style="123"/>
    <col min="1796" max="1797" width="13.7109375" style="123" customWidth="1"/>
    <col min="1798" max="1798" width="10.42578125" style="123" bestFit="1" customWidth="1"/>
    <col min="1799" max="1799" width="10.5703125" style="123" bestFit="1" customWidth="1"/>
    <col min="1800" max="2044" width="9.140625" style="123"/>
    <col min="2045" max="2045" width="23" style="123" customWidth="1"/>
    <col min="2046" max="2046" width="20" style="123" customWidth="1"/>
    <col min="2047" max="2047" width="27.85546875" style="123" customWidth="1"/>
    <col min="2048" max="2049" width="12.7109375" style="123" customWidth="1"/>
    <col min="2050" max="2050" width="15.140625" style="123" customWidth="1"/>
    <col min="2051" max="2051" width="9.140625" style="123"/>
    <col min="2052" max="2053" width="13.7109375" style="123" customWidth="1"/>
    <col min="2054" max="2054" width="10.42578125" style="123" bestFit="1" customWidth="1"/>
    <col min="2055" max="2055" width="10.5703125" style="123" bestFit="1" customWidth="1"/>
    <col min="2056" max="2300" width="9.140625" style="123"/>
    <col min="2301" max="2301" width="23" style="123" customWidth="1"/>
    <col min="2302" max="2302" width="20" style="123" customWidth="1"/>
    <col min="2303" max="2303" width="27.85546875" style="123" customWidth="1"/>
    <col min="2304" max="2305" width="12.7109375" style="123" customWidth="1"/>
    <col min="2306" max="2306" width="15.140625" style="123" customWidth="1"/>
    <col min="2307" max="2307" width="9.140625" style="123"/>
    <col min="2308" max="2309" width="13.7109375" style="123" customWidth="1"/>
    <col min="2310" max="2310" width="10.42578125" style="123" bestFit="1" customWidth="1"/>
    <col min="2311" max="2311" width="10.5703125" style="123" bestFit="1" customWidth="1"/>
    <col min="2312" max="2556" width="9.140625" style="123"/>
    <col min="2557" max="2557" width="23" style="123" customWidth="1"/>
    <col min="2558" max="2558" width="20" style="123" customWidth="1"/>
    <col min="2559" max="2559" width="27.85546875" style="123" customWidth="1"/>
    <col min="2560" max="2561" width="12.7109375" style="123" customWidth="1"/>
    <col min="2562" max="2562" width="15.140625" style="123" customWidth="1"/>
    <col min="2563" max="2563" width="9.140625" style="123"/>
    <col min="2564" max="2565" width="13.7109375" style="123" customWidth="1"/>
    <col min="2566" max="2566" width="10.42578125" style="123" bestFit="1" customWidth="1"/>
    <col min="2567" max="2567" width="10.5703125" style="123" bestFit="1" customWidth="1"/>
    <col min="2568" max="2812" width="9.140625" style="123"/>
    <col min="2813" max="2813" width="23" style="123" customWidth="1"/>
    <col min="2814" max="2814" width="20" style="123" customWidth="1"/>
    <col min="2815" max="2815" width="27.85546875" style="123" customWidth="1"/>
    <col min="2816" max="2817" width="12.7109375" style="123" customWidth="1"/>
    <col min="2818" max="2818" width="15.140625" style="123" customWidth="1"/>
    <col min="2819" max="2819" width="9.140625" style="123"/>
    <col min="2820" max="2821" width="13.7109375" style="123" customWidth="1"/>
    <col min="2822" max="2822" width="10.42578125" style="123" bestFit="1" customWidth="1"/>
    <col min="2823" max="2823" width="10.5703125" style="123" bestFit="1" customWidth="1"/>
    <col min="2824" max="3068" width="9.140625" style="123"/>
    <col min="3069" max="3069" width="23" style="123" customWidth="1"/>
    <col min="3070" max="3070" width="20" style="123" customWidth="1"/>
    <col min="3071" max="3071" width="27.85546875" style="123" customWidth="1"/>
    <col min="3072" max="3073" width="12.7109375" style="123" customWidth="1"/>
    <col min="3074" max="3074" width="15.140625" style="123" customWidth="1"/>
    <col min="3075" max="3075" width="9.140625" style="123"/>
    <col min="3076" max="3077" width="13.7109375" style="123" customWidth="1"/>
    <col min="3078" max="3078" width="10.42578125" style="123" bestFit="1" customWidth="1"/>
    <col min="3079" max="3079" width="10.5703125" style="123" bestFit="1" customWidth="1"/>
    <col min="3080" max="3324" width="9.140625" style="123"/>
    <col min="3325" max="3325" width="23" style="123" customWidth="1"/>
    <col min="3326" max="3326" width="20" style="123" customWidth="1"/>
    <col min="3327" max="3327" width="27.85546875" style="123" customWidth="1"/>
    <col min="3328" max="3329" width="12.7109375" style="123" customWidth="1"/>
    <col min="3330" max="3330" width="15.140625" style="123" customWidth="1"/>
    <col min="3331" max="3331" width="9.140625" style="123"/>
    <col min="3332" max="3333" width="13.7109375" style="123" customWidth="1"/>
    <col min="3334" max="3334" width="10.42578125" style="123" bestFit="1" customWidth="1"/>
    <col min="3335" max="3335" width="10.5703125" style="123" bestFit="1" customWidth="1"/>
    <col min="3336" max="3580" width="9.140625" style="123"/>
    <col min="3581" max="3581" width="23" style="123" customWidth="1"/>
    <col min="3582" max="3582" width="20" style="123" customWidth="1"/>
    <col min="3583" max="3583" width="27.85546875" style="123" customWidth="1"/>
    <col min="3584" max="3585" width="12.7109375" style="123" customWidth="1"/>
    <col min="3586" max="3586" width="15.140625" style="123" customWidth="1"/>
    <col min="3587" max="3587" width="9.140625" style="123"/>
    <col min="3588" max="3589" width="13.7109375" style="123" customWidth="1"/>
    <col min="3590" max="3590" width="10.42578125" style="123" bestFit="1" customWidth="1"/>
    <col min="3591" max="3591" width="10.5703125" style="123" bestFit="1" customWidth="1"/>
    <col min="3592" max="3836" width="9.140625" style="123"/>
    <col min="3837" max="3837" width="23" style="123" customWidth="1"/>
    <col min="3838" max="3838" width="20" style="123" customWidth="1"/>
    <col min="3839" max="3839" width="27.85546875" style="123" customWidth="1"/>
    <col min="3840" max="3841" width="12.7109375" style="123" customWidth="1"/>
    <col min="3842" max="3842" width="15.140625" style="123" customWidth="1"/>
    <col min="3843" max="3843" width="9.140625" style="123"/>
    <col min="3844" max="3845" width="13.7109375" style="123" customWidth="1"/>
    <col min="3846" max="3846" width="10.42578125" style="123" bestFit="1" customWidth="1"/>
    <col min="3847" max="3847" width="10.5703125" style="123" bestFit="1" customWidth="1"/>
    <col min="3848" max="4092" width="9.140625" style="123"/>
    <col min="4093" max="4093" width="23" style="123" customWidth="1"/>
    <col min="4094" max="4094" width="20" style="123" customWidth="1"/>
    <col min="4095" max="4095" width="27.85546875" style="123" customWidth="1"/>
    <col min="4096" max="4097" width="12.7109375" style="123" customWidth="1"/>
    <col min="4098" max="4098" width="15.140625" style="123" customWidth="1"/>
    <col min="4099" max="4099" width="9.140625" style="123"/>
    <col min="4100" max="4101" width="13.7109375" style="123" customWidth="1"/>
    <col min="4102" max="4102" width="10.42578125" style="123" bestFit="1" customWidth="1"/>
    <col min="4103" max="4103" width="10.5703125" style="123" bestFit="1" customWidth="1"/>
    <col min="4104" max="4348" width="9.140625" style="123"/>
    <col min="4349" max="4349" width="23" style="123" customWidth="1"/>
    <col min="4350" max="4350" width="20" style="123" customWidth="1"/>
    <col min="4351" max="4351" width="27.85546875" style="123" customWidth="1"/>
    <col min="4352" max="4353" width="12.7109375" style="123" customWidth="1"/>
    <col min="4354" max="4354" width="15.140625" style="123" customWidth="1"/>
    <col min="4355" max="4355" width="9.140625" style="123"/>
    <col min="4356" max="4357" width="13.7109375" style="123" customWidth="1"/>
    <col min="4358" max="4358" width="10.42578125" style="123" bestFit="1" customWidth="1"/>
    <col min="4359" max="4359" width="10.5703125" style="123" bestFit="1" customWidth="1"/>
    <col min="4360" max="4604" width="9.140625" style="123"/>
    <col min="4605" max="4605" width="23" style="123" customWidth="1"/>
    <col min="4606" max="4606" width="20" style="123" customWidth="1"/>
    <col min="4607" max="4607" width="27.85546875" style="123" customWidth="1"/>
    <col min="4608" max="4609" width="12.7109375" style="123" customWidth="1"/>
    <col min="4610" max="4610" width="15.140625" style="123" customWidth="1"/>
    <col min="4611" max="4611" width="9.140625" style="123"/>
    <col min="4612" max="4613" width="13.7109375" style="123" customWidth="1"/>
    <col min="4614" max="4614" width="10.42578125" style="123" bestFit="1" customWidth="1"/>
    <col min="4615" max="4615" width="10.5703125" style="123" bestFit="1" customWidth="1"/>
    <col min="4616" max="4860" width="9.140625" style="123"/>
    <col min="4861" max="4861" width="23" style="123" customWidth="1"/>
    <col min="4862" max="4862" width="20" style="123" customWidth="1"/>
    <col min="4863" max="4863" width="27.85546875" style="123" customWidth="1"/>
    <col min="4864" max="4865" width="12.7109375" style="123" customWidth="1"/>
    <col min="4866" max="4866" width="15.140625" style="123" customWidth="1"/>
    <col min="4867" max="4867" width="9.140625" style="123"/>
    <col min="4868" max="4869" width="13.7109375" style="123" customWidth="1"/>
    <col min="4870" max="4870" width="10.42578125" style="123" bestFit="1" customWidth="1"/>
    <col min="4871" max="4871" width="10.5703125" style="123" bestFit="1" customWidth="1"/>
    <col min="4872" max="5116" width="9.140625" style="123"/>
    <col min="5117" max="5117" width="23" style="123" customWidth="1"/>
    <col min="5118" max="5118" width="20" style="123" customWidth="1"/>
    <col min="5119" max="5119" width="27.85546875" style="123" customWidth="1"/>
    <col min="5120" max="5121" width="12.7109375" style="123" customWidth="1"/>
    <col min="5122" max="5122" width="15.140625" style="123" customWidth="1"/>
    <col min="5123" max="5123" width="9.140625" style="123"/>
    <col min="5124" max="5125" width="13.7109375" style="123" customWidth="1"/>
    <col min="5126" max="5126" width="10.42578125" style="123" bestFit="1" customWidth="1"/>
    <col min="5127" max="5127" width="10.5703125" style="123" bestFit="1" customWidth="1"/>
    <col min="5128" max="5372" width="9.140625" style="123"/>
    <col min="5373" max="5373" width="23" style="123" customWidth="1"/>
    <col min="5374" max="5374" width="20" style="123" customWidth="1"/>
    <col min="5375" max="5375" width="27.85546875" style="123" customWidth="1"/>
    <col min="5376" max="5377" width="12.7109375" style="123" customWidth="1"/>
    <col min="5378" max="5378" width="15.140625" style="123" customWidth="1"/>
    <col min="5379" max="5379" width="9.140625" style="123"/>
    <col min="5380" max="5381" width="13.7109375" style="123" customWidth="1"/>
    <col min="5382" max="5382" width="10.42578125" style="123" bestFit="1" customWidth="1"/>
    <col min="5383" max="5383" width="10.5703125" style="123" bestFit="1" customWidth="1"/>
    <col min="5384" max="5628" width="9.140625" style="123"/>
    <col min="5629" max="5629" width="23" style="123" customWidth="1"/>
    <col min="5630" max="5630" width="20" style="123" customWidth="1"/>
    <col min="5631" max="5631" width="27.85546875" style="123" customWidth="1"/>
    <col min="5632" max="5633" width="12.7109375" style="123" customWidth="1"/>
    <col min="5634" max="5634" width="15.140625" style="123" customWidth="1"/>
    <col min="5635" max="5635" width="9.140625" style="123"/>
    <col min="5636" max="5637" width="13.7109375" style="123" customWidth="1"/>
    <col min="5638" max="5638" width="10.42578125" style="123" bestFit="1" customWidth="1"/>
    <col min="5639" max="5639" width="10.5703125" style="123" bestFit="1" customWidth="1"/>
    <col min="5640" max="5884" width="9.140625" style="123"/>
    <col min="5885" max="5885" width="23" style="123" customWidth="1"/>
    <col min="5886" max="5886" width="20" style="123" customWidth="1"/>
    <col min="5887" max="5887" width="27.85546875" style="123" customWidth="1"/>
    <col min="5888" max="5889" width="12.7109375" style="123" customWidth="1"/>
    <col min="5890" max="5890" width="15.140625" style="123" customWidth="1"/>
    <col min="5891" max="5891" width="9.140625" style="123"/>
    <col min="5892" max="5893" width="13.7109375" style="123" customWidth="1"/>
    <col min="5894" max="5894" width="10.42578125" style="123" bestFit="1" customWidth="1"/>
    <col min="5895" max="5895" width="10.5703125" style="123" bestFit="1" customWidth="1"/>
    <col min="5896" max="6140" width="9.140625" style="123"/>
    <col min="6141" max="6141" width="23" style="123" customWidth="1"/>
    <col min="6142" max="6142" width="20" style="123" customWidth="1"/>
    <col min="6143" max="6143" width="27.85546875" style="123" customWidth="1"/>
    <col min="6144" max="6145" width="12.7109375" style="123" customWidth="1"/>
    <col min="6146" max="6146" width="15.140625" style="123" customWidth="1"/>
    <col min="6147" max="6147" width="9.140625" style="123"/>
    <col min="6148" max="6149" width="13.7109375" style="123" customWidth="1"/>
    <col min="6150" max="6150" width="10.42578125" style="123" bestFit="1" customWidth="1"/>
    <col min="6151" max="6151" width="10.5703125" style="123" bestFit="1" customWidth="1"/>
    <col min="6152" max="6396" width="9.140625" style="123"/>
    <col min="6397" max="6397" width="23" style="123" customWidth="1"/>
    <col min="6398" max="6398" width="20" style="123" customWidth="1"/>
    <col min="6399" max="6399" width="27.85546875" style="123" customWidth="1"/>
    <col min="6400" max="6401" width="12.7109375" style="123" customWidth="1"/>
    <col min="6402" max="6402" width="15.140625" style="123" customWidth="1"/>
    <col min="6403" max="6403" width="9.140625" style="123"/>
    <col min="6404" max="6405" width="13.7109375" style="123" customWidth="1"/>
    <col min="6406" max="6406" width="10.42578125" style="123" bestFit="1" customWidth="1"/>
    <col min="6407" max="6407" width="10.5703125" style="123" bestFit="1" customWidth="1"/>
    <col min="6408" max="6652" width="9.140625" style="123"/>
    <col min="6653" max="6653" width="23" style="123" customWidth="1"/>
    <col min="6654" max="6654" width="20" style="123" customWidth="1"/>
    <col min="6655" max="6655" width="27.85546875" style="123" customWidth="1"/>
    <col min="6656" max="6657" width="12.7109375" style="123" customWidth="1"/>
    <col min="6658" max="6658" width="15.140625" style="123" customWidth="1"/>
    <col min="6659" max="6659" width="9.140625" style="123"/>
    <col min="6660" max="6661" width="13.7109375" style="123" customWidth="1"/>
    <col min="6662" max="6662" width="10.42578125" style="123" bestFit="1" customWidth="1"/>
    <col min="6663" max="6663" width="10.5703125" style="123" bestFit="1" customWidth="1"/>
    <col min="6664" max="6908" width="9.140625" style="123"/>
    <col min="6909" max="6909" width="23" style="123" customWidth="1"/>
    <col min="6910" max="6910" width="20" style="123" customWidth="1"/>
    <col min="6911" max="6911" width="27.85546875" style="123" customWidth="1"/>
    <col min="6912" max="6913" width="12.7109375" style="123" customWidth="1"/>
    <col min="6914" max="6914" width="15.140625" style="123" customWidth="1"/>
    <col min="6915" max="6915" width="9.140625" style="123"/>
    <col min="6916" max="6917" width="13.7109375" style="123" customWidth="1"/>
    <col min="6918" max="6918" width="10.42578125" style="123" bestFit="1" customWidth="1"/>
    <col min="6919" max="6919" width="10.5703125" style="123" bestFit="1" customWidth="1"/>
    <col min="6920" max="7164" width="9.140625" style="123"/>
    <col min="7165" max="7165" width="23" style="123" customWidth="1"/>
    <col min="7166" max="7166" width="20" style="123" customWidth="1"/>
    <col min="7167" max="7167" width="27.85546875" style="123" customWidth="1"/>
    <col min="7168" max="7169" width="12.7109375" style="123" customWidth="1"/>
    <col min="7170" max="7170" width="15.140625" style="123" customWidth="1"/>
    <col min="7171" max="7171" width="9.140625" style="123"/>
    <col min="7172" max="7173" width="13.7109375" style="123" customWidth="1"/>
    <col min="7174" max="7174" width="10.42578125" style="123" bestFit="1" customWidth="1"/>
    <col min="7175" max="7175" width="10.5703125" style="123" bestFit="1" customWidth="1"/>
    <col min="7176" max="7420" width="9.140625" style="123"/>
    <col min="7421" max="7421" width="23" style="123" customWidth="1"/>
    <col min="7422" max="7422" width="20" style="123" customWidth="1"/>
    <col min="7423" max="7423" width="27.85546875" style="123" customWidth="1"/>
    <col min="7424" max="7425" width="12.7109375" style="123" customWidth="1"/>
    <col min="7426" max="7426" width="15.140625" style="123" customWidth="1"/>
    <col min="7427" max="7427" width="9.140625" style="123"/>
    <col min="7428" max="7429" width="13.7109375" style="123" customWidth="1"/>
    <col min="7430" max="7430" width="10.42578125" style="123" bestFit="1" customWidth="1"/>
    <col min="7431" max="7431" width="10.5703125" style="123" bestFit="1" customWidth="1"/>
    <col min="7432" max="7676" width="9.140625" style="123"/>
    <col min="7677" max="7677" width="23" style="123" customWidth="1"/>
    <col min="7678" max="7678" width="20" style="123" customWidth="1"/>
    <col min="7679" max="7679" width="27.85546875" style="123" customWidth="1"/>
    <col min="7680" max="7681" width="12.7109375" style="123" customWidth="1"/>
    <col min="7682" max="7682" width="15.140625" style="123" customWidth="1"/>
    <col min="7683" max="7683" width="9.140625" style="123"/>
    <col min="7684" max="7685" width="13.7109375" style="123" customWidth="1"/>
    <col min="7686" max="7686" width="10.42578125" style="123" bestFit="1" customWidth="1"/>
    <col min="7687" max="7687" width="10.5703125" style="123" bestFit="1" customWidth="1"/>
    <col min="7688" max="7932" width="9.140625" style="123"/>
    <col min="7933" max="7933" width="23" style="123" customWidth="1"/>
    <col min="7934" max="7934" width="20" style="123" customWidth="1"/>
    <col min="7935" max="7935" width="27.85546875" style="123" customWidth="1"/>
    <col min="7936" max="7937" width="12.7109375" style="123" customWidth="1"/>
    <col min="7938" max="7938" width="15.140625" style="123" customWidth="1"/>
    <col min="7939" max="7939" width="9.140625" style="123"/>
    <col min="7940" max="7941" width="13.7109375" style="123" customWidth="1"/>
    <col min="7942" max="7942" width="10.42578125" style="123" bestFit="1" customWidth="1"/>
    <col min="7943" max="7943" width="10.5703125" style="123" bestFit="1" customWidth="1"/>
    <col min="7944" max="8188" width="9.140625" style="123"/>
    <col min="8189" max="8189" width="23" style="123" customWidth="1"/>
    <col min="8190" max="8190" width="20" style="123" customWidth="1"/>
    <col min="8191" max="8191" width="27.85546875" style="123" customWidth="1"/>
    <col min="8192" max="8193" width="12.7109375" style="123" customWidth="1"/>
    <col min="8194" max="8194" width="15.140625" style="123" customWidth="1"/>
    <col min="8195" max="8195" width="9.140625" style="123"/>
    <col min="8196" max="8197" width="13.7109375" style="123" customWidth="1"/>
    <col min="8198" max="8198" width="10.42578125" style="123" bestFit="1" customWidth="1"/>
    <col min="8199" max="8199" width="10.5703125" style="123" bestFit="1" customWidth="1"/>
    <col min="8200" max="8444" width="9.140625" style="123"/>
    <col min="8445" max="8445" width="23" style="123" customWidth="1"/>
    <col min="8446" max="8446" width="20" style="123" customWidth="1"/>
    <col min="8447" max="8447" width="27.85546875" style="123" customWidth="1"/>
    <col min="8448" max="8449" width="12.7109375" style="123" customWidth="1"/>
    <col min="8450" max="8450" width="15.140625" style="123" customWidth="1"/>
    <col min="8451" max="8451" width="9.140625" style="123"/>
    <col min="8452" max="8453" width="13.7109375" style="123" customWidth="1"/>
    <col min="8454" max="8454" width="10.42578125" style="123" bestFit="1" customWidth="1"/>
    <col min="8455" max="8455" width="10.5703125" style="123" bestFit="1" customWidth="1"/>
    <col min="8456" max="8700" width="9.140625" style="123"/>
    <col min="8701" max="8701" width="23" style="123" customWidth="1"/>
    <col min="8702" max="8702" width="20" style="123" customWidth="1"/>
    <col min="8703" max="8703" width="27.85546875" style="123" customWidth="1"/>
    <col min="8704" max="8705" width="12.7109375" style="123" customWidth="1"/>
    <col min="8706" max="8706" width="15.140625" style="123" customWidth="1"/>
    <col min="8707" max="8707" width="9.140625" style="123"/>
    <col min="8708" max="8709" width="13.7109375" style="123" customWidth="1"/>
    <col min="8710" max="8710" width="10.42578125" style="123" bestFit="1" customWidth="1"/>
    <col min="8711" max="8711" width="10.5703125" style="123" bestFit="1" customWidth="1"/>
    <col min="8712" max="8956" width="9.140625" style="123"/>
    <col min="8957" max="8957" width="23" style="123" customWidth="1"/>
    <col min="8958" max="8958" width="20" style="123" customWidth="1"/>
    <col min="8959" max="8959" width="27.85546875" style="123" customWidth="1"/>
    <col min="8960" max="8961" width="12.7109375" style="123" customWidth="1"/>
    <col min="8962" max="8962" width="15.140625" style="123" customWidth="1"/>
    <col min="8963" max="8963" width="9.140625" style="123"/>
    <col min="8964" max="8965" width="13.7109375" style="123" customWidth="1"/>
    <col min="8966" max="8966" width="10.42578125" style="123" bestFit="1" customWidth="1"/>
    <col min="8967" max="8967" width="10.5703125" style="123" bestFit="1" customWidth="1"/>
    <col min="8968" max="9212" width="9.140625" style="123"/>
    <col min="9213" max="9213" width="23" style="123" customWidth="1"/>
    <col min="9214" max="9214" width="20" style="123" customWidth="1"/>
    <col min="9215" max="9215" width="27.85546875" style="123" customWidth="1"/>
    <col min="9216" max="9217" width="12.7109375" style="123" customWidth="1"/>
    <col min="9218" max="9218" width="15.140625" style="123" customWidth="1"/>
    <col min="9219" max="9219" width="9.140625" style="123"/>
    <col min="9220" max="9221" width="13.7109375" style="123" customWidth="1"/>
    <col min="9222" max="9222" width="10.42578125" style="123" bestFit="1" customWidth="1"/>
    <col min="9223" max="9223" width="10.5703125" style="123" bestFit="1" customWidth="1"/>
    <col min="9224" max="9468" width="9.140625" style="123"/>
    <col min="9469" max="9469" width="23" style="123" customWidth="1"/>
    <col min="9470" max="9470" width="20" style="123" customWidth="1"/>
    <col min="9471" max="9471" width="27.85546875" style="123" customWidth="1"/>
    <col min="9472" max="9473" width="12.7109375" style="123" customWidth="1"/>
    <col min="9474" max="9474" width="15.140625" style="123" customWidth="1"/>
    <col min="9475" max="9475" width="9.140625" style="123"/>
    <col min="9476" max="9477" width="13.7109375" style="123" customWidth="1"/>
    <col min="9478" max="9478" width="10.42578125" style="123" bestFit="1" customWidth="1"/>
    <col min="9479" max="9479" width="10.5703125" style="123" bestFit="1" customWidth="1"/>
    <col min="9480" max="9724" width="9.140625" style="123"/>
    <col min="9725" max="9725" width="23" style="123" customWidth="1"/>
    <col min="9726" max="9726" width="20" style="123" customWidth="1"/>
    <col min="9727" max="9727" width="27.85546875" style="123" customWidth="1"/>
    <col min="9728" max="9729" width="12.7109375" style="123" customWidth="1"/>
    <col min="9730" max="9730" width="15.140625" style="123" customWidth="1"/>
    <col min="9731" max="9731" width="9.140625" style="123"/>
    <col min="9732" max="9733" width="13.7109375" style="123" customWidth="1"/>
    <col min="9734" max="9734" width="10.42578125" style="123" bestFit="1" customWidth="1"/>
    <col min="9735" max="9735" width="10.5703125" style="123" bestFit="1" customWidth="1"/>
    <col min="9736" max="9980" width="9.140625" style="123"/>
    <col min="9981" max="9981" width="23" style="123" customWidth="1"/>
    <col min="9982" max="9982" width="20" style="123" customWidth="1"/>
    <col min="9983" max="9983" width="27.85546875" style="123" customWidth="1"/>
    <col min="9984" max="9985" width="12.7109375" style="123" customWidth="1"/>
    <col min="9986" max="9986" width="15.140625" style="123" customWidth="1"/>
    <col min="9987" max="9987" width="9.140625" style="123"/>
    <col min="9988" max="9989" width="13.7109375" style="123" customWidth="1"/>
    <col min="9990" max="9990" width="10.42578125" style="123" bestFit="1" customWidth="1"/>
    <col min="9991" max="9991" width="10.5703125" style="123" bestFit="1" customWidth="1"/>
    <col min="9992" max="10236" width="9.140625" style="123"/>
    <col min="10237" max="10237" width="23" style="123" customWidth="1"/>
    <col min="10238" max="10238" width="20" style="123" customWidth="1"/>
    <col min="10239" max="10239" width="27.85546875" style="123" customWidth="1"/>
    <col min="10240" max="10241" width="12.7109375" style="123" customWidth="1"/>
    <col min="10242" max="10242" width="15.140625" style="123" customWidth="1"/>
    <col min="10243" max="10243" width="9.140625" style="123"/>
    <col min="10244" max="10245" width="13.7109375" style="123" customWidth="1"/>
    <col min="10246" max="10246" width="10.42578125" style="123" bestFit="1" customWidth="1"/>
    <col min="10247" max="10247" width="10.5703125" style="123" bestFit="1" customWidth="1"/>
    <col min="10248" max="10492" width="9.140625" style="123"/>
    <col min="10493" max="10493" width="23" style="123" customWidth="1"/>
    <col min="10494" max="10494" width="20" style="123" customWidth="1"/>
    <col min="10495" max="10495" width="27.85546875" style="123" customWidth="1"/>
    <col min="10496" max="10497" width="12.7109375" style="123" customWidth="1"/>
    <col min="10498" max="10498" width="15.140625" style="123" customWidth="1"/>
    <col min="10499" max="10499" width="9.140625" style="123"/>
    <col min="10500" max="10501" width="13.7109375" style="123" customWidth="1"/>
    <col min="10502" max="10502" width="10.42578125" style="123" bestFit="1" customWidth="1"/>
    <col min="10503" max="10503" width="10.5703125" style="123" bestFit="1" customWidth="1"/>
    <col min="10504" max="10748" width="9.140625" style="123"/>
    <col min="10749" max="10749" width="23" style="123" customWidth="1"/>
    <col min="10750" max="10750" width="20" style="123" customWidth="1"/>
    <col min="10751" max="10751" width="27.85546875" style="123" customWidth="1"/>
    <col min="10752" max="10753" width="12.7109375" style="123" customWidth="1"/>
    <col min="10754" max="10754" width="15.140625" style="123" customWidth="1"/>
    <col min="10755" max="10755" width="9.140625" style="123"/>
    <col min="10756" max="10757" width="13.7109375" style="123" customWidth="1"/>
    <col min="10758" max="10758" width="10.42578125" style="123" bestFit="1" customWidth="1"/>
    <col min="10759" max="10759" width="10.5703125" style="123" bestFit="1" customWidth="1"/>
    <col min="10760" max="11004" width="9.140625" style="123"/>
    <col min="11005" max="11005" width="23" style="123" customWidth="1"/>
    <col min="11006" max="11006" width="20" style="123" customWidth="1"/>
    <col min="11007" max="11007" width="27.85546875" style="123" customWidth="1"/>
    <col min="11008" max="11009" width="12.7109375" style="123" customWidth="1"/>
    <col min="11010" max="11010" width="15.140625" style="123" customWidth="1"/>
    <col min="11011" max="11011" width="9.140625" style="123"/>
    <col min="11012" max="11013" width="13.7109375" style="123" customWidth="1"/>
    <col min="11014" max="11014" width="10.42578125" style="123" bestFit="1" customWidth="1"/>
    <col min="11015" max="11015" width="10.5703125" style="123" bestFit="1" customWidth="1"/>
    <col min="11016" max="11260" width="9.140625" style="123"/>
    <col min="11261" max="11261" width="23" style="123" customWidth="1"/>
    <col min="11262" max="11262" width="20" style="123" customWidth="1"/>
    <col min="11263" max="11263" width="27.85546875" style="123" customWidth="1"/>
    <col min="11264" max="11265" width="12.7109375" style="123" customWidth="1"/>
    <col min="11266" max="11266" width="15.140625" style="123" customWidth="1"/>
    <col min="11267" max="11267" width="9.140625" style="123"/>
    <col min="11268" max="11269" width="13.7109375" style="123" customWidth="1"/>
    <col min="11270" max="11270" width="10.42578125" style="123" bestFit="1" customWidth="1"/>
    <col min="11271" max="11271" width="10.5703125" style="123" bestFit="1" customWidth="1"/>
    <col min="11272" max="11516" width="9.140625" style="123"/>
    <col min="11517" max="11517" width="23" style="123" customWidth="1"/>
    <col min="11518" max="11518" width="20" style="123" customWidth="1"/>
    <col min="11519" max="11519" width="27.85546875" style="123" customWidth="1"/>
    <col min="11520" max="11521" width="12.7109375" style="123" customWidth="1"/>
    <col min="11522" max="11522" width="15.140625" style="123" customWidth="1"/>
    <col min="11523" max="11523" width="9.140625" style="123"/>
    <col min="11524" max="11525" width="13.7109375" style="123" customWidth="1"/>
    <col min="11526" max="11526" width="10.42578125" style="123" bestFit="1" customWidth="1"/>
    <col min="11527" max="11527" width="10.5703125" style="123" bestFit="1" customWidth="1"/>
    <col min="11528" max="11772" width="9.140625" style="123"/>
    <col min="11773" max="11773" width="23" style="123" customWidth="1"/>
    <col min="11774" max="11774" width="20" style="123" customWidth="1"/>
    <col min="11775" max="11775" width="27.85546875" style="123" customWidth="1"/>
    <col min="11776" max="11777" width="12.7109375" style="123" customWidth="1"/>
    <col min="11778" max="11778" width="15.140625" style="123" customWidth="1"/>
    <col min="11779" max="11779" width="9.140625" style="123"/>
    <col min="11780" max="11781" width="13.7109375" style="123" customWidth="1"/>
    <col min="11782" max="11782" width="10.42578125" style="123" bestFit="1" customWidth="1"/>
    <col min="11783" max="11783" width="10.5703125" style="123" bestFit="1" customWidth="1"/>
    <col min="11784" max="12028" width="9.140625" style="123"/>
    <col min="12029" max="12029" width="23" style="123" customWidth="1"/>
    <col min="12030" max="12030" width="20" style="123" customWidth="1"/>
    <col min="12031" max="12031" width="27.85546875" style="123" customWidth="1"/>
    <col min="12032" max="12033" width="12.7109375" style="123" customWidth="1"/>
    <col min="12034" max="12034" width="15.140625" style="123" customWidth="1"/>
    <col min="12035" max="12035" width="9.140625" style="123"/>
    <col min="12036" max="12037" width="13.7109375" style="123" customWidth="1"/>
    <col min="12038" max="12038" width="10.42578125" style="123" bestFit="1" customWidth="1"/>
    <col min="12039" max="12039" width="10.5703125" style="123" bestFit="1" customWidth="1"/>
    <col min="12040" max="12284" width="9.140625" style="123"/>
    <col min="12285" max="12285" width="23" style="123" customWidth="1"/>
    <col min="12286" max="12286" width="20" style="123" customWidth="1"/>
    <col min="12287" max="12287" width="27.85546875" style="123" customWidth="1"/>
    <col min="12288" max="12289" width="12.7109375" style="123" customWidth="1"/>
    <col min="12290" max="12290" width="15.140625" style="123" customWidth="1"/>
    <col min="12291" max="12291" width="9.140625" style="123"/>
    <col min="12292" max="12293" width="13.7109375" style="123" customWidth="1"/>
    <col min="12294" max="12294" width="10.42578125" style="123" bestFit="1" customWidth="1"/>
    <col min="12295" max="12295" width="10.5703125" style="123" bestFit="1" customWidth="1"/>
    <col min="12296" max="12540" width="9.140625" style="123"/>
    <col min="12541" max="12541" width="23" style="123" customWidth="1"/>
    <col min="12542" max="12542" width="20" style="123" customWidth="1"/>
    <col min="12543" max="12543" width="27.85546875" style="123" customWidth="1"/>
    <col min="12544" max="12545" width="12.7109375" style="123" customWidth="1"/>
    <col min="12546" max="12546" width="15.140625" style="123" customWidth="1"/>
    <col min="12547" max="12547" width="9.140625" style="123"/>
    <col min="12548" max="12549" width="13.7109375" style="123" customWidth="1"/>
    <col min="12550" max="12550" width="10.42578125" style="123" bestFit="1" customWidth="1"/>
    <col min="12551" max="12551" width="10.5703125" style="123" bestFit="1" customWidth="1"/>
    <col min="12552" max="12796" width="9.140625" style="123"/>
    <col min="12797" max="12797" width="23" style="123" customWidth="1"/>
    <col min="12798" max="12798" width="20" style="123" customWidth="1"/>
    <col min="12799" max="12799" width="27.85546875" style="123" customWidth="1"/>
    <col min="12800" max="12801" width="12.7109375" style="123" customWidth="1"/>
    <col min="12802" max="12802" width="15.140625" style="123" customWidth="1"/>
    <col min="12803" max="12803" width="9.140625" style="123"/>
    <col min="12804" max="12805" width="13.7109375" style="123" customWidth="1"/>
    <col min="12806" max="12806" width="10.42578125" style="123" bestFit="1" customWidth="1"/>
    <col min="12807" max="12807" width="10.5703125" style="123" bestFit="1" customWidth="1"/>
    <col min="12808" max="13052" width="9.140625" style="123"/>
    <col min="13053" max="13053" width="23" style="123" customWidth="1"/>
    <col min="13054" max="13054" width="20" style="123" customWidth="1"/>
    <col min="13055" max="13055" width="27.85546875" style="123" customWidth="1"/>
    <col min="13056" max="13057" width="12.7109375" style="123" customWidth="1"/>
    <col min="13058" max="13058" width="15.140625" style="123" customWidth="1"/>
    <col min="13059" max="13059" width="9.140625" style="123"/>
    <col min="13060" max="13061" width="13.7109375" style="123" customWidth="1"/>
    <col min="13062" max="13062" width="10.42578125" style="123" bestFit="1" customWidth="1"/>
    <col min="13063" max="13063" width="10.5703125" style="123" bestFit="1" customWidth="1"/>
    <col min="13064" max="13308" width="9.140625" style="123"/>
    <col min="13309" max="13309" width="23" style="123" customWidth="1"/>
    <col min="13310" max="13310" width="20" style="123" customWidth="1"/>
    <col min="13311" max="13311" width="27.85546875" style="123" customWidth="1"/>
    <col min="13312" max="13313" width="12.7109375" style="123" customWidth="1"/>
    <col min="13314" max="13314" width="15.140625" style="123" customWidth="1"/>
    <col min="13315" max="13315" width="9.140625" style="123"/>
    <col min="13316" max="13317" width="13.7109375" style="123" customWidth="1"/>
    <col min="13318" max="13318" width="10.42578125" style="123" bestFit="1" customWidth="1"/>
    <col min="13319" max="13319" width="10.5703125" style="123" bestFit="1" customWidth="1"/>
    <col min="13320" max="13564" width="9.140625" style="123"/>
    <col min="13565" max="13565" width="23" style="123" customWidth="1"/>
    <col min="13566" max="13566" width="20" style="123" customWidth="1"/>
    <col min="13567" max="13567" width="27.85546875" style="123" customWidth="1"/>
    <col min="13568" max="13569" width="12.7109375" style="123" customWidth="1"/>
    <col min="13570" max="13570" width="15.140625" style="123" customWidth="1"/>
    <col min="13571" max="13571" width="9.140625" style="123"/>
    <col min="13572" max="13573" width="13.7109375" style="123" customWidth="1"/>
    <col min="13574" max="13574" width="10.42578125" style="123" bestFit="1" customWidth="1"/>
    <col min="13575" max="13575" width="10.5703125" style="123" bestFit="1" customWidth="1"/>
    <col min="13576" max="13820" width="9.140625" style="123"/>
    <col min="13821" max="13821" width="23" style="123" customWidth="1"/>
    <col min="13822" max="13822" width="20" style="123" customWidth="1"/>
    <col min="13823" max="13823" width="27.85546875" style="123" customWidth="1"/>
    <col min="13824" max="13825" width="12.7109375" style="123" customWidth="1"/>
    <col min="13826" max="13826" width="15.140625" style="123" customWidth="1"/>
    <col min="13827" max="13827" width="9.140625" style="123"/>
    <col min="13828" max="13829" width="13.7109375" style="123" customWidth="1"/>
    <col min="13830" max="13830" width="10.42578125" style="123" bestFit="1" customWidth="1"/>
    <col min="13831" max="13831" width="10.5703125" style="123" bestFit="1" customWidth="1"/>
    <col min="13832" max="14076" width="9.140625" style="123"/>
    <col min="14077" max="14077" width="23" style="123" customWidth="1"/>
    <col min="14078" max="14078" width="20" style="123" customWidth="1"/>
    <col min="14079" max="14079" width="27.85546875" style="123" customWidth="1"/>
    <col min="14080" max="14081" width="12.7109375" style="123" customWidth="1"/>
    <col min="14082" max="14082" width="15.140625" style="123" customWidth="1"/>
    <col min="14083" max="14083" width="9.140625" style="123"/>
    <col min="14084" max="14085" width="13.7109375" style="123" customWidth="1"/>
    <col min="14086" max="14086" width="10.42578125" style="123" bestFit="1" customWidth="1"/>
    <col min="14087" max="14087" width="10.5703125" style="123" bestFit="1" customWidth="1"/>
    <col min="14088" max="14332" width="9.140625" style="123"/>
    <col min="14333" max="14333" width="23" style="123" customWidth="1"/>
    <col min="14334" max="14334" width="20" style="123" customWidth="1"/>
    <col min="14335" max="14335" width="27.85546875" style="123" customWidth="1"/>
    <col min="14336" max="14337" width="12.7109375" style="123" customWidth="1"/>
    <col min="14338" max="14338" width="15.140625" style="123" customWidth="1"/>
    <col min="14339" max="14339" width="9.140625" style="123"/>
    <col min="14340" max="14341" width="13.7109375" style="123" customWidth="1"/>
    <col min="14342" max="14342" width="10.42578125" style="123" bestFit="1" customWidth="1"/>
    <col min="14343" max="14343" width="10.5703125" style="123" bestFit="1" customWidth="1"/>
    <col min="14344" max="14588" width="9.140625" style="123"/>
    <col min="14589" max="14589" width="23" style="123" customWidth="1"/>
    <col min="14590" max="14590" width="20" style="123" customWidth="1"/>
    <col min="14591" max="14591" width="27.85546875" style="123" customWidth="1"/>
    <col min="14592" max="14593" width="12.7109375" style="123" customWidth="1"/>
    <col min="14594" max="14594" width="15.140625" style="123" customWidth="1"/>
    <col min="14595" max="14595" width="9.140625" style="123"/>
    <col min="14596" max="14597" width="13.7109375" style="123" customWidth="1"/>
    <col min="14598" max="14598" width="10.42578125" style="123" bestFit="1" customWidth="1"/>
    <col min="14599" max="14599" width="10.5703125" style="123" bestFit="1" customWidth="1"/>
    <col min="14600" max="14844" width="9.140625" style="123"/>
    <col min="14845" max="14845" width="23" style="123" customWidth="1"/>
    <col min="14846" max="14846" width="20" style="123" customWidth="1"/>
    <col min="14847" max="14847" width="27.85546875" style="123" customWidth="1"/>
    <col min="14848" max="14849" width="12.7109375" style="123" customWidth="1"/>
    <col min="14850" max="14850" width="15.140625" style="123" customWidth="1"/>
    <col min="14851" max="14851" width="9.140625" style="123"/>
    <col min="14852" max="14853" width="13.7109375" style="123" customWidth="1"/>
    <col min="14854" max="14854" width="10.42578125" style="123" bestFit="1" customWidth="1"/>
    <col min="14855" max="14855" width="10.5703125" style="123" bestFit="1" customWidth="1"/>
    <col min="14856" max="15100" width="9.140625" style="123"/>
    <col min="15101" max="15101" width="23" style="123" customWidth="1"/>
    <col min="15102" max="15102" width="20" style="123" customWidth="1"/>
    <col min="15103" max="15103" width="27.85546875" style="123" customWidth="1"/>
    <col min="15104" max="15105" width="12.7109375" style="123" customWidth="1"/>
    <col min="15106" max="15106" width="15.140625" style="123" customWidth="1"/>
    <col min="15107" max="15107" width="9.140625" style="123"/>
    <col min="15108" max="15109" width="13.7109375" style="123" customWidth="1"/>
    <col min="15110" max="15110" width="10.42578125" style="123" bestFit="1" customWidth="1"/>
    <col min="15111" max="15111" width="10.5703125" style="123" bestFit="1" customWidth="1"/>
    <col min="15112" max="15356" width="9.140625" style="123"/>
    <col min="15357" max="15357" width="23" style="123" customWidth="1"/>
    <col min="15358" max="15358" width="20" style="123" customWidth="1"/>
    <col min="15359" max="15359" width="27.85546875" style="123" customWidth="1"/>
    <col min="15360" max="15361" width="12.7109375" style="123" customWidth="1"/>
    <col min="15362" max="15362" width="15.140625" style="123" customWidth="1"/>
    <col min="15363" max="15363" width="9.140625" style="123"/>
    <col min="15364" max="15365" width="13.7109375" style="123" customWidth="1"/>
    <col min="15366" max="15366" width="10.42578125" style="123" bestFit="1" customWidth="1"/>
    <col min="15367" max="15367" width="10.5703125" style="123" bestFit="1" customWidth="1"/>
    <col min="15368" max="15612" width="9.140625" style="123"/>
    <col min="15613" max="15613" width="23" style="123" customWidth="1"/>
    <col min="15614" max="15614" width="20" style="123" customWidth="1"/>
    <col min="15615" max="15615" width="27.85546875" style="123" customWidth="1"/>
    <col min="15616" max="15617" width="12.7109375" style="123" customWidth="1"/>
    <col min="15618" max="15618" width="15.140625" style="123" customWidth="1"/>
    <col min="15619" max="15619" width="9.140625" style="123"/>
    <col min="15620" max="15621" width="13.7109375" style="123" customWidth="1"/>
    <col min="15622" max="15622" width="10.42578125" style="123" bestFit="1" customWidth="1"/>
    <col min="15623" max="15623" width="10.5703125" style="123" bestFit="1" customWidth="1"/>
    <col min="15624" max="15868" width="9.140625" style="123"/>
    <col min="15869" max="15869" width="23" style="123" customWidth="1"/>
    <col min="15870" max="15870" width="20" style="123" customWidth="1"/>
    <col min="15871" max="15871" width="27.85546875" style="123" customWidth="1"/>
    <col min="15872" max="15873" width="12.7109375" style="123" customWidth="1"/>
    <col min="15874" max="15874" width="15.140625" style="123" customWidth="1"/>
    <col min="15875" max="15875" width="9.140625" style="123"/>
    <col min="15876" max="15877" width="13.7109375" style="123" customWidth="1"/>
    <col min="15878" max="15878" width="10.42578125" style="123" bestFit="1" customWidth="1"/>
    <col min="15879" max="15879" width="10.5703125" style="123" bestFit="1" customWidth="1"/>
    <col min="15880" max="16124" width="9.140625" style="123"/>
    <col min="16125" max="16125" width="23" style="123" customWidth="1"/>
    <col min="16126" max="16126" width="20" style="123" customWidth="1"/>
    <col min="16127" max="16127" width="27.85546875" style="123" customWidth="1"/>
    <col min="16128" max="16129" width="12.7109375" style="123" customWidth="1"/>
    <col min="16130" max="16130" width="15.140625" style="123" customWidth="1"/>
    <col min="16131" max="16131" width="9.140625" style="123"/>
    <col min="16132" max="16133" width="13.7109375" style="123" customWidth="1"/>
    <col min="16134" max="16134" width="10.42578125" style="123" bestFit="1" customWidth="1"/>
    <col min="16135" max="16135" width="10.5703125" style="123" bestFit="1" customWidth="1"/>
    <col min="16136" max="16384" width="9.140625" style="123"/>
  </cols>
  <sheetData>
    <row r="1" spans="1:252" x14ac:dyDescent="0.25">
      <c r="A1" s="681" t="s">
        <v>223</v>
      </c>
      <c r="B1" s="681"/>
      <c r="C1" s="681"/>
      <c r="D1" s="681"/>
      <c r="E1" s="681"/>
      <c r="F1" s="681"/>
      <c r="G1" s="681"/>
    </row>
    <row r="2" spans="1:252" x14ac:dyDescent="0.25">
      <c r="A2" s="379"/>
      <c r="B2" s="379"/>
      <c r="C2" s="379"/>
      <c r="D2" s="379"/>
      <c r="E2" s="50"/>
      <c r="F2" s="50"/>
      <c r="G2" s="50"/>
    </row>
    <row r="3" spans="1:252" ht="46.5" customHeight="1" x14ac:dyDescent="0.25">
      <c r="A3" s="682" t="s">
        <v>581</v>
      </c>
      <c r="B3" s="682"/>
      <c r="C3" s="682"/>
      <c r="D3" s="682"/>
      <c r="E3" s="682"/>
      <c r="F3" s="682"/>
      <c r="G3" s="682"/>
    </row>
    <row r="4" spans="1:252" ht="49.5" customHeight="1" x14ac:dyDescent="0.25">
      <c r="A4" s="683" t="s">
        <v>26</v>
      </c>
      <c r="B4" s="683"/>
      <c r="C4" s="683"/>
      <c r="D4" s="683"/>
      <c r="E4" s="683"/>
      <c r="F4" s="683"/>
      <c r="G4" s="683"/>
    </row>
    <row r="5" spans="1:252" s="50" customFormat="1" ht="24" customHeight="1" x14ac:dyDescent="0.25">
      <c r="A5" s="683" t="s">
        <v>59</v>
      </c>
      <c r="B5" s="683"/>
      <c r="C5" s="683"/>
      <c r="D5" s="683"/>
      <c r="E5" s="683"/>
      <c r="F5" s="683"/>
      <c r="G5" s="683"/>
    </row>
    <row r="6" spans="1:252" s="50" customFormat="1" ht="18" thickBot="1" x14ac:dyDescent="0.3"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377"/>
      <c r="AH6" s="377"/>
      <c r="AI6" s="377"/>
      <c r="AJ6" s="377"/>
      <c r="AK6" s="377"/>
      <c r="AL6" s="377"/>
      <c r="AM6" s="377"/>
      <c r="AN6" s="377"/>
      <c r="AO6" s="377"/>
      <c r="AP6" s="377"/>
      <c r="AQ6" s="377"/>
      <c r="AR6" s="377"/>
      <c r="AS6" s="377"/>
      <c r="AT6" s="377"/>
      <c r="AU6" s="377"/>
      <c r="AV6" s="377"/>
      <c r="AW6" s="377"/>
      <c r="AX6" s="377"/>
      <c r="AY6" s="377"/>
      <c r="AZ6" s="377"/>
      <c r="BA6" s="377"/>
      <c r="BB6" s="377"/>
      <c r="BC6" s="377"/>
      <c r="BD6" s="377"/>
      <c r="BE6" s="377"/>
      <c r="BF6" s="377"/>
      <c r="BG6" s="377"/>
      <c r="BH6" s="377"/>
      <c r="BI6" s="377"/>
      <c r="BJ6" s="377"/>
      <c r="BK6" s="377"/>
      <c r="BL6" s="377"/>
      <c r="BM6" s="377"/>
      <c r="BN6" s="377"/>
      <c r="BO6" s="377"/>
      <c r="BP6" s="377"/>
      <c r="BQ6" s="377"/>
      <c r="BR6" s="377"/>
      <c r="BS6" s="377"/>
      <c r="BT6" s="377"/>
      <c r="BU6" s="377"/>
      <c r="BV6" s="377"/>
      <c r="BW6" s="377"/>
      <c r="BX6" s="377"/>
      <c r="BY6" s="377"/>
      <c r="BZ6" s="377"/>
      <c r="CA6" s="377"/>
      <c r="CB6" s="377"/>
      <c r="CC6" s="377"/>
      <c r="CD6" s="377"/>
      <c r="CE6" s="377"/>
      <c r="CF6" s="377"/>
      <c r="CG6" s="377"/>
      <c r="CH6" s="377"/>
      <c r="CI6" s="377"/>
      <c r="CJ6" s="377"/>
      <c r="CK6" s="377"/>
      <c r="CL6" s="377"/>
      <c r="CM6" s="377"/>
      <c r="CN6" s="377"/>
      <c r="CO6" s="377"/>
      <c r="CP6" s="377"/>
      <c r="CQ6" s="377"/>
      <c r="CR6" s="377"/>
      <c r="CS6" s="377"/>
      <c r="CT6" s="377"/>
      <c r="CU6" s="377"/>
      <c r="CV6" s="377"/>
      <c r="CW6" s="377"/>
      <c r="CX6" s="377"/>
      <c r="CY6" s="377"/>
      <c r="CZ6" s="377"/>
      <c r="DA6" s="377"/>
      <c r="DB6" s="377"/>
      <c r="DC6" s="377"/>
      <c r="DD6" s="377"/>
      <c r="DE6" s="377"/>
      <c r="DF6" s="377"/>
      <c r="DG6" s="377"/>
      <c r="DH6" s="377"/>
      <c r="DI6" s="377"/>
      <c r="DJ6" s="377"/>
      <c r="DK6" s="377"/>
      <c r="DL6" s="377"/>
      <c r="DM6" s="377"/>
      <c r="DN6" s="377"/>
      <c r="DO6" s="377"/>
      <c r="DP6" s="377"/>
      <c r="DQ6" s="377"/>
      <c r="DR6" s="377"/>
      <c r="DS6" s="377"/>
      <c r="DT6" s="377"/>
      <c r="DU6" s="377"/>
      <c r="DV6" s="377"/>
      <c r="DW6" s="377"/>
      <c r="DX6" s="377"/>
      <c r="DY6" s="377"/>
      <c r="DZ6" s="377"/>
      <c r="EA6" s="377"/>
      <c r="EB6" s="377"/>
      <c r="EC6" s="377"/>
      <c r="ED6" s="377"/>
      <c r="EE6" s="377"/>
      <c r="EF6" s="377"/>
      <c r="EG6" s="377"/>
      <c r="EH6" s="377"/>
      <c r="EI6" s="377"/>
      <c r="EJ6" s="377"/>
      <c r="EK6" s="377"/>
      <c r="EL6" s="377"/>
      <c r="EM6" s="377"/>
      <c r="EN6" s="377"/>
      <c r="EO6" s="377"/>
      <c r="EP6" s="377"/>
      <c r="EQ6" s="377"/>
      <c r="ER6" s="377"/>
      <c r="ES6" s="377"/>
      <c r="ET6" s="377"/>
      <c r="EU6" s="377"/>
      <c r="EV6" s="377"/>
      <c r="EW6" s="377"/>
      <c r="EX6" s="377"/>
      <c r="EY6" s="377"/>
      <c r="EZ6" s="377"/>
      <c r="FA6" s="377"/>
      <c r="FB6" s="377"/>
      <c r="FC6" s="377"/>
      <c r="FD6" s="377"/>
      <c r="FE6" s="377"/>
      <c r="FF6" s="377"/>
      <c r="FG6" s="377"/>
      <c r="FH6" s="377"/>
      <c r="FI6" s="377"/>
      <c r="FJ6" s="377"/>
      <c r="FK6" s="377"/>
      <c r="FL6" s="377"/>
      <c r="FM6" s="377"/>
      <c r="FN6" s="377"/>
      <c r="FO6" s="377"/>
      <c r="FP6" s="377"/>
      <c r="FQ6" s="377"/>
      <c r="FR6" s="377"/>
      <c r="FS6" s="377"/>
      <c r="FT6" s="377"/>
      <c r="FU6" s="377"/>
      <c r="FV6" s="377"/>
      <c r="FW6" s="377"/>
      <c r="FX6" s="377"/>
      <c r="FY6" s="377"/>
      <c r="FZ6" s="377"/>
      <c r="GA6" s="377"/>
      <c r="GB6" s="377"/>
      <c r="GC6" s="377"/>
      <c r="GD6" s="377"/>
      <c r="GE6" s="377"/>
      <c r="GF6" s="377"/>
      <c r="GG6" s="377"/>
      <c r="GH6" s="377"/>
      <c r="GI6" s="377"/>
      <c r="GJ6" s="377"/>
      <c r="GK6" s="377"/>
      <c r="GL6" s="377"/>
      <c r="GM6" s="377"/>
      <c r="GN6" s="377"/>
      <c r="GO6" s="377"/>
      <c r="GP6" s="377"/>
      <c r="GQ6" s="377"/>
      <c r="GR6" s="377"/>
      <c r="GS6" s="377"/>
      <c r="GT6" s="377"/>
      <c r="GU6" s="377"/>
      <c r="GV6" s="377"/>
      <c r="GW6" s="377"/>
      <c r="GX6" s="377"/>
      <c r="GY6" s="377"/>
      <c r="GZ6" s="377"/>
      <c r="HA6" s="377"/>
      <c r="HB6" s="377"/>
      <c r="HC6" s="377"/>
      <c r="HD6" s="377"/>
      <c r="HE6" s="377"/>
      <c r="HF6" s="377"/>
      <c r="HG6" s="377"/>
      <c r="HH6" s="377"/>
      <c r="HI6" s="377"/>
      <c r="HJ6" s="377"/>
      <c r="HK6" s="377"/>
      <c r="HL6" s="377"/>
      <c r="HM6" s="377"/>
      <c r="HN6" s="377"/>
      <c r="HO6" s="377"/>
      <c r="HP6" s="377"/>
      <c r="HQ6" s="377"/>
      <c r="HR6" s="377"/>
      <c r="HS6" s="377"/>
      <c r="HT6" s="377"/>
      <c r="HU6" s="377"/>
      <c r="HV6" s="377"/>
      <c r="HW6" s="377"/>
      <c r="HX6" s="377"/>
      <c r="HY6" s="377"/>
      <c r="HZ6" s="377"/>
      <c r="IA6" s="377"/>
      <c r="IB6" s="377"/>
      <c r="IC6" s="377"/>
      <c r="ID6" s="377"/>
      <c r="IE6" s="377"/>
      <c r="IF6" s="377"/>
      <c r="IG6" s="377"/>
      <c r="IH6" s="377"/>
      <c r="II6" s="377"/>
      <c r="IJ6" s="377"/>
      <c r="IK6" s="377"/>
      <c r="IL6" s="377"/>
      <c r="IM6" s="377"/>
      <c r="IN6" s="377"/>
      <c r="IO6" s="377"/>
      <c r="IP6" s="377"/>
      <c r="IQ6" s="377"/>
      <c r="IR6" s="377"/>
    </row>
    <row r="7" spans="1:252" s="50" customFormat="1" ht="53.25" customHeight="1" x14ac:dyDescent="0.25">
      <c r="A7" s="1067" t="s">
        <v>28</v>
      </c>
      <c r="B7" s="1068"/>
      <c r="C7" s="1068"/>
      <c r="D7" s="984" t="s">
        <v>109</v>
      </c>
      <c r="E7" s="984"/>
      <c r="F7" s="984"/>
      <c r="G7" s="984"/>
    </row>
    <row r="8" spans="1:252" s="50" customFormat="1" ht="45.75" customHeight="1" x14ac:dyDescent="0.25">
      <c r="A8" s="1035"/>
      <c r="B8" s="760"/>
      <c r="C8" s="760"/>
      <c r="D8" s="696" t="s">
        <v>29</v>
      </c>
      <c r="E8" s="697"/>
      <c r="F8" s="696" t="s">
        <v>30</v>
      </c>
      <c r="G8" s="697"/>
    </row>
    <row r="9" spans="1:252" s="50" customFormat="1" ht="34.5" customHeight="1" thickBot="1" x14ac:dyDescent="0.3">
      <c r="A9" s="1069"/>
      <c r="B9" s="1070"/>
      <c r="C9" s="1070"/>
      <c r="D9" s="384" t="s">
        <v>11</v>
      </c>
      <c r="E9" s="142" t="s">
        <v>5</v>
      </c>
      <c r="F9" s="384" t="s">
        <v>11</v>
      </c>
      <c r="G9" s="144" t="s">
        <v>5</v>
      </c>
    </row>
    <row r="10" spans="1:252" s="50" customFormat="1" x14ac:dyDescent="0.25">
      <c r="A10" s="712" t="s">
        <v>31</v>
      </c>
      <c r="B10" s="713"/>
      <c r="C10" s="716" t="s">
        <v>12</v>
      </c>
      <c r="D10" s="717"/>
      <c r="E10" s="717"/>
      <c r="F10" s="717"/>
      <c r="G10" s="718"/>
    </row>
    <row r="11" spans="1:252" s="50" customFormat="1" x14ac:dyDescent="0.25">
      <c r="A11" s="714"/>
      <c r="B11" s="715"/>
      <c r="C11" s="719" t="s">
        <v>78</v>
      </c>
      <c r="D11" s="720"/>
      <c r="E11" s="720"/>
      <c r="F11" s="720"/>
      <c r="G11" s="721"/>
    </row>
    <row r="12" spans="1:252" s="50" customFormat="1" x14ac:dyDescent="0.25">
      <c r="A12" s="775">
        <v>1047</v>
      </c>
      <c r="B12" s="760" t="s">
        <v>203</v>
      </c>
      <c r="C12" s="688" t="s">
        <v>33</v>
      </c>
      <c r="D12" s="689"/>
      <c r="E12" s="689"/>
      <c r="F12" s="689"/>
      <c r="G12" s="690"/>
    </row>
    <row r="13" spans="1:252" s="50" customFormat="1" ht="68.25" customHeight="1" thickBot="1" x14ac:dyDescent="0.3">
      <c r="A13" s="776"/>
      <c r="B13" s="760"/>
      <c r="C13" s="691" t="s">
        <v>583</v>
      </c>
      <c r="D13" s="692"/>
      <c r="E13" s="692"/>
      <c r="F13" s="692"/>
      <c r="G13" s="693"/>
    </row>
    <row r="14" spans="1:252" s="50" customFormat="1" ht="35.25" thickBot="1" x14ac:dyDescent="0.3">
      <c r="A14" s="710" t="s">
        <v>60</v>
      </c>
      <c r="B14" s="695"/>
      <c r="C14" s="375" t="s">
        <v>61</v>
      </c>
      <c r="D14" s="385"/>
      <c r="E14" s="385"/>
      <c r="F14" s="386"/>
      <c r="G14" s="147"/>
    </row>
    <row r="15" spans="1:252" s="50" customFormat="1" ht="37.5" customHeight="1" thickBot="1" x14ac:dyDescent="0.3">
      <c r="A15" s="710" t="s">
        <v>62</v>
      </c>
      <c r="B15" s="711"/>
      <c r="C15" s="375"/>
      <c r="D15" s="133" t="s">
        <v>35</v>
      </c>
      <c r="E15" s="133" t="s">
        <v>35</v>
      </c>
      <c r="F15" s="387">
        <f>SUM('Վայոց ձ'!C12)</f>
        <v>4451.8</v>
      </c>
      <c r="G15" s="387">
        <f>SUM('Վայոց ձ'!D12)</f>
        <v>4451.8</v>
      </c>
    </row>
    <row r="16" spans="1:252" s="50" customFormat="1" ht="48" customHeight="1" thickBot="1" x14ac:dyDescent="0.3">
      <c r="A16" s="710" t="s">
        <v>63</v>
      </c>
      <c r="B16" s="730"/>
      <c r="C16" s="711"/>
      <c r="D16" s="374"/>
      <c r="E16" s="133"/>
      <c r="F16" s="146"/>
      <c r="G16" s="147"/>
    </row>
    <row r="17" spans="1:7" s="50" customFormat="1" ht="37.5" customHeight="1" x14ac:dyDescent="0.25">
      <c r="A17" s="731" t="s">
        <v>64</v>
      </c>
      <c r="B17" s="732"/>
      <c r="C17" s="732"/>
      <c r="D17" s="732"/>
      <c r="E17" s="732"/>
      <c r="F17" s="732"/>
      <c r="G17" s="733"/>
    </row>
    <row r="18" spans="1:7" s="50" customFormat="1" ht="48.75" customHeight="1" thickBot="1" x14ac:dyDescent="0.3">
      <c r="A18" s="694" t="s">
        <v>75</v>
      </c>
      <c r="B18" s="734"/>
      <c r="C18" s="734"/>
      <c r="D18" s="734"/>
      <c r="E18" s="734"/>
      <c r="F18" s="734"/>
      <c r="G18" s="735"/>
    </row>
    <row r="19" spans="1:7" s="50" customFormat="1" x14ac:dyDescent="0.25">
      <c r="A19" s="736" t="s">
        <v>41</v>
      </c>
      <c r="B19" s="737"/>
      <c r="C19" s="737"/>
      <c r="D19" s="737"/>
      <c r="E19" s="737"/>
      <c r="F19" s="737"/>
      <c r="G19" s="738"/>
    </row>
    <row r="20" spans="1:7" s="50" customFormat="1" ht="45.75" customHeight="1" thickBot="1" x14ac:dyDescent="0.35">
      <c r="A20" s="722" t="s">
        <v>86</v>
      </c>
      <c r="B20" s="723"/>
      <c r="C20" s="723"/>
      <c r="D20" s="723"/>
      <c r="E20" s="723"/>
      <c r="F20" s="723"/>
      <c r="G20" s="724"/>
    </row>
    <row r="21" spans="1:7" s="50" customFormat="1" x14ac:dyDescent="0.25">
      <c r="A21" s="736" t="s">
        <v>42</v>
      </c>
      <c r="B21" s="737"/>
      <c r="C21" s="737"/>
      <c r="D21" s="737"/>
      <c r="E21" s="737"/>
      <c r="F21" s="737"/>
      <c r="G21" s="738"/>
    </row>
    <row r="22" spans="1:7" s="50" customFormat="1" ht="36" customHeight="1" thickBot="1" x14ac:dyDescent="0.35">
      <c r="A22" s="722" t="s">
        <v>87</v>
      </c>
      <c r="B22" s="723"/>
      <c r="C22" s="723"/>
      <c r="D22" s="723"/>
      <c r="E22" s="723"/>
      <c r="F22" s="723"/>
      <c r="G22" s="724"/>
    </row>
    <row r="23" spans="1:7" x14ac:dyDescent="0.25">
      <c r="A23" s="848" t="s">
        <v>27</v>
      </c>
      <c r="B23" s="848"/>
      <c r="C23" s="848"/>
      <c r="D23" s="848"/>
      <c r="E23" s="848"/>
      <c r="F23" s="848"/>
      <c r="G23" s="848"/>
    </row>
    <row r="24" spans="1:7" ht="18" thickBot="1" x14ac:dyDescent="0.3">
      <c r="A24" s="380"/>
      <c r="B24" s="380"/>
      <c r="C24" s="380"/>
      <c r="D24" s="380"/>
      <c r="E24" s="380"/>
      <c r="F24" s="380"/>
      <c r="G24" s="380"/>
    </row>
    <row r="25" spans="1:7" ht="57" customHeight="1" x14ac:dyDescent="0.25">
      <c r="A25" s="849" t="s">
        <v>28</v>
      </c>
      <c r="B25" s="850"/>
      <c r="C25" s="851"/>
      <c r="D25" s="984" t="s">
        <v>109</v>
      </c>
      <c r="E25" s="984"/>
      <c r="F25" s="984"/>
      <c r="G25" s="984"/>
    </row>
    <row r="26" spans="1:7" ht="39" customHeight="1" x14ac:dyDescent="0.25">
      <c r="A26" s="852"/>
      <c r="B26" s="853"/>
      <c r="C26" s="854"/>
      <c r="D26" s="696" t="s">
        <v>29</v>
      </c>
      <c r="E26" s="697"/>
      <c r="F26" s="696" t="s">
        <v>30</v>
      </c>
      <c r="G26" s="697"/>
    </row>
    <row r="27" spans="1:7" ht="33.75" customHeight="1" thickBot="1" x14ac:dyDescent="0.3">
      <c r="A27" s="855"/>
      <c r="B27" s="856"/>
      <c r="C27" s="857"/>
      <c r="D27" s="384" t="s">
        <v>11</v>
      </c>
      <c r="E27" s="142" t="s">
        <v>5</v>
      </c>
      <c r="F27" s="384" t="s">
        <v>11</v>
      </c>
      <c r="G27" s="144" t="s">
        <v>5</v>
      </c>
    </row>
    <row r="28" spans="1:7" x14ac:dyDescent="0.25">
      <c r="A28" s="814" t="s">
        <v>31</v>
      </c>
      <c r="B28" s="815"/>
      <c r="C28" s="807" t="s">
        <v>12</v>
      </c>
      <c r="D28" s="808"/>
      <c r="E28" s="808"/>
      <c r="F28" s="808"/>
      <c r="G28" s="809"/>
    </row>
    <row r="29" spans="1:7" ht="31.5" customHeight="1" x14ac:dyDescent="0.25">
      <c r="A29" s="816"/>
      <c r="B29" s="817"/>
      <c r="C29" s="858" t="s">
        <v>32</v>
      </c>
      <c r="D29" s="859"/>
      <c r="E29" s="859"/>
      <c r="F29" s="859"/>
      <c r="G29" s="860"/>
    </row>
    <row r="30" spans="1:7" x14ac:dyDescent="0.25">
      <c r="A30" s="759">
        <v>1146</v>
      </c>
      <c r="B30" s="861" t="s">
        <v>442</v>
      </c>
      <c r="C30" s="454" t="s">
        <v>33</v>
      </c>
      <c r="D30" s="455"/>
      <c r="E30" s="456"/>
      <c r="F30" s="456"/>
      <c r="G30" s="457"/>
    </row>
    <row r="31" spans="1:7" ht="63.75" customHeight="1" x14ac:dyDescent="0.25">
      <c r="A31" s="759"/>
      <c r="B31" s="861"/>
      <c r="C31" s="862" t="s">
        <v>443</v>
      </c>
      <c r="D31" s="863"/>
      <c r="E31" s="863"/>
      <c r="F31" s="863"/>
      <c r="G31" s="864"/>
    </row>
    <row r="32" spans="1:7" ht="37.5" customHeight="1" thickBot="1" x14ac:dyDescent="0.3">
      <c r="A32" s="824" t="s">
        <v>34</v>
      </c>
      <c r="B32" s="825"/>
      <c r="C32" s="458"/>
      <c r="D32" s="459" t="s">
        <v>35</v>
      </c>
      <c r="E32" s="459" t="s">
        <v>35</v>
      </c>
      <c r="F32" s="80">
        <f>SUM(Կապիտալ!H268)</f>
        <v>-1455</v>
      </c>
      <c r="G32" s="80">
        <f>SUM(F32)</f>
        <v>-1455</v>
      </c>
    </row>
    <row r="33" spans="1:7" ht="28.5" customHeight="1" x14ac:dyDescent="0.25">
      <c r="A33" s="810" t="s">
        <v>36</v>
      </c>
      <c r="B33" s="811"/>
      <c r="C33" s="811"/>
      <c r="D33" s="811"/>
      <c r="E33" s="811"/>
      <c r="F33" s="812"/>
      <c r="G33" s="813"/>
    </row>
    <row r="34" spans="1:7" ht="39.75" customHeight="1" thickBot="1" x14ac:dyDescent="0.3">
      <c r="A34" s="818" t="s">
        <v>584</v>
      </c>
      <c r="B34" s="819"/>
      <c r="C34" s="819"/>
      <c r="D34" s="819"/>
      <c r="E34" s="819"/>
      <c r="F34" s="819"/>
      <c r="G34" s="820"/>
    </row>
    <row r="35" spans="1:7" ht="42" customHeight="1" thickBot="1" x14ac:dyDescent="0.3">
      <c r="A35" s="821" t="s">
        <v>37</v>
      </c>
      <c r="B35" s="822"/>
      <c r="C35" s="822"/>
      <c r="D35" s="822"/>
      <c r="E35" s="822"/>
      <c r="F35" s="822"/>
      <c r="G35" s="823"/>
    </row>
    <row r="36" spans="1:7" ht="81" customHeight="1" thickBot="1" x14ac:dyDescent="0.3">
      <c r="A36" s="826" t="s">
        <v>38</v>
      </c>
      <c r="B36" s="827"/>
      <c r="C36" s="828" t="s">
        <v>39</v>
      </c>
      <c r="D36" s="829"/>
      <c r="E36" s="829"/>
      <c r="F36" s="829"/>
      <c r="G36" s="830"/>
    </row>
    <row r="37" spans="1:7" ht="56.25" customHeight="1" thickBot="1" x14ac:dyDescent="0.3">
      <c r="A37" s="831" t="s">
        <v>40</v>
      </c>
      <c r="B37" s="832"/>
      <c r="C37" s="460"/>
      <c r="D37" s="460"/>
      <c r="E37" s="460"/>
      <c r="F37" s="460"/>
      <c r="G37" s="461"/>
    </row>
    <row r="38" spans="1:7" ht="32.25" customHeight="1" x14ac:dyDescent="0.25">
      <c r="A38" s="837" t="s">
        <v>41</v>
      </c>
      <c r="B38" s="838"/>
      <c r="C38" s="838"/>
      <c r="D38" s="838"/>
      <c r="E38" s="838"/>
      <c r="F38" s="839"/>
      <c r="G38" s="840"/>
    </row>
    <row r="39" spans="1:7" ht="37.5" customHeight="1" thickBot="1" x14ac:dyDescent="0.3">
      <c r="A39" s="833" t="s">
        <v>84</v>
      </c>
      <c r="B39" s="834"/>
      <c r="C39" s="834"/>
      <c r="D39" s="834"/>
      <c r="E39" s="834"/>
      <c r="F39" s="835"/>
      <c r="G39" s="836"/>
    </row>
    <row r="40" spans="1:7" x14ac:dyDescent="0.25">
      <c r="A40" s="837" t="s">
        <v>42</v>
      </c>
      <c r="B40" s="838"/>
      <c r="C40" s="838"/>
      <c r="D40" s="838"/>
      <c r="E40" s="838"/>
      <c r="F40" s="839"/>
      <c r="G40" s="840"/>
    </row>
    <row r="41" spans="1:7" ht="48" customHeight="1" thickBot="1" x14ac:dyDescent="0.3">
      <c r="A41" s="833" t="s">
        <v>85</v>
      </c>
      <c r="B41" s="834"/>
      <c r="C41" s="834"/>
      <c r="D41" s="834"/>
      <c r="E41" s="834"/>
      <c r="F41" s="835"/>
      <c r="G41" s="836"/>
    </row>
    <row r="42" spans="1:7" s="50" customFormat="1" x14ac:dyDescent="0.3">
      <c r="A42" s="425"/>
      <c r="B42" s="425"/>
      <c r="C42" s="425"/>
      <c r="D42" s="425"/>
      <c r="E42" s="425"/>
      <c r="F42" s="425"/>
      <c r="G42" s="425"/>
    </row>
    <row r="43" spans="1:7" x14ac:dyDescent="0.25">
      <c r="A43" s="51"/>
      <c r="B43" s="51"/>
      <c r="C43" s="51"/>
      <c r="D43" s="51"/>
      <c r="E43" s="51"/>
      <c r="F43" s="51"/>
      <c r="G43" s="51"/>
    </row>
    <row r="44" spans="1:7" x14ac:dyDescent="0.25">
      <c r="A44" s="50"/>
      <c r="B44" s="50"/>
      <c r="C44" s="50"/>
      <c r="D44" s="50"/>
      <c r="E44" s="50"/>
      <c r="F44" s="50"/>
      <c r="G44" s="50"/>
    </row>
    <row r="45" spans="1:7" x14ac:dyDescent="0.25">
      <c r="A45" s="683" t="s">
        <v>218</v>
      </c>
      <c r="B45" s="683"/>
      <c r="C45" s="683"/>
      <c r="D45" s="683"/>
      <c r="E45" s="683"/>
      <c r="F45" s="683"/>
      <c r="G45" s="683"/>
    </row>
    <row r="46" spans="1:7" x14ac:dyDescent="0.25">
      <c r="A46" s="50"/>
      <c r="B46" s="50"/>
      <c r="C46" s="50"/>
      <c r="D46" s="50"/>
      <c r="E46" s="50"/>
      <c r="F46" s="50"/>
      <c r="G46" s="50"/>
    </row>
    <row r="47" spans="1:7" x14ac:dyDescent="0.25">
      <c r="A47" s="683" t="s">
        <v>45</v>
      </c>
      <c r="B47" s="683"/>
      <c r="C47" s="683"/>
      <c r="D47" s="683"/>
      <c r="E47" s="683"/>
      <c r="F47" s="683"/>
      <c r="G47" s="683"/>
    </row>
    <row r="48" spans="1:7" ht="18" thickBot="1" x14ac:dyDescent="0.3">
      <c r="A48" s="50"/>
      <c r="B48" s="50"/>
      <c r="C48" s="50"/>
      <c r="D48" s="50"/>
      <c r="E48" s="50"/>
      <c r="F48" s="50"/>
      <c r="G48" s="50"/>
    </row>
    <row r="49" spans="1:7" ht="60.75" customHeight="1" x14ac:dyDescent="0.25">
      <c r="A49" s="1067" t="s">
        <v>28</v>
      </c>
      <c r="B49" s="1068"/>
      <c r="C49" s="1068"/>
      <c r="D49" s="984" t="s">
        <v>109</v>
      </c>
      <c r="E49" s="984"/>
      <c r="F49" s="984"/>
      <c r="G49" s="984"/>
    </row>
    <row r="50" spans="1:7" ht="44.25" customHeight="1" x14ac:dyDescent="0.25">
      <c r="A50" s="1035"/>
      <c r="B50" s="760"/>
      <c r="C50" s="760"/>
      <c r="D50" s="696" t="s">
        <v>29</v>
      </c>
      <c r="E50" s="697"/>
      <c r="F50" s="696" t="s">
        <v>30</v>
      </c>
      <c r="G50" s="697"/>
    </row>
    <row r="51" spans="1:7" ht="30" customHeight="1" thickBot="1" x14ac:dyDescent="0.3">
      <c r="A51" s="1069"/>
      <c r="B51" s="1070"/>
      <c r="C51" s="1070"/>
      <c r="D51" s="384" t="s">
        <v>11</v>
      </c>
      <c r="E51" s="142" t="s">
        <v>5</v>
      </c>
      <c r="F51" s="384" t="s">
        <v>11</v>
      </c>
      <c r="G51" s="144" t="s">
        <v>5</v>
      </c>
    </row>
    <row r="52" spans="1:7" x14ac:dyDescent="0.25">
      <c r="A52" s="814" t="s">
        <v>31</v>
      </c>
      <c r="B52" s="815"/>
      <c r="C52" s="807" t="s">
        <v>12</v>
      </c>
      <c r="D52" s="808"/>
      <c r="E52" s="808"/>
      <c r="F52" s="808"/>
      <c r="G52" s="809"/>
    </row>
    <row r="53" spans="1:7" ht="31.5" customHeight="1" x14ac:dyDescent="0.25">
      <c r="A53" s="816"/>
      <c r="B53" s="817"/>
      <c r="C53" s="858" t="s">
        <v>52</v>
      </c>
      <c r="D53" s="859"/>
      <c r="E53" s="859"/>
      <c r="F53" s="859"/>
      <c r="G53" s="860"/>
    </row>
    <row r="54" spans="1:7" ht="30" customHeight="1" x14ac:dyDescent="0.25">
      <c r="A54" s="878">
        <v>1047</v>
      </c>
      <c r="B54" s="1089" t="s">
        <v>411</v>
      </c>
      <c r="C54" s="877" t="s">
        <v>33</v>
      </c>
      <c r="D54" s="879"/>
      <c r="E54" s="879"/>
      <c r="F54" s="879"/>
      <c r="G54" s="880"/>
    </row>
    <row r="55" spans="1:7" ht="60" customHeight="1" thickBot="1" x14ac:dyDescent="0.3">
      <c r="A55" s="878"/>
      <c r="B55" s="1090"/>
      <c r="C55" s="881" t="s">
        <v>53</v>
      </c>
      <c r="D55" s="882"/>
      <c r="E55" s="882"/>
      <c r="F55" s="882"/>
      <c r="G55" s="883"/>
    </row>
    <row r="56" spans="1:7" ht="69" x14ac:dyDescent="0.25">
      <c r="A56" s="869" t="s">
        <v>47</v>
      </c>
      <c r="B56" s="1058"/>
      <c r="C56" s="443" t="s">
        <v>54</v>
      </c>
      <c r="D56" s="444">
        <v>2</v>
      </c>
      <c r="E56" s="444">
        <v>2</v>
      </c>
      <c r="F56" s="445"/>
      <c r="G56" s="446"/>
    </row>
    <row r="57" spans="1:7" ht="104.25" thickBot="1" x14ac:dyDescent="0.3">
      <c r="A57" s="871" t="s">
        <v>48</v>
      </c>
      <c r="B57" s="872"/>
      <c r="C57" s="447" t="s">
        <v>55</v>
      </c>
      <c r="D57" s="447"/>
      <c r="E57" s="448"/>
      <c r="F57" s="449"/>
      <c r="G57" s="450"/>
    </row>
    <row r="58" spans="1:7" ht="61.5" customHeight="1" thickBot="1" x14ac:dyDescent="0.3">
      <c r="A58" s="873" t="s">
        <v>56</v>
      </c>
      <c r="B58" s="874"/>
      <c r="C58" s="874"/>
      <c r="D58" s="410"/>
      <c r="E58" s="411"/>
      <c r="F58" s="9">
        <f>SUM(Կապիտալ!I265,Կապիտալ!I268,'Վայոց ձ'!C9)</f>
        <v>696</v>
      </c>
      <c r="G58" s="9">
        <f>SUM(F58)</f>
        <v>696</v>
      </c>
    </row>
    <row r="59" spans="1:7" ht="46.5" customHeight="1" thickBot="1" x14ac:dyDescent="0.3">
      <c r="A59" s="875" t="s">
        <v>57</v>
      </c>
      <c r="B59" s="876"/>
      <c r="C59" s="9">
        <f>G58</f>
        <v>696</v>
      </c>
      <c r="D59" s="145"/>
      <c r="E59" s="411"/>
      <c r="F59" s="451"/>
      <c r="G59" s="452"/>
    </row>
    <row r="60" spans="1:7" ht="83.25" customHeight="1" thickBot="1" x14ac:dyDescent="0.3">
      <c r="A60" s="875" t="s">
        <v>58</v>
      </c>
      <c r="B60" s="876"/>
      <c r="C60" s="453"/>
      <c r="D60" s="453"/>
      <c r="E60" s="411"/>
      <c r="F60" s="451"/>
      <c r="G60" s="452"/>
    </row>
    <row r="61" spans="1:7" ht="35.25" customHeight="1" x14ac:dyDescent="0.25">
      <c r="A61" s="837" t="s">
        <v>41</v>
      </c>
      <c r="B61" s="838"/>
      <c r="C61" s="838"/>
      <c r="D61" s="838"/>
      <c r="E61" s="838"/>
      <c r="F61" s="839"/>
      <c r="G61" s="840"/>
    </row>
    <row r="62" spans="1:7" ht="36" customHeight="1" thickBot="1" x14ac:dyDescent="0.35">
      <c r="A62" s="844" t="s">
        <v>86</v>
      </c>
      <c r="B62" s="845"/>
      <c r="C62" s="845"/>
      <c r="D62" s="845"/>
      <c r="E62" s="845"/>
      <c r="F62" s="845"/>
      <c r="G62" s="887"/>
    </row>
    <row r="63" spans="1:7" ht="34.5" customHeight="1" x14ac:dyDescent="0.25">
      <c r="A63" s="837" t="s">
        <v>42</v>
      </c>
      <c r="B63" s="838"/>
      <c r="C63" s="838"/>
      <c r="D63" s="838"/>
      <c r="E63" s="838"/>
      <c r="F63" s="839"/>
      <c r="G63" s="840"/>
    </row>
    <row r="64" spans="1:7" ht="26.25" customHeight="1" thickBot="1" x14ac:dyDescent="0.35">
      <c r="A64" s="844" t="s">
        <v>87</v>
      </c>
      <c r="B64" s="845"/>
      <c r="C64" s="845"/>
      <c r="D64" s="845"/>
      <c r="E64" s="845"/>
      <c r="F64" s="845"/>
      <c r="G64" s="887"/>
    </row>
    <row r="65" spans="1:7" s="50" customFormat="1" x14ac:dyDescent="0.3">
      <c r="A65" s="891" t="s">
        <v>31</v>
      </c>
      <c r="B65" s="892"/>
      <c r="C65" s="897" t="s">
        <v>12</v>
      </c>
      <c r="D65" s="898"/>
      <c r="E65" s="898"/>
      <c r="F65" s="898"/>
      <c r="G65" s="899"/>
    </row>
    <row r="66" spans="1:7" s="50" customFormat="1" x14ac:dyDescent="0.3">
      <c r="A66" s="893"/>
      <c r="B66" s="894"/>
      <c r="C66" s="900" t="s">
        <v>65</v>
      </c>
      <c r="D66" s="846"/>
      <c r="E66" s="901"/>
      <c r="F66" s="901"/>
      <c r="G66" s="847"/>
    </row>
    <row r="67" spans="1:7" s="50" customFormat="1" ht="18" thickBot="1" x14ac:dyDescent="0.35">
      <c r="A67" s="895"/>
      <c r="B67" s="896"/>
      <c r="C67" s="902" t="s">
        <v>46</v>
      </c>
      <c r="D67" s="903"/>
      <c r="E67" s="904"/>
      <c r="F67" s="904"/>
      <c r="G67" s="905"/>
    </row>
    <row r="68" spans="1:7" s="50" customFormat="1" ht="39" customHeight="1" thickBot="1" x14ac:dyDescent="0.35">
      <c r="A68" s="462">
        <v>1049</v>
      </c>
      <c r="B68" s="421" t="s">
        <v>409</v>
      </c>
      <c r="C68" s="844" t="s">
        <v>66</v>
      </c>
      <c r="D68" s="845"/>
      <c r="E68" s="845"/>
      <c r="F68" s="845"/>
      <c r="G68" s="887"/>
    </row>
    <row r="69" spans="1:7" s="50" customFormat="1" ht="52.5" thickBot="1" x14ac:dyDescent="0.35">
      <c r="A69" s="888" t="s">
        <v>47</v>
      </c>
      <c r="B69" s="889"/>
      <c r="C69" s="422" t="s">
        <v>79</v>
      </c>
      <c r="D69" s="437"/>
      <c r="E69" s="437"/>
      <c r="F69" s="421"/>
      <c r="G69" s="421"/>
    </row>
    <row r="70" spans="1:7" s="50" customFormat="1" ht="39.75" customHeight="1" thickBot="1" x14ac:dyDescent="0.35">
      <c r="A70" s="888" t="s">
        <v>48</v>
      </c>
      <c r="B70" s="889"/>
      <c r="C70" s="422"/>
      <c r="D70" s="422"/>
      <c r="E70" s="421"/>
      <c r="F70" s="421"/>
      <c r="G70" s="421"/>
    </row>
    <row r="71" spans="1:7" s="50" customFormat="1" ht="58.5" customHeight="1" thickBot="1" x14ac:dyDescent="0.35">
      <c r="A71" s="888" t="s">
        <v>49</v>
      </c>
      <c r="B71" s="890"/>
      <c r="C71" s="889"/>
      <c r="D71" s="422"/>
      <c r="E71" s="421"/>
      <c r="F71" s="424">
        <f>SUM(Կապիտալ!H263)</f>
        <v>-2882.8</v>
      </c>
      <c r="G71" s="424">
        <f>SUM(F71)</f>
        <v>-2882.8</v>
      </c>
    </row>
    <row r="72" spans="1:7" s="50" customFormat="1" ht="39.75" customHeight="1" thickBot="1" x14ac:dyDescent="0.35">
      <c r="A72" s="888" t="s">
        <v>50</v>
      </c>
      <c r="B72" s="889"/>
      <c r="C72" s="424">
        <f>G71</f>
        <v>-2882.8</v>
      </c>
      <c r="D72" s="424"/>
      <c r="E72" s="421"/>
      <c r="F72" s="421"/>
      <c r="G72" s="421"/>
    </row>
    <row r="73" spans="1:7" s="50" customFormat="1" ht="75" customHeight="1" thickBot="1" x14ac:dyDescent="0.35">
      <c r="A73" s="888" t="s">
        <v>51</v>
      </c>
      <c r="B73" s="889"/>
      <c r="C73" s="422"/>
      <c r="D73" s="422"/>
      <c r="E73" s="421"/>
      <c r="F73" s="421"/>
      <c r="G73" s="421"/>
    </row>
    <row r="74" spans="1:7" s="50" customFormat="1" ht="24" customHeight="1" x14ac:dyDescent="0.3">
      <c r="A74" s="884" t="s">
        <v>41</v>
      </c>
      <c r="B74" s="885"/>
      <c r="C74" s="885"/>
      <c r="D74" s="885"/>
      <c r="E74" s="885"/>
      <c r="F74" s="885"/>
      <c r="G74" s="886"/>
    </row>
    <row r="75" spans="1:7" s="50" customFormat="1" ht="31.5" customHeight="1" thickBot="1" x14ac:dyDescent="0.35">
      <c r="A75" s="844" t="s">
        <v>165</v>
      </c>
      <c r="B75" s="845"/>
      <c r="C75" s="845"/>
      <c r="D75" s="845"/>
      <c r="E75" s="845"/>
      <c r="F75" s="845"/>
      <c r="G75" s="887"/>
    </row>
    <row r="76" spans="1:7" s="50" customFormat="1" ht="24.75" customHeight="1" x14ac:dyDescent="0.3">
      <c r="A76" s="884" t="s">
        <v>42</v>
      </c>
      <c r="B76" s="885"/>
      <c r="C76" s="885"/>
      <c r="D76" s="885"/>
      <c r="E76" s="885"/>
      <c r="F76" s="885"/>
      <c r="G76" s="886"/>
    </row>
    <row r="77" spans="1:7" s="50" customFormat="1" ht="57" customHeight="1" thickBot="1" x14ac:dyDescent="0.35">
      <c r="A77" s="844" t="s">
        <v>166</v>
      </c>
      <c r="B77" s="845"/>
      <c r="C77" s="845"/>
      <c r="D77" s="845"/>
      <c r="E77" s="845"/>
      <c r="F77" s="845"/>
      <c r="G77" s="887"/>
    </row>
    <row r="78" spans="1:7" x14ac:dyDescent="0.25">
      <c r="A78" s="921" t="s">
        <v>31</v>
      </c>
      <c r="B78" s="921"/>
      <c r="C78" s="922" t="s">
        <v>12</v>
      </c>
      <c r="D78" s="923"/>
      <c r="E78" s="923"/>
      <c r="F78" s="923"/>
      <c r="G78" s="924"/>
    </row>
    <row r="79" spans="1:7" x14ac:dyDescent="0.25">
      <c r="A79" s="921"/>
      <c r="B79" s="921"/>
      <c r="C79" s="960" t="s">
        <v>705</v>
      </c>
      <c r="D79" s="961"/>
      <c r="E79" s="961"/>
      <c r="F79" s="961"/>
      <c r="G79" s="962"/>
    </row>
    <row r="80" spans="1:7" x14ac:dyDescent="0.25">
      <c r="A80" s="963">
        <v>1047</v>
      </c>
      <c r="B80" s="965" t="s">
        <v>361</v>
      </c>
      <c r="C80" s="967" t="s">
        <v>33</v>
      </c>
      <c r="D80" s="968"/>
      <c r="E80" s="968"/>
      <c r="F80" s="968"/>
      <c r="G80" s="969"/>
    </row>
    <row r="81" spans="1:7" ht="45" customHeight="1" thickBot="1" x14ac:dyDescent="0.3">
      <c r="A81" s="964"/>
      <c r="B81" s="966"/>
      <c r="C81" s="970" t="s">
        <v>706</v>
      </c>
      <c r="D81" s="971"/>
      <c r="E81" s="971"/>
      <c r="F81" s="971"/>
      <c r="G81" s="972"/>
    </row>
    <row r="82" spans="1:7" ht="42" customHeight="1" x14ac:dyDescent="0.25">
      <c r="A82" s="930" t="s">
        <v>47</v>
      </c>
      <c r="B82" s="931"/>
      <c r="C82" s="402" t="s">
        <v>67</v>
      </c>
      <c r="D82" s="403">
        <v>3</v>
      </c>
      <c r="E82" s="403">
        <v>3</v>
      </c>
      <c r="F82" s="417"/>
      <c r="G82" s="405"/>
    </row>
    <row r="83" spans="1:7" ht="60" customHeight="1" thickBot="1" x14ac:dyDescent="0.3">
      <c r="A83" s="932" t="s">
        <v>48</v>
      </c>
      <c r="B83" s="933"/>
      <c r="C83" s="406"/>
      <c r="D83" s="406"/>
      <c r="E83" s="407"/>
      <c r="F83" s="408"/>
      <c r="G83" s="409"/>
    </row>
    <row r="84" spans="1:7" ht="79.5" customHeight="1" thickBot="1" x14ac:dyDescent="0.3">
      <c r="A84" s="934" t="s">
        <v>56</v>
      </c>
      <c r="B84" s="935"/>
      <c r="C84" s="935"/>
      <c r="D84" s="593"/>
      <c r="E84" s="413"/>
      <c r="F84" s="419">
        <f>SUM('Վայոց ձ'!C15:C16,'Վայոց ձ'!C17)</f>
        <v>49190</v>
      </c>
      <c r="G84" s="419">
        <f>SUM('Վայոց ձ'!D15:D16,'Վայոց ձ'!D17)</f>
        <v>49190</v>
      </c>
    </row>
    <row r="85" spans="1:7" ht="55.5" customHeight="1" thickBot="1" x14ac:dyDescent="0.3">
      <c r="A85" s="936" t="s">
        <v>57</v>
      </c>
      <c r="B85" s="937"/>
      <c r="C85" s="420">
        <f>G84</f>
        <v>49190</v>
      </c>
      <c r="D85" s="420"/>
      <c r="E85" s="413"/>
      <c r="F85" s="414"/>
      <c r="G85" s="415"/>
    </row>
    <row r="86" spans="1:7" ht="78.75" customHeight="1" thickBot="1" x14ac:dyDescent="0.3">
      <c r="A86" s="936" t="s">
        <v>58</v>
      </c>
      <c r="B86" s="937"/>
      <c r="C86" s="594"/>
      <c r="D86" s="594"/>
      <c r="E86" s="413"/>
      <c r="F86" s="414"/>
      <c r="G86" s="415"/>
    </row>
    <row r="87" spans="1:7" ht="45" customHeight="1" x14ac:dyDescent="0.25">
      <c r="A87" s="917" t="s">
        <v>41</v>
      </c>
      <c r="B87" s="918"/>
      <c r="C87" s="918"/>
      <c r="D87" s="918"/>
      <c r="E87" s="918"/>
      <c r="F87" s="919"/>
      <c r="G87" s="920"/>
    </row>
    <row r="88" spans="1:7" ht="41.25" customHeight="1" thickBot="1" x14ac:dyDescent="0.35">
      <c r="A88" s="1087" t="s">
        <v>86</v>
      </c>
      <c r="B88" s="946"/>
      <c r="C88" s="946"/>
      <c r="D88" s="946"/>
      <c r="E88" s="946"/>
      <c r="F88" s="946"/>
      <c r="G88" s="954"/>
    </row>
    <row r="89" spans="1:7" ht="28.5" customHeight="1" x14ac:dyDescent="0.25">
      <c r="A89" s="987" t="s">
        <v>42</v>
      </c>
      <c r="B89" s="988"/>
      <c r="C89" s="988"/>
      <c r="D89" s="988"/>
      <c r="E89" s="988"/>
      <c r="F89" s="988"/>
      <c r="G89" s="1088"/>
    </row>
    <row r="90" spans="1:7" ht="27.75" customHeight="1" thickBot="1" x14ac:dyDescent="0.35">
      <c r="A90" s="951" t="s">
        <v>87</v>
      </c>
      <c r="B90" s="952"/>
      <c r="C90" s="952"/>
      <c r="D90" s="952"/>
      <c r="E90" s="952"/>
      <c r="F90" s="952"/>
      <c r="G90" s="953"/>
    </row>
  </sheetData>
  <mergeCells count="98">
    <mergeCell ref="A75:G75"/>
    <mergeCell ref="A76:G76"/>
    <mergeCell ref="A77:G77"/>
    <mergeCell ref="A69:B69"/>
    <mergeCell ref="A70:B70"/>
    <mergeCell ref="A71:C71"/>
    <mergeCell ref="A72:B72"/>
    <mergeCell ref="A73:B73"/>
    <mergeCell ref="A74:G74"/>
    <mergeCell ref="C68:G68"/>
    <mergeCell ref="A58:C58"/>
    <mergeCell ref="A59:B59"/>
    <mergeCell ref="A60:B60"/>
    <mergeCell ref="A61:G61"/>
    <mergeCell ref="A62:G62"/>
    <mergeCell ref="A63:G63"/>
    <mergeCell ref="A64:G64"/>
    <mergeCell ref="A65:B67"/>
    <mergeCell ref="C65:G65"/>
    <mergeCell ref="C66:G66"/>
    <mergeCell ref="C67:G67"/>
    <mergeCell ref="A57:B57"/>
    <mergeCell ref="A47:G47"/>
    <mergeCell ref="A49:C51"/>
    <mergeCell ref="D49:G49"/>
    <mergeCell ref="D50:E50"/>
    <mergeCell ref="F50:G50"/>
    <mergeCell ref="A52:B53"/>
    <mergeCell ref="C52:G52"/>
    <mergeCell ref="C53:G53"/>
    <mergeCell ref="A54:A55"/>
    <mergeCell ref="B54:B55"/>
    <mergeCell ref="C54:G54"/>
    <mergeCell ref="C55:G55"/>
    <mergeCell ref="A56:B56"/>
    <mergeCell ref="A45:G45"/>
    <mergeCell ref="A32:B32"/>
    <mergeCell ref="A33:G33"/>
    <mergeCell ref="A34:G34"/>
    <mergeCell ref="A35:G35"/>
    <mergeCell ref="A36:B36"/>
    <mergeCell ref="C36:G36"/>
    <mergeCell ref="A37:B37"/>
    <mergeCell ref="A38:G38"/>
    <mergeCell ref="A39:G39"/>
    <mergeCell ref="A40:G40"/>
    <mergeCell ref="A41:G41"/>
    <mergeCell ref="A28:B29"/>
    <mergeCell ref="C28:G28"/>
    <mergeCell ref="C29:G29"/>
    <mergeCell ref="A30:A31"/>
    <mergeCell ref="B30:B31"/>
    <mergeCell ref="C31:G31"/>
    <mergeCell ref="A20:G20"/>
    <mergeCell ref="A21:G21"/>
    <mergeCell ref="A22:G22"/>
    <mergeCell ref="A23:G23"/>
    <mergeCell ref="A25:C27"/>
    <mergeCell ref="D25:G25"/>
    <mergeCell ref="D26:E26"/>
    <mergeCell ref="F26:G26"/>
    <mergeCell ref="A19:G19"/>
    <mergeCell ref="A10:B11"/>
    <mergeCell ref="C10:G10"/>
    <mergeCell ref="C11:G11"/>
    <mergeCell ref="A12:A13"/>
    <mergeCell ref="B12:B13"/>
    <mergeCell ref="C12:G12"/>
    <mergeCell ref="C13:G13"/>
    <mergeCell ref="A14:B14"/>
    <mergeCell ref="A15:B15"/>
    <mergeCell ref="A16:C16"/>
    <mergeCell ref="A17:G17"/>
    <mergeCell ref="A18:G18"/>
    <mergeCell ref="A1:G1"/>
    <mergeCell ref="A3:G3"/>
    <mergeCell ref="A4:G4"/>
    <mergeCell ref="A5:G5"/>
    <mergeCell ref="A7:C9"/>
    <mergeCell ref="D7:G7"/>
    <mergeCell ref="D8:E8"/>
    <mergeCell ref="F8:G8"/>
    <mergeCell ref="A78:B79"/>
    <mergeCell ref="C78:G78"/>
    <mergeCell ref="C79:G79"/>
    <mergeCell ref="A80:A81"/>
    <mergeCell ref="B80:B81"/>
    <mergeCell ref="C80:G80"/>
    <mergeCell ref="C81:G81"/>
    <mergeCell ref="A87:G87"/>
    <mergeCell ref="A88:G88"/>
    <mergeCell ref="A89:G89"/>
    <mergeCell ref="A90:G90"/>
    <mergeCell ref="A82:B82"/>
    <mergeCell ref="A83:B83"/>
    <mergeCell ref="A84:C84"/>
    <mergeCell ref="A85:B85"/>
    <mergeCell ref="A86:B8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8" workbookViewId="0">
      <selection activeCell="F7" sqref="F7"/>
    </sheetView>
  </sheetViews>
  <sheetFormatPr defaultRowHeight="16.5" x14ac:dyDescent="0.25"/>
  <cols>
    <col min="1" max="1" width="5.85546875" style="124" bestFit="1" customWidth="1"/>
    <col min="2" max="2" width="67.5703125" style="125" customWidth="1"/>
    <col min="3" max="3" width="20.140625" style="124" customWidth="1"/>
    <col min="4" max="4" width="18.140625" style="124" customWidth="1"/>
    <col min="5" max="5" width="6.7109375" style="124" customWidth="1"/>
    <col min="6" max="6" width="10.42578125" style="124" bestFit="1" customWidth="1"/>
    <col min="7" max="16384" width="9.140625" style="124"/>
  </cols>
  <sheetData>
    <row r="1" spans="1:7" ht="17.25" x14ac:dyDescent="0.25">
      <c r="A1" s="669" t="s">
        <v>637</v>
      </c>
      <c r="B1" s="669"/>
      <c r="C1" s="669"/>
      <c r="D1" s="669"/>
    </row>
    <row r="2" spans="1:7" ht="34.5" customHeight="1" x14ac:dyDescent="0.25">
      <c r="A2" s="669" t="s">
        <v>367</v>
      </c>
      <c r="B2" s="669"/>
      <c r="C2" s="669"/>
      <c r="D2" s="669"/>
    </row>
    <row r="3" spans="1:7" ht="17.25" x14ac:dyDescent="0.25">
      <c r="A3" s="104"/>
      <c r="B3" s="126"/>
      <c r="C3" s="126"/>
    </row>
    <row r="4" spans="1:7" ht="57" customHeight="1" x14ac:dyDescent="0.25">
      <c r="A4" s="670" t="s">
        <v>601</v>
      </c>
      <c r="B4" s="670"/>
      <c r="C4" s="670"/>
      <c r="D4" s="670"/>
    </row>
    <row r="5" spans="1:7" ht="17.25" x14ac:dyDescent="0.25">
      <c r="A5" s="671" t="s">
        <v>3</v>
      </c>
      <c r="B5" s="671"/>
      <c r="C5" s="671"/>
      <c r="D5" s="671"/>
    </row>
    <row r="6" spans="1:7" ht="95.25" customHeight="1" x14ac:dyDescent="0.25">
      <c r="A6" s="1091" t="s">
        <v>1</v>
      </c>
      <c r="B6" s="1093" t="s">
        <v>4</v>
      </c>
      <c r="C6" s="676" t="s">
        <v>109</v>
      </c>
      <c r="D6" s="677"/>
    </row>
    <row r="7" spans="1:7" ht="52.5" customHeight="1" x14ac:dyDescent="0.25">
      <c r="A7" s="1092"/>
      <c r="B7" s="1094"/>
      <c r="C7" s="478" t="s">
        <v>11</v>
      </c>
      <c r="D7" s="3" t="s">
        <v>5</v>
      </c>
    </row>
    <row r="8" spans="1:7" ht="17.25" x14ac:dyDescent="0.25">
      <c r="A8" s="9"/>
      <c r="B8" s="3" t="s">
        <v>0</v>
      </c>
      <c r="C8" s="99">
        <f>SUM(C10,C16)+C15</f>
        <v>7837</v>
      </c>
      <c r="D8" s="99">
        <f>SUM(D10,D16)+D15</f>
        <v>7837</v>
      </c>
      <c r="E8" s="127"/>
      <c r="F8" s="127"/>
      <c r="G8" s="127"/>
    </row>
    <row r="9" spans="1:7" ht="17.25" x14ac:dyDescent="0.25">
      <c r="A9" s="9"/>
      <c r="B9" s="3" t="s">
        <v>6</v>
      </c>
      <c r="C9" s="11"/>
      <c r="D9" s="11"/>
      <c r="E9" s="127"/>
    </row>
    <row r="10" spans="1:7" ht="24.75" customHeight="1" x14ac:dyDescent="0.25">
      <c r="A10" s="88" t="s">
        <v>74</v>
      </c>
      <c r="B10" s="96" t="s">
        <v>150</v>
      </c>
      <c r="C10" s="86">
        <f>SUM(C12:C14)</f>
        <v>11000</v>
      </c>
      <c r="D10" s="86">
        <f>SUM(D12:D14)</f>
        <v>11000</v>
      </c>
    </row>
    <row r="11" spans="1:7" ht="27" customHeight="1" x14ac:dyDescent="0.25">
      <c r="A11" s="82"/>
      <c r="B11" s="95" t="s">
        <v>7</v>
      </c>
      <c r="C11" s="59"/>
      <c r="D11" s="59"/>
    </row>
    <row r="12" spans="1:7" ht="51.75" x14ac:dyDescent="0.25">
      <c r="A12" s="545">
        <v>2.6</v>
      </c>
      <c r="B12" s="549" t="s">
        <v>659</v>
      </c>
      <c r="C12" s="74">
        <v>1500</v>
      </c>
      <c r="D12" s="74">
        <v>1500</v>
      </c>
    </row>
    <row r="13" spans="1:7" ht="51.75" x14ac:dyDescent="0.25">
      <c r="A13" s="545">
        <v>2.7</v>
      </c>
      <c r="B13" s="549" t="s">
        <v>660</v>
      </c>
      <c r="C13" s="74">
        <v>5000</v>
      </c>
      <c r="D13" s="74">
        <v>5000</v>
      </c>
    </row>
    <row r="14" spans="1:7" ht="69" x14ac:dyDescent="0.25">
      <c r="A14" s="545">
        <v>2.8</v>
      </c>
      <c r="B14" s="549" t="s">
        <v>661</v>
      </c>
      <c r="C14" s="74">
        <v>4500</v>
      </c>
      <c r="D14" s="74">
        <v>4500</v>
      </c>
    </row>
    <row r="15" spans="1:7" s="4" customFormat="1" ht="25.5" customHeight="1" x14ac:dyDescent="0.25">
      <c r="A15" s="98">
        <v>3</v>
      </c>
      <c r="B15" s="99" t="s">
        <v>255</v>
      </c>
      <c r="C15" s="99">
        <v>-4663</v>
      </c>
      <c r="D15" s="99">
        <v>-4663</v>
      </c>
      <c r="F15" s="182"/>
    </row>
    <row r="16" spans="1:7" s="335" customFormat="1" ht="28.5" customHeight="1" x14ac:dyDescent="0.25">
      <c r="A16" s="327" t="s">
        <v>124</v>
      </c>
      <c r="B16" s="323" t="s">
        <v>615</v>
      </c>
      <c r="C16" s="333">
        <f>SUM(C18:C18)</f>
        <v>1500</v>
      </c>
      <c r="D16" s="333">
        <f>SUM(D18:D18)</f>
        <v>1500</v>
      </c>
    </row>
    <row r="17" spans="1:4" s="335" customFormat="1" ht="20.25" customHeight="1" x14ac:dyDescent="0.25">
      <c r="A17" s="336"/>
      <c r="B17" s="328" t="s">
        <v>7</v>
      </c>
      <c r="C17" s="329"/>
      <c r="D17" s="329"/>
    </row>
    <row r="18" spans="1:4" s="335" customFormat="1" ht="45.75" customHeight="1" x14ac:dyDescent="0.25">
      <c r="A18" s="336" t="s">
        <v>585</v>
      </c>
      <c r="B18" s="337" t="s">
        <v>503</v>
      </c>
      <c r="C18" s="338">
        <v>1500</v>
      </c>
      <c r="D18" s="338">
        <v>1500</v>
      </c>
    </row>
    <row r="19" spans="1:4" s="335" customFormat="1" x14ac:dyDescent="0.25">
      <c r="B19" s="339"/>
    </row>
    <row r="23" spans="1:4" x14ac:dyDescent="0.25">
      <c r="B23" s="124"/>
    </row>
    <row r="24" spans="1:4" x14ac:dyDescent="0.25">
      <c r="B24" s="124"/>
    </row>
    <row r="25" spans="1:4" x14ac:dyDescent="0.25">
      <c r="B25" s="124"/>
    </row>
    <row r="26" spans="1:4" ht="34.5" hidden="1" customHeight="1" x14ac:dyDescent="0.25">
      <c r="B26" s="124"/>
    </row>
    <row r="27" spans="1:4" x14ac:dyDescent="0.25">
      <c r="B27" s="124"/>
    </row>
    <row r="28" spans="1:4" x14ac:dyDescent="0.25">
      <c r="B28" s="124"/>
    </row>
    <row r="29" spans="1:4" x14ac:dyDescent="0.25">
      <c r="B29" s="124"/>
    </row>
    <row r="30" spans="1:4" x14ac:dyDescent="0.25">
      <c r="B30" s="124"/>
    </row>
    <row r="31" spans="1:4" x14ac:dyDescent="0.25">
      <c r="B31" s="124"/>
    </row>
    <row r="32" spans="1:4" x14ac:dyDescent="0.25">
      <c r="B32" s="124"/>
    </row>
    <row r="33" spans="2:2" x14ac:dyDescent="0.25">
      <c r="B33" s="124"/>
    </row>
    <row r="34" spans="2:2" x14ac:dyDescent="0.25">
      <c r="B34" s="124"/>
    </row>
    <row r="35" spans="2:2" x14ac:dyDescent="0.25">
      <c r="B35" s="124"/>
    </row>
    <row r="36" spans="2:2" ht="66" customHeight="1" x14ac:dyDescent="0.25">
      <c r="B36" s="124"/>
    </row>
    <row r="37" spans="2:2" x14ac:dyDescent="0.25">
      <c r="B37" s="124"/>
    </row>
    <row r="38" spans="2:2" x14ac:dyDescent="0.25">
      <c r="B38" s="124"/>
    </row>
  </sheetData>
  <mergeCells count="7">
    <mergeCell ref="A2:D2"/>
    <mergeCell ref="A4:D4"/>
    <mergeCell ref="A5:D5"/>
    <mergeCell ref="A1:D1"/>
    <mergeCell ref="A6:A7"/>
    <mergeCell ref="B6:B7"/>
    <mergeCell ref="C6:D6"/>
  </mergeCells>
  <pageMargins left="0.25" right="0.25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104"/>
  <sheetViews>
    <sheetView topLeftCell="A97" workbookViewId="0">
      <selection activeCell="J10" sqref="J10"/>
    </sheetView>
  </sheetViews>
  <sheetFormatPr defaultRowHeight="17.25" x14ac:dyDescent="0.25"/>
  <cols>
    <col min="1" max="1" width="17.140625" style="7" customWidth="1"/>
    <col min="2" max="2" width="17.7109375" style="7" customWidth="1"/>
    <col min="3" max="3" width="24.140625" style="7" customWidth="1"/>
    <col min="4" max="4" width="18.5703125" style="7" customWidth="1"/>
    <col min="5" max="5" width="13.140625" style="7" customWidth="1"/>
    <col min="6" max="6" width="18.42578125" style="7" customWidth="1"/>
    <col min="7" max="7" width="17.42578125" style="7" customWidth="1"/>
    <col min="8" max="247" width="9.140625" style="7"/>
    <col min="248" max="248" width="17.140625" style="7" customWidth="1"/>
    <col min="249" max="249" width="15.140625" style="7" customWidth="1"/>
    <col min="250" max="250" width="21.7109375" style="7" customWidth="1"/>
    <col min="251" max="252" width="14.7109375" style="7" customWidth="1"/>
    <col min="253" max="253" width="11.28515625" style="7" customWidth="1"/>
    <col min="254" max="254" width="9.7109375" style="7" customWidth="1"/>
    <col min="255" max="255" width="12.28515625" style="7" customWidth="1"/>
    <col min="256" max="256" width="10.7109375" style="7" customWidth="1"/>
    <col min="257" max="257" width="11.28515625" style="7" bestFit="1" customWidth="1"/>
    <col min="258" max="258" width="11.42578125" style="7" bestFit="1" customWidth="1"/>
    <col min="259" max="259" width="9.140625" style="7"/>
    <col min="260" max="260" width="10" style="7" bestFit="1" customWidth="1"/>
    <col min="261" max="261" width="9.5703125" style="7" bestFit="1" customWidth="1"/>
    <col min="262" max="503" width="9.140625" style="7"/>
    <col min="504" max="504" width="17.140625" style="7" customWidth="1"/>
    <col min="505" max="505" width="15.140625" style="7" customWidth="1"/>
    <col min="506" max="506" width="21.7109375" style="7" customWidth="1"/>
    <col min="507" max="508" width="14.7109375" style="7" customWidth="1"/>
    <col min="509" max="509" width="11.28515625" style="7" customWidth="1"/>
    <col min="510" max="510" width="9.7109375" style="7" customWidth="1"/>
    <col min="511" max="511" width="12.28515625" style="7" customWidth="1"/>
    <col min="512" max="512" width="10.7109375" style="7" customWidth="1"/>
    <col min="513" max="513" width="11.28515625" style="7" bestFit="1" customWidth="1"/>
    <col min="514" max="514" width="11.42578125" style="7" bestFit="1" customWidth="1"/>
    <col min="515" max="515" width="9.140625" style="7"/>
    <col min="516" max="516" width="10" style="7" bestFit="1" customWidth="1"/>
    <col min="517" max="517" width="9.5703125" style="7" bestFit="1" customWidth="1"/>
    <col min="518" max="759" width="9.140625" style="7"/>
    <col min="760" max="760" width="17.140625" style="7" customWidth="1"/>
    <col min="761" max="761" width="15.140625" style="7" customWidth="1"/>
    <col min="762" max="762" width="21.7109375" style="7" customWidth="1"/>
    <col min="763" max="764" width="14.7109375" style="7" customWidth="1"/>
    <col min="765" max="765" width="11.28515625" style="7" customWidth="1"/>
    <col min="766" max="766" width="9.7109375" style="7" customWidth="1"/>
    <col min="767" max="767" width="12.28515625" style="7" customWidth="1"/>
    <col min="768" max="768" width="10.7109375" style="7" customWidth="1"/>
    <col min="769" max="769" width="11.28515625" style="7" bestFit="1" customWidth="1"/>
    <col min="770" max="770" width="11.42578125" style="7" bestFit="1" customWidth="1"/>
    <col min="771" max="771" width="9.140625" style="7"/>
    <col min="772" max="772" width="10" style="7" bestFit="1" customWidth="1"/>
    <col min="773" max="773" width="9.5703125" style="7" bestFit="1" customWidth="1"/>
    <col min="774" max="1015" width="9.140625" style="7"/>
    <col min="1016" max="1016" width="17.140625" style="7" customWidth="1"/>
    <col min="1017" max="1017" width="15.140625" style="7" customWidth="1"/>
    <col min="1018" max="1018" width="21.7109375" style="7" customWidth="1"/>
    <col min="1019" max="1020" width="14.7109375" style="7" customWidth="1"/>
    <col min="1021" max="1021" width="11.28515625" style="7" customWidth="1"/>
    <col min="1022" max="1022" width="9.7109375" style="7" customWidth="1"/>
    <col min="1023" max="1023" width="12.28515625" style="7" customWidth="1"/>
    <col min="1024" max="1024" width="10.7109375" style="7" customWidth="1"/>
    <col min="1025" max="1025" width="11.28515625" style="7" bestFit="1" customWidth="1"/>
    <col min="1026" max="1026" width="11.42578125" style="7" bestFit="1" customWidth="1"/>
    <col min="1027" max="1027" width="9.140625" style="7"/>
    <col min="1028" max="1028" width="10" style="7" bestFit="1" customWidth="1"/>
    <col min="1029" max="1029" width="9.5703125" style="7" bestFit="1" customWidth="1"/>
    <col min="1030" max="1271" width="9.140625" style="7"/>
    <col min="1272" max="1272" width="17.140625" style="7" customWidth="1"/>
    <col min="1273" max="1273" width="15.140625" style="7" customWidth="1"/>
    <col min="1274" max="1274" width="21.7109375" style="7" customWidth="1"/>
    <col min="1275" max="1276" width="14.7109375" style="7" customWidth="1"/>
    <col min="1277" max="1277" width="11.28515625" style="7" customWidth="1"/>
    <col min="1278" max="1278" width="9.7109375" style="7" customWidth="1"/>
    <col min="1279" max="1279" width="12.28515625" style="7" customWidth="1"/>
    <col min="1280" max="1280" width="10.7109375" style="7" customWidth="1"/>
    <col min="1281" max="1281" width="11.28515625" style="7" bestFit="1" customWidth="1"/>
    <col min="1282" max="1282" width="11.42578125" style="7" bestFit="1" customWidth="1"/>
    <col min="1283" max="1283" width="9.140625" style="7"/>
    <col min="1284" max="1284" width="10" style="7" bestFit="1" customWidth="1"/>
    <col min="1285" max="1285" width="9.5703125" style="7" bestFit="1" customWidth="1"/>
    <col min="1286" max="1527" width="9.140625" style="7"/>
    <col min="1528" max="1528" width="17.140625" style="7" customWidth="1"/>
    <col min="1529" max="1529" width="15.140625" style="7" customWidth="1"/>
    <col min="1530" max="1530" width="21.7109375" style="7" customWidth="1"/>
    <col min="1531" max="1532" width="14.7109375" style="7" customWidth="1"/>
    <col min="1533" max="1533" width="11.28515625" style="7" customWidth="1"/>
    <col min="1534" max="1534" width="9.7109375" style="7" customWidth="1"/>
    <col min="1535" max="1535" width="12.28515625" style="7" customWidth="1"/>
    <col min="1536" max="1536" width="10.7109375" style="7" customWidth="1"/>
    <col min="1537" max="1537" width="11.28515625" style="7" bestFit="1" customWidth="1"/>
    <col min="1538" max="1538" width="11.42578125" style="7" bestFit="1" customWidth="1"/>
    <col min="1539" max="1539" width="9.140625" style="7"/>
    <col min="1540" max="1540" width="10" style="7" bestFit="1" customWidth="1"/>
    <col min="1541" max="1541" width="9.5703125" style="7" bestFit="1" customWidth="1"/>
    <col min="1542" max="1783" width="9.140625" style="7"/>
    <col min="1784" max="1784" width="17.140625" style="7" customWidth="1"/>
    <col min="1785" max="1785" width="15.140625" style="7" customWidth="1"/>
    <col min="1786" max="1786" width="21.7109375" style="7" customWidth="1"/>
    <col min="1787" max="1788" width="14.7109375" style="7" customWidth="1"/>
    <col min="1789" max="1789" width="11.28515625" style="7" customWidth="1"/>
    <col min="1790" max="1790" width="9.7109375" style="7" customWidth="1"/>
    <col min="1791" max="1791" width="12.28515625" style="7" customWidth="1"/>
    <col min="1792" max="1792" width="10.7109375" style="7" customWidth="1"/>
    <col min="1793" max="1793" width="11.28515625" style="7" bestFit="1" customWidth="1"/>
    <col min="1794" max="1794" width="11.42578125" style="7" bestFit="1" customWidth="1"/>
    <col min="1795" max="1795" width="9.140625" style="7"/>
    <col min="1796" max="1796" width="10" style="7" bestFit="1" customWidth="1"/>
    <col min="1797" max="1797" width="9.5703125" style="7" bestFit="1" customWidth="1"/>
    <col min="1798" max="2039" width="9.140625" style="7"/>
    <col min="2040" max="2040" width="17.140625" style="7" customWidth="1"/>
    <col min="2041" max="2041" width="15.140625" style="7" customWidth="1"/>
    <col min="2042" max="2042" width="21.7109375" style="7" customWidth="1"/>
    <col min="2043" max="2044" width="14.7109375" style="7" customWidth="1"/>
    <col min="2045" max="2045" width="11.28515625" style="7" customWidth="1"/>
    <col min="2046" max="2046" width="9.7109375" style="7" customWidth="1"/>
    <col min="2047" max="2047" width="12.28515625" style="7" customWidth="1"/>
    <col min="2048" max="2048" width="10.7109375" style="7" customWidth="1"/>
    <col min="2049" max="2049" width="11.28515625" style="7" bestFit="1" customWidth="1"/>
    <col min="2050" max="2050" width="11.42578125" style="7" bestFit="1" customWidth="1"/>
    <col min="2051" max="2051" width="9.140625" style="7"/>
    <col min="2052" max="2052" width="10" style="7" bestFit="1" customWidth="1"/>
    <col min="2053" max="2053" width="9.5703125" style="7" bestFit="1" customWidth="1"/>
    <col min="2054" max="2295" width="9.140625" style="7"/>
    <col min="2296" max="2296" width="17.140625" style="7" customWidth="1"/>
    <col min="2297" max="2297" width="15.140625" style="7" customWidth="1"/>
    <col min="2298" max="2298" width="21.7109375" style="7" customWidth="1"/>
    <col min="2299" max="2300" width="14.7109375" style="7" customWidth="1"/>
    <col min="2301" max="2301" width="11.28515625" style="7" customWidth="1"/>
    <col min="2302" max="2302" width="9.7109375" style="7" customWidth="1"/>
    <col min="2303" max="2303" width="12.28515625" style="7" customWidth="1"/>
    <col min="2304" max="2304" width="10.7109375" style="7" customWidth="1"/>
    <col min="2305" max="2305" width="11.28515625" style="7" bestFit="1" customWidth="1"/>
    <col min="2306" max="2306" width="11.42578125" style="7" bestFit="1" customWidth="1"/>
    <col min="2307" max="2307" width="9.140625" style="7"/>
    <col min="2308" max="2308" width="10" style="7" bestFit="1" customWidth="1"/>
    <col min="2309" max="2309" width="9.5703125" style="7" bestFit="1" customWidth="1"/>
    <col min="2310" max="2551" width="9.140625" style="7"/>
    <col min="2552" max="2552" width="17.140625" style="7" customWidth="1"/>
    <col min="2553" max="2553" width="15.140625" style="7" customWidth="1"/>
    <col min="2554" max="2554" width="21.7109375" style="7" customWidth="1"/>
    <col min="2555" max="2556" width="14.7109375" style="7" customWidth="1"/>
    <col min="2557" max="2557" width="11.28515625" style="7" customWidth="1"/>
    <col min="2558" max="2558" width="9.7109375" style="7" customWidth="1"/>
    <col min="2559" max="2559" width="12.28515625" style="7" customWidth="1"/>
    <col min="2560" max="2560" width="10.7109375" style="7" customWidth="1"/>
    <col min="2561" max="2561" width="11.28515625" style="7" bestFit="1" customWidth="1"/>
    <col min="2562" max="2562" width="11.42578125" style="7" bestFit="1" customWidth="1"/>
    <col min="2563" max="2563" width="9.140625" style="7"/>
    <col min="2564" max="2564" width="10" style="7" bestFit="1" customWidth="1"/>
    <col min="2565" max="2565" width="9.5703125" style="7" bestFit="1" customWidth="1"/>
    <col min="2566" max="2807" width="9.140625" style="7"/>
    <col min="2808" max="2808" width="17.140625" style="7" customWidth="1"/>
    <col min="2809" max="2809" width="15.140625" style="7" customWidth="1"/>
    <col min="2810" max="2810" width="21.7109375" style="7" customWidth="1"/>
    <col min="2811" max="2812" width="14.7109375" style="7" customWidth="1"/>
    <col min="2813" max="2813" width="11.28515625" style="7" customWidth="1"/>
    <col min="2814" max="2814" width="9.7109375" style="7" customWidth="1"/>
    <col min="2815" max="2815" width="12.28515625" style="7" customWidth="1"/>
    <col min="2816" max="2816" width="10.7109375" style="7" customWidth="1"/>
    <col min="2817" max="2817" width="11.28515625" style="7" bestFit="1" customWidth="1"/>
    <col min="2818" max="2818" width="11.42578125" style="7" bestFit="1" customWidth="1"/>
    <col min="2819" max="2819" width="9.140625" style="7"/>
    <col min="2820" max="2820" width="10" style="7" bestFit="1" customWidth="1"/>
    <col min="2821" max="2821" width="9.5703125" style="7" bestFit="1" customWidth="1"/>
    <col min="2822" max="3063" width="9.140625" style="7"/>
    <col min="3064" max="3064" width="17.140625" style="7" customWidth="1"/>
    <col min="3065" max="3065" width="15.140625" style="7" customWidth="1"/>
    <col min="3066" max="3066" width="21.7109375" style="7" customWidth="1"/>
    <col min="3067" max="3068" width="14.7109375" style="7" customWidth="1"/>
    <col min="3069" max="3069" width="11.28515625" style="7" customWidth="1"/>
    <col min="3070" max="3070" width="9.7109375" style="7" customWidth="1"/>
    <col min="3071" max="3071" width="12.28515625" style="7" customWidth="1"/>
    <col min="3072" max="3072" width="10.7109375" style="7" customWidth="1"/>
    <col min="3073" max="3073" width="11.28515625" style="7" bestFit="1" customWidth="1"/>
    <col min="3074" max="3074" width="11.42578125" style="7" bestFit="1" customWidth="1"/>
    <col min="3075" max="3075" width="9.140625" style="7"/>
    <col min="3076" max="3076" width="10" style="7" bestFit="1" customWidth="1"/>
    <col min="3077" max="3077" width="9.5703125" style="7" bestFit="1" customWidth="1"/>
    <col min="3078" max="3319" width="9.140625" style="7"/>
    <col min="3320" max="3320" width="17.140625" style="7" customWidth="1"/>
    <col min="3321" max="3321" width="15.140625" style="7" customWidth="1"/>
    <col min="3322" max="3322" width="21.7109375" style="7" customWidth="1"/>
    <col min="3323" max="3324" width="14.7109375" style="7" customWidth="1"/>
    <col min="3325" max="3325" width="11.28515625" style="7" customWidth="1"/>
    <col min="3326" max="3326" width="9.7109375" style="7" customWidth="1"/>
    <col min="3327" max="3327" width="12.28515625" style="7" customWidth="1"/>
    <col min="3328" max="3328" width="10.7109375" style="7" customWidth="1"/>
    <col min="3329" max="3329" width="11.28515625" style="7" bestFit="1" customWidth="1"/>
    <col min="3330" max="3330" width="11.42578125" style="7" bestFit="1" customWidth="1"/>
    <col min="3331" max="3331" width="9.140625" style="7"/>
    <col min="3332" max="3332" width="10" style="7" bestFit="1" customWidth="1"/>
    <col min="3333" max="3333" width="9.5703125" style="7" bestFit="1" customWidth="1"/>
    <col min="3334" max="3575" width="9.140625" style="7"/>
    <col min="3576" max="3576" width="17.140625" style="7" customWidth="1"/>
    <col min="3577" max="3577" width="15.140625" style="7" customWidth="1"/>
    <col min="3578" max="3578" width="21.7109375" style="7" customWidth="1"/>
    <col min="3579" max="3580" width="14.7109375" style="7" customWidth="1"/>
    <col min="3581" max="3581" width="11.28515625" style="7" customWidth="1"/>
    <col min="3582" max="3582" width="9.7109375" style="7" customWidth="1"/>
    <col min="3583" max="3583" width="12.28515625" style="7" customWidth="1"/>
    <col min="3584" max="3584" width="10.7109375" style="7" customWidth="1"/>
    <col min="3585" max="3585" width="11.28515625" style="7" bestFit="1" customWidth="1"/>
    <col min="3586" max="3586" width="11.42578125" style="7" bestFit="1" customWidth="1"/>
    <col min="3587" max="3587" width="9.140625" style="7"/>
    <col min="3588" max="3588" width="10" style="7" bestFit="1" customWidth="1"/>
    <col min="3589" max="3589" width="9.5703125" style="7" bestFit="1" customWidth="1"/>
    <col min="3590" max="3831" width="9.140625" style="7"/>
    <col min="3832" max="3832" width="17.140625" style="7" customWidth="1"/>
    <col min="3833" max="3833" width="15.140625" style="7" customWidth="1"/>
    <col min="3834" max="3834" width="21.7109375" style="7" customWidth="1"/>
    <col min="3835" max="3836" width="14.7109375" style="7" customWidth="1"/>
    <col min="3837" max="3837" width="11.28515625" style="7" customWidth="1"/>
    <col min="3838" max="3838" width="9.7109375" style="7" customWidth="1"/>
    <col min="3839" max="3839" width="12.28515625" style="7" customWidth="1"/>
    <col min="3840" max="3840" width="10.7109375" style="7" customWidth="1"/>
    <col min="3841" max="3841" width="11.28515625" style="7" bestFit="1" customWidth="1"/>
    <col min="3842" max="3842" width="11.42578125" style="7" bestFit="1" customWidth="1"/>
    <col min="3843" max="3843" width="9.140625" style="7"/>
    <col min="3844" max="3844" width="10" style="7" bestFit="1" customWidth="1"/>
    <col min="3845" max="3845" width="9.5703125" style="7" bestFit="1" customWidth="1"/>
    <col min="3846" max="4087" width="9.140625" style="7"/>
    <col min="4088" max="4088" width="17.140625" style="7" customWidth="1"/>
    <col min="4089" max="4089" width="15.140625" style="7" customWidth="1"/>
    <col min="4090" max="4090" width="21.7109375" style="7" customWidth="1"/>
    <col min="4091" max="4092" width="14.7109375" style="7" customWidth="1"/>
    <col min="4093" max="4093" width="11.28515625" style="7" customWidth="1"/>
    <col min="4094" max="4094" width="9.7109375" style="7" customWidth="1"/>
    <col min="4095" max="4095" width="12.28515625" style="7" customWidth="1"/>
    <col min="4096" max="4096" width="10.7109375" style="7" customWidth="1"/>
    <col min="4097" max="4097" width="11.28515625" style="7" bestFit="1" customWidth="1"/>
    <col min="4098" max="4098" width="11.42578125" style="7" bestFit="1" customWidth="1"/>
    <col min="4099" max="4099" width="9.140625" style="7"/>
    <col min="4100" max="4100" width="10" style="7" bestFit="1" customWidth="1"/>
    <col min="4101" max="4101" width="9.5703125" style="7" bestFit="1" customWidth="1"/>
    <col min="4102" max="4343" width="9.140625" style="7"/>
    <col min="4344" max="4344" width="17.140625" style="7" customWidth="1"/>
    <col min="4345" max="4345" width="15.140625" style="7" customWidth="1"/>
    <col min="4346" max="4346" width="21.7109375" style="7" customWidth="1"/>
    <col min="4347" max="4348" width="14.7109375" style="7" customWidth="1"/>
    <col min="4349" max="4349" width="11.28515625" style="7" customWidth="1"/>
    <col min="4350" max="4350" width="9.7109375" style="7" customWidth="1"/>
    <col min="4351" max="4351" width="12.28515625" style="7" customWidth="1"/>
    <col min="4352" max="4352" width="10.7109375" style="7" customWidth="1"/>
    <col min="4353" max="4353" width="11.28515625" style="7" bestFit="1" customWidth="1"/>
    <col min="4354" max="4354" width="11.42578125" style="7" bestFit="1" customWidth="1"/>
    <col min="4355" max="4355" width="9.140625" style="7"/>
    <col min="4356" max="4356" width="10" style="7" bestFit="1" customWidth="1"/>
    <col min="4357" max="4357" width="9.5703125" style="7" bestFit="1" customWidth="1"/>
    <col min="4358" max="4599" width="9.140625" style="7"/>
    <col min="4600" max="4600" width="17.140625" style="7" customWidth="1"/>
    <col min="4601" max="4601" width="15.140625" style="7" customWidth="1"/>
    <col min="4602" max="4602" width="21.7109375" style="7" customWidth="1"/>
    <col min="4603" max="4604" width="14.7109375" style="7" customWidth="1"/>
    <col min="4605" max="4605" width="11.28515625" style="7" customWidth="1"/>
    <col min="4606" max="4606" width="9.7109375" style="7" customWidth="1"/>
    <col min="4607" max="4607" width="12.28515625" style="7" customWidth="1"/>
    <col min="4608" max="4608" width="10.7109375" style="7" customWidth="1"/>
    <col min="4609" max="4609" width="11.28515625" style="7" bestFit="1" customWidth="1"/>
    <col min="4610" max="4610" width="11.42578125" style="7" bestFit="1" customWidth="1"/>
    <col min="4611" max="4611" width="9.140625" style="7"/>
    <col min="4612" max="4612" width="10" style="7" bestFit="1" customWidth="1"/>
    <col min="4613" max="4613" width="9.5703125" style="7" bestFit="1" customWidth="1"/>
    <col min="4614" max="4855" width="9.140625" style="7"/>
    <col min="4856" max="4856" width="17.140625" style="7" customWidth="1"/>
    <col min="4857" max="4857" width="15.140625" style="7" customWidth="1"/>
    <col min="4858" max="4858" width="21.7109375" style="7" customWidth="1"/>
    <col min="4859" max="4860" width="14.7109375" style="7" customWidth="1"/>
    <col min="4861" max="4861" width="11.28515625" style="7" customWidth="1"/>
    <col min="4862" max="4862" width="9.7109375" style="7" customWidth="1"/>
    <col min="4863" max="4863" width="12.28515625" style="7" customWidth="1"/>
    <col min="4864" max="4864" width="10.7109375" style="7" customWidth="1"/>
    <col min="4865" max="4865" width="11.28515625" style="7" bestFit="1" customWidth="1"/>
    <col min="4866" max="4866" width="11.42578125" style="7" bestFit="1" customWidth="1"/>
    <col min="4867" max="4867" width="9.140625" style="7"/>
    <col min="4868" max="4868" width="10" style="7" bestFit="1" customWidth="1"/>
    <col min="4869" max="4869" width="9.5703125" style="7" bestFit="1" customWidth="1"/>
    <col min="4870" max="5111" width="9.140625" style="7"/>
    <col min="5112" max="5112" width="17.140625" style="7" customWidth="1"/>
    <col min="5113" max="5113" width="15.140625" style="7" customWidth="1"/>
    <col min="5114" max="5114" width="21.7109375" style="7" customWidth="1"/>
    <col min="5115" max="5116" width="14.7109375" style="7" customWidth="1"/>
    <col min="5117" max="5117" width="11.28515625" style="7" customWidth="1"/>
    <col min="5118" max="5118" width="9.7109375" style="7" customWidth="1"/>
    <col min="5119" max="5119" width="12.28515625" style="7" customWidth="1"/>
    <col min="5120" max="5120" width="10.7109375" style="7" customWidth="1"/>
    <col min="5121" max="5121" width="11.28515625" style="7" bestFit="1" customWidth="1"/>
    <col min="5122" max="5122" width="11.42578125" style="7" bestFit="1" customWidth="1"/>
    <col min="5123" max="5123" width="9.140625" style="7"/>
    <col min="5124" max="5124" width="10" style="7" bestFit="1" customWidth="1"/>
    <col min="5125" max="5125" width="9.5703125" style="7" bestFit="1" customWidth="1"/>
    <col min="5126" max="5367" width="9.140625" style="7"/>
    <col min="5368" max="5368" width="17.140625" style="7" customWidth="1"/>
    <col min="5369" max="5369" width="15.140625" style="7" customWidth="1"/>
    <col min="5370" max="5370" width="21.7109375" style="7" customWidth="1"/>
    <col min="5371" max="5372" width="14.7109375" style="7" customWidth="1"/>
    <col min="5373" max="5373" width="11.28515625" style="7" customWidth="1"/>
    <col min="5374" max="5374" width="9.7109375" style="7" customWidth="1"/>
    <col min="5375" max="5375" width="12.28515625" style="7" customWidth="1"/>
    <col min="5376" max="5376" width="10.7109375" style="7" customWidth="1"/>
    <col min="5377" max="5377" width="11.28515625" style="7" bestFit="1" customWidth="1"/>
    <col min="5378" max="5378" width="11.42578125" style="7" bestFit="1" customWidth="1"/>
    <col min="5379" max="5379" width="9.140625" style="7"/>
    <col min="5380" max="5380" width="10" style="7" bestFit="1" customWidth="1"/>
    <col min="5381" max="5381" width="9.5703125" style="7" bestFit="1" customWidth="1"/>
    <col min="5382" max="5623" width="9.140625" style="7"/>
    <col min="5624" max="5624" width="17.140625" style="7" customWidth="1"/>
    <col min="5625" max="5625" width="15.140625" style="7" customWidth="1"/>
    <col min="5626" max="5626" width="21.7109375" style="7" customWidth="1"/>
    <col min="5627" max="5628" width="14.7109375" style="7" customWidth="1"/>
    <col min="5629" max="5629" width="11.28515625" style="7" customWidth="1"/>
    <col min="5630" max="5630" width="9.7109375" style="7" customWidth="1"/>
    <col min="5631" max="5631" width="12.28515625" style="7" customWidth="1"/>
    <col min="5632" max="5632" width="10.7109375" style="7" customWidth="1"/>
    <col min="5633" max="5633" width="11.28515625" style="7" bestFit="1" customWidth="1"/>
    <col min="5634" max="5634" width="11.42578125" style="7" bestFit="1" customWidth="1"/>
    <col min="5635" max="5635" width="9.140625" style="7"/>
    <col min="5636" max="5636" width="10" style="7" bestFit="1" customWidth="1"/>
    <col min="5637" max="5637" width="9.5703125" style="7" bestFit="1" customWidth="1"/>
    <col min="5638" max="5879" width="9.140625" style="7"/>
    <col min="5880" max="5880" width="17.140625" style="7" customWidth="1"/>
    <col min="5881" max="5881" width="15.140625" style="7" customWidth="1"/>
    <col min="5882" max="5882" width="21.7109375" style="7" customWidth="1"/>
    <col min="5883" max="5884" width="14.7109375" style="7" customWidth="1"/>
    <col min="5885" max="5885" width="11.28515625" style="7" customWidth="1"/>
    <col min="5886" max="5886" width="9.7109375" style="7" customWidth="1"/>
    <col min="5887" max="5887" width="12.28515625" style="7" customWidth="1"/>
    <col min="5888" max="5888" width="10.7109375" style="7" customWidth="1"/>
    <col min="5889" max="5889" width="11.28515625" style="7" bestFit="1" customWidth="1"/>
    <col min="5890" max="5890" width="11.42578125" style="7" bestFit="1" customWidth="1"/>
    <col min="5891" max="5891" width="9.140625" style="7"/>
    <col min="5892" max="5892" width="10" style="7" bestFit="1" customWidth="1"/>
    <col min="5893" max="5893" width="9.5703125" style="7" bestFit="1" customWidth="1"/>
    <col min="5894" max="6135" width="9.140625" style="7"/>
    <col min="6136" max="6136" width="17.140625" style="7" customWidth="1"/>
    <col min="6137" max="6137" width="15.140625" style="7" customWidth="1"/>
    <col min="6138" max="6138" width="21.7109375" style="7" customWidth="1"/>
    <col min="6139" max="6140" width="14.7109375" style="7" customWidth="1"/>
    <col min="6141" max="6141" width="11.28515625" style="7" customWidth="1"/>
    <col min="6142" max="6142" width="9.7109375" style="7" customWidth="1"/>
    <col min="6143" max="6143" width="12.28515625" style="7" customWidth="1"/>
    <col min="6144" max="6144" width="10.7109375" style="7" customWidth="1"/>
    <col min="6145" max="6145" width="11.28515625" style="7" bestFit="1" customWidth="1"/>
    <col min="6146" max="6146" width="11.42578125" style="7" bestFit="1" customWidth="1"/>
    <col min="6147" max="6147" width="9.140625" style="7"/>
    <col min="6148" max="6148" width="10" style="7" bestFit="1" customWidth="1"/>
    <col min="6149" max="6149" width="9.5703125" style="7" bestFit="1" customWidth="1"/>
    <col min="6150" max="6391" width="9.140625" style="7"/>
    <col min="6392" max="6392" width="17.140625" style="7" customWidth="1"/>
    <col min="6393" max="6393" width="15.140625" style="7" customWidth="1"/>
    <col min="6394" max="6394" width="21.7109375" style="7" customWidth="1"/>
    <col min="6395" max="6396" width="14.7109375" style="7" customWidth="1"/>
    <col min="6397" max="6397" width="11.28515625" style="7" customWidth="1"/>
    <col min="6398" max="6398" width="9.7109375" style="7" customWidth="1"/>
    <col min="6399" max="6399" width="12.28515625" style="7" customWidth="1"/>
    <col min="6400" max="6400" width="10.7109375" style="7" customWidth="1"/>
    <col min="6401" max="6401" width="11.28515625" style="7" bestFit="1" customWidth="1"/>
    <col min="6402" max="6402" width="11.42578125" style="7" bestFit="1" customWidth="1"/>
    <col min="6403" max="6403" width="9.140625" style="7"/>
    <col min="6404" max="6404" width="10" style="7" bestFit="1" customWidth="1"/>
    <col min="6405" max="6405" width="9.5703125" style="7" bestFit="1" customWidth="1"/>
    <col min="6406" max="6647" width="9.140625" style="7"/>
    <col min="6648" max="6648" width="17.140625" style="7" customWidth="1"/>
    <col min="6649" max="6649" width="15.140625" style="7" customWidth="1"/>
    <col min="6650" max="6650" width="21.7109375" style="7" customWidth="1"/>
    <col min="6651" max="6652" width="14.7109375" style="7" customWidth="1"/>
    <col min="6653" max="6653" width="11.28515625" style="7" customWidth="1"/>
    <col min="6654" max="6654" width="9.7109375" style="7" customWidth="1"/>
    <col min="6655" max="6655" width="12.28515625" style="7" customWidth="1"/>
    <col min="6656" max="6656" width="10.7109375" style="7" customWidth="1"/>
    <col min="6657" max="6657" width="11.28515625" style="7" bestFit="1" customWidth="1"/>
    <col min="6658" max="6658" width="11.42578125" style="7" bestFit="1" customWidth="1"/>
    <col min="6659" max="6659" width="9.140625" style="7"/>
    <col min="6660" max="6660" width="10" style="7" bestFit="1" customWidth="1"/>
    <col min="6661" max="6661" width="9.5703125" style="7" bestFit="1" customWidth="1"/>
    <col min="6662" max="6903" width="9.140625" style="7"/>
    <col min="6904" max="6904" width="17.140625" style="7" customWidth="1"/>
    <col min="6905" max="6905" width="15.140625" style="7" customWidth="1"/>
    <col min="6906" max="6906" width="21.7109375" style="7" customWidth="1"/>
    <col min="6907" max="6908" width="14.7109375" style="7" customWidth="1"/>
    <col min="6909" max="6909" width="11.28515625" style="7" customWidth="1"/>
    <col min="6910" max="6910" width="9.7109375" style="7" customWidth="1"/>
    <col min="6911" max="6911" width="12.28515625" style="7" customWidth="1"/>
    <col min="6912" max="6912" width="10.7109375" style="7" customWidth="1"/>
    <col min="6913" max="6913" width="11.28515625" style="7" bestFit="1" customWidth="1"/>
    <col min="6914" max="6914" width="11.42578125" style="7" bestFit="1" customWidth="1"/>
    <col min="6915" max="6915" width="9.140625" style="7"/>
    <col min="6916" max="6916" width="10" style="7" bestFit="1" customWidth="1"/>
    <col min="6917" max="6917" width="9.5703125" style="7" bestFit="1" customWidth="1"/>
    <col min="6918" max="7159" width="9.140625" style="7"/>
    <col min="7160" max="7160" width="17.140625" style="7" customWidth="1"/>
    <col min="7161" max="7161" width="15.140625" style="7" customWidth="1"/>
    <col min="7162" max="7162" width="21.7109375" style="7" customWidth="1"/>
    <col min="7163" max="7164" width="14.7109375" style="7" customWidth="1"/>
    <col min="7165" max="7165" width="11.28515625" style="7" customWidth="1"/>
    <col min="7166" max="7166" width="9.7109375" style="7" customWidth="1"/>
    <col min="7167" max="7167" width="12.28515625" style="7" customWidth="1"/>
    <col min="7168" max="7168" width="10.7109375" style="7" customWidth="1"/>
    <col min="7169" max="7169" width="11.28515625" style="7" bestFit="1" customWidth="1"/>
    <col min="7170" max="7170" width="11.42578125" style="7" bestFit="1" customWidth="1"/>
    <col min="7171" max="7171" width="9.140625" style="7"/>
    <col min="7172" max="7172" width="10" style="7" bestFit="1" customWidth="1"/>
    <col min="7173" max="7173" width="9.5703125" style="7" bestFit="1" customWidth="1"/>
    <col min="7174" max="7415" width="9.140625" style="7"/>
    <col min="7416" max="7416" width="17.140625" style="7" customWidth="1"/>
    <col min="7417" max="7417" width="15.140625" style="7" customWidth="1"/>
    <col min="7418" max="7418" width="21.7109375" style="7" customWidth="1"/>
    <col min="7419" max="7420" width="14.7109375" style="7" customWidth="1"/>
    <col min="7421" max="7421" width="11.28515625" style="7" customWidth="1"/>
    <col min="7422" max="7422" width="9.7109375" style="7" customWidth="1"/>
    <col min="7423" max="7423" width="12.28515625" style="7" customWidth="1"/>
    <col min="7424" max="7424" width="10.7109375" style="7" customWidth="1"/>
    <col min="7425" max="7425" width="11.28515625" style="7" bestFit="1" customWidth="1"/>
    <col min="7426" max="7426" width="11.42578125" style="7" bestFit="1" customWidth="1"/>
    <col min="7427" max="7427" width="9.140625" style="7"/>
    <col min="7428" max="7428" width="10" style="7" bestFit="1" customWidth="1"/>
    <col min="7429" max="7429" width="9.5703125" style="7" bestFit="1" customWidth="1"/>
    <col min="7430" max="7671" width="9.140625" style="7"/>
    <col min="7672" max="7672" width="17.140625" style="7" customWidth="1"/>
    <col min="7673" max="7673" width="15.140625" style="7" customWidth="1"/>
    <col min="7674" max="7674" width="21.7109375" style="7" customWidth="1"/>
    <col min="7675" max="7676" width="14.7109375" style="7" customWidth="1"/>
    <col min="7677" max="7677" width="11.28515625" style="7" customWidth="1"/>
    <col min="7678" max="7678" width="9.7109375" style="7" customWidth="1"/>
    <col min="7679" max="7679" width="12.28515625" style="7" customWidth="1"/>
    <col min="7680" max="7680" width="10.7109375" style="7" customWidth="1"/>
    <col min="7681" max="7681" width="11.28515625" style="7" bestFit="1" customWidth="1"/>
    <col min="7682" max="7682" width="11.42578125" style="7" bestFit="1" customWidth="1"/>
    <col min="7683" max="7683" width="9.140625" style="7"/>
    <col min="7684" max="7684" width="10" style="7" bestFit="1" customWidth="1"/>
    <col min="7685" max="7685" width="9.5703125" style="7" bestFit="1" customWidth="1"/>
    <col min="7686" max="7927" width="9.140625" style="7"/>
    <col min="7928" max="7928" width="17.140625" style="7" customWidth="1"/>
    <col min="7929" max="7929" width="15.140625" style="7" customWidth="1"/>
    <col min="7930" max="7930" width="21.7109375" style="7" customWidth="1"/>
    <col min="7931" max="7932" width="14.7109375" style="7" customWidth="1"/>
    <col min="7933" max="7933" width="11.28515625" style="7" customWidth="1"/>
    <col min="7934" max="7934" width="9.7109375" style="7" customWidth="1"/>
    <col min="7935" max="7935" width="12.28515625" style="7" customWidth="1"/>
    <col min="7936" max="7936" width="10.7109375" style="7" customWidth="1"/>
    <col min="7937" max="7937" width="11.28515625" style="7" bestFit="1" customWidth="1"/>
    <col min="7938" max="7938" width="11.42578125" style="7" bestFit="1" customWidth="1"/>
    <col min="7939" max="7939" width="9.140625" style="7"/>
    <col min="7940" max="7940" width="10" style="7" bestFit="1" customWidth="1"/>
    <col min="7941" max="7941" width="9.5703125" style="7" bestFit="1" customWidth="1"/>
    <col min="7942" max="8183" width="9.140625" style="7"/>
    <col min="8184" max="8184" width="17.140625" style="7" customWidth="1"/>
    <col min="8185" max="8185" width="15.140625" style="7" customWidth="1"/>
    <col min="8186" max="8186" width="21.7109375" style="7" customWidth="1"/>
    <col min="8187" max="8188" width="14.7109375" style="7" customWidth="1"/>
    <col min="8189" max="8189" width="11.28515625" style="7" customWidth="1"/>
    <col min="8190" max="8190" width="9.7109375" style="7" customWidth="1"/>
    <col min="8191" max="8191" width="12.28515625" style="7" customWidth="1"/>
    <col min="8192" max="8192" width="10.7109375" style="7" customWidth="1"/>
    <col min="8193" max="8193" width="11.28515625" style="7" bestFit="1" customWidth="1"/>
    <col min="8194" max="8194" width="11.42578125" style="7" bestFit="1" customWidth="1"/>
    <col min="8195" max="8195" width="9.140625" style="7"/>
    <col min="8196" max="8196" width="10" style="7" bestFit="1" customWidth="1"/>
    <col min="8197" max="8197" width="9.5703125" style="7" bestFit="1" customWidth="1"/>
    <col min="8198" max="8439" width="9.140625" style="7"/>
    <col min="8440" max="8440" width="17.140625" style="7" customWidth="1"/>
    <col min="8441" max="8441" width="15.140625" style="7" customWidth="1"/>
    <col min="8442" max="8442" width="21.7109375" style="7" customWidth="1"/>
    <col min="8443" max="8444" width="14.7109375" style="7" customWidth="1"/>
    <col min="8445" max="8445" width="11.28515625" style="7" customWidth="1"/>
    <col min="8446" max="8446" width="9.7109375" style="7" customWidth="1"/>
    <col min="8447" max="8447" width="12.28515625" style="7" customWidth="1"/>
    <col min="8448" max="8448" width="10.7109375" style="7" customWidth="1"/>
    <col min="8449" max="8449" width="11.28515625" style="7" bestFit="1" customWidth="1"/>
    <col min="8450" max="8450" width="11.42578125" style="7" bestFit="1" customWidth="1"/>
    <col min="8451" max="8451" width="9.140625" style="7"/>
    <col min="8452" max="8452" width="10" style="7" bestFit="1" customWidth="1"/>
    <col min="8453" max="8453" width="9.5703125" style="7" bestFit="1" customWidth="1"/>
    <col min="8454" max="8695" width="9.140625" style="7"/>
    <col min="8696" max="8696" width="17.140625" style="7" customWidth="1"/>
    <col min="8697" max="8697" width="15.140625" style="7" customWidth="1"/>
    <col min="8698" max="8698" width="21.7109375" style="7" customWidth="1"/>
    <col min="8699" max="8700" width="14.7109375" style="7" customWidth="1"/>
    <col min="8701" max="8701" width="11.28515625" style="7" customWidth="1"/>
    <col min="8702" max="8702" width="9.7109375" style="7" customWidth="1"/>
    <col min="8703" max="8703" width="12.28515625" style="7" customWidth="1"/>
    <col min="8704" max="8704" width="10.7109375" style="7" customWidth="1"/>
    <col min="8705" max="8705" width="11.28515625" style="7" bestFit="1" customWidth="1"/>
    <col min="8706" max="8706" width="11.42578125" style="7" bestFit="1" customWidth="1"/>
    <col min="8707" max="8707" width="9.140625" style="7"/>
    <col min="8708" max="8708" width="10" style="7" bestFit="1" customWidth="1"/>
    <col min="8709" max="8709" width="9.5703125" style="7" bestFit="1" customWidth="1"/>
    <col min="8710" max="8951" width="9.140625" style="7"/>
    <col min="8952" max="8952" width="17.140625" style="7" customWidth="1"/>
    <col min="8953" max="8953" width="15.140625" style="7" customWidth="1"/>
    <col min="8954" max="8954" width="21.7109375" style="7" customWidth="1"/>
    <col min="8955" max="8956" width="14.7109375" style="7" customWidth="1"/>
    <col min="8957" max="8957" width="11.28515625" style="7" customWidth="1"/>
    <col min="8958" max="8958" width="9.7109375" style="7" customWidth="1"/>
    <col min="8959" max="8959" width="12.28515625" style="7" customWidth="1"/>
    <col min="8960" max="8960" width="10.7109375" style="7" customWidth="1"/>
    <col min="8961" max="8961" width="11.28515625" style="7" bestFit="1" customWidth="1"/>
    <col min="8962" max="8962" width="11.42578125" style="7" bestFit="1" customWidth="1"/>
    <col min="8963" max="8963" width="9.140625" style="7"/>
    <col min="8964" max="8964" width="10" style="7" bestFit="1" customWidth="1"/>
    <col min="8965" max="8965" width="9.5703125" style="7" bestFit="1" customWidth="1"/>
    <col min="8966" max="9207" width="9.140625" style="7"/>
    <col min="9208" max="9208" width="17.140625" style="7" customWidth="1"/>
    <col min="9209" max="9209" width="15.140625" style="7" customWidth="1"/>
    <col min="9210" max="9210" width="21.7109375" style="7" customWidth="1"/>
    <col min="9211" max="9212" width="14.7109375" style="7" customWidth="1"/>
    <col min="9213" max="9213" width="11.28515625" style="7" customWidth="1"/>
    <col min="9214" max="9214" width="9.7109375" style="7" customWidth="1"/>
    <col min="9215" max="9215" width="12.28515625" style="7" customWidth="1"/>
    <col min="9216" max="9216" width="10.7109375" style="7" customWidth="1"/>
    <col min="9217" max="9217" width="11.28515625" style="7" bestFit="1" customWidth="1"/>
    <col min="9218" max="9218" width="11.42578125" style="7" bestFit="1" customWidth="1"/>
    <col min="9219" max="9219" width="9.140625" style="7"/>
    <col min="9220" max="9220" width="10" style="7" bestFit="1" customWidth="1"/>
    <col min="9221" max="9221" width="9.5703125" style="7" bestFit="1" customWidth="1"/>
    <col min="9222" max="9463" width="9.140625" style="7"/>
    <col min="9464" max="9464" width="17.140625" style="7" customWidth="1"/>
    <col min="9465" max="9465" width="15.140625" style="7" customWidth="1"/>
    <col min="9466" max="9466" width="21.7109375" style="7" customWidth="1"/>
    <col min="9467" max="9468" width="14.7109375" style="7" customWidth="1"/>
    <col min="9469" max="9469" width="11.28515625" style="7" customWidth="1"/>
    <col min="9470" max="9470" width="9.7109375" style="7" customWidth="1"/>
    <col min="9471" max="9471" width="12.28515625" style="7" customWidth="1"/>
    <col min="9472" max="9472" width="10.7109375" style="7" customWidth="1"/>
    <col min="9473" max="9473" width="11.28515625" style="7" bestFit="1" customWidth="1"/>
    <col min="9474" max="9474" width="11.42578125" style="7" bestFit="1" customWidth="1"/>
    <col min="9475" max="9475" width="9.140625" style="7"/>
    <col min="9476" max="9476" width="10" style="7" bestFit="1" customWidth="1"/>
    <col min="9477" max="9477" width="9.5703125" style="7" bestFit="1" customWidth="1"/>
    <col min="9478" max="9719" width="9.140625" style="7"/>
    <col min="9720" max="9720" width="17.140625" style="7" customWidth="1"/>
    <col min="9721" max="9721" width="15.140625" style="7" customWidth="1"/>
    <col min="9722" max="9722" width="21.7109375" style="7" customWidth="1"/>
    <col min="9723" max="9724" width="14.7109375" style="7" customWidth="1"/>
    <col min="9725" max="9725" width="11.28515625" style="7" customWidth="1"/>
    <col min="9726" max="9726" width="9.7109375" style="7" customWidth="1"/>
    <col min="9727" max="9727" width="12.28515625" style="7" customWidth="1"/>
    <col min="9728" max="9728" width="10.7109375" style="7" customWidth="1"/>
    <col min="9729" max="9729" width="11.28515625" style="7" bestFit="1" customWidth="1"/>
    <col min="9730" max="9730" width="11.42578125" style="7" bestFit="1" customWidth="1"/>
    <col min="9731" max="9731" width="9.140625" style="7"/>
    <col min="9732" max="9732" width="10" style="7" bestFit="1" customWidth="1"/>
    <col min="9733" max="9733" width="9.5703125" style="7" bestFit="1" customWidth="1"/>
    <col min="9734" max="9975" width="9.140625" style="7"/>
    <col min="9976" max="9976" width="17.140625" style="7" customWidth="1"/>
    <col min="9977" max="9977" width="15.140625" style="7" customWidth="1"/>
    <col min="9978" max="9978" width="21.7109375" style="7" customWidth="1"/>
    <col min="9979" max="9980" width="14.7109375" style="7" customWidth="1"/>
    <col min="9981" max="9981" width="11.28515625" style="7" customWidth="1"/>
    <col min="9982" max="9982" width="9.7109375" style="7" customWidth="1"/>
    <col min="9983" max="9983" width="12.28515625" style="7" customWidth="1"/>
    <col min="9984" max="9984" width="10.7109375" style="7" customWidth="1"/>
    <col min="9985" max="9985" width="11.28515625" style="7" bestFit="1" customWidth="1"/>
    <col min="9986" max="9986" width="11.42578125" style="7" bestFit="1" customWidth="1"/>
    <col min="9987" max="9987" width="9.140625" style="7"/>
    <col min="9988" max="9988" width="10" style="7" bestFit="1" customWidth="1"/>
    <col min="9989" max="9989" width="9.5703125" style="7" bestFit="1" customWidth="1"/>
    <col min="9990" max="10231" width="9.140625" style="7"/>
    <col min="10232" max="10232" width="17.140625" style="7" customWidth="1"/>
    <col min="10233" max="10233" width="15.140625" style="7" customWidth="1"/>
    <col min="10234" max="10234" width="21.7109375" style="7" customWidth="1"/>
    <col min="10235" max="10236" width="14.7109375" style="7" customWidth="1"/>
    <col min="10237" max="10237" width="11.28515625" style="7" customWidth="1"/>
    <col min="10238" max="10238" width="9.7109375" style="7" customWidth="1"/>
    <col min="10239" max="10239" width="12.28515625" style="7" customWidth="1"/>
    <col min="10240" max="10240" width="10.7109375" style="7" customWidth="1"/>
    <col min="10241" max="10241" width="11.28515625" style="7" bestFit="1" customWidth="1"/>
    <col min="10242" max="10242" width="11.42578125" style="7" bestFit="1" customWidth="1"/>
    <col min="10243" max="10243" width="9.140625" style="7"/>
    <col min="10244" max="10244" width="10" style="7" bestFit="1" customWidth="1"/>
    <col min="10245" max="10245" width="9.5703125" style="7" bestFit="1" customWidth="1"/>
    <col min="10246" max="10487" width="9.140625" style="7"/>
    <col min="10488" max="10488" width="17.140625" style="7" customWidth="1"/>
    <col min="10489" max="10489" width="15.140625" style="7" customWidth="1"/>
    <col min="10490" max="10490" width="21.7109375" style="7" customWidth="1"/>
    <col min="10491" max="10492" width="14.7109375" style="7" customWidth="1"/>
    <col min="10493" max="10493" width="11.28515625" style="7" customWidth="1"/>
    <col min="10494" max="10494" width="9.7109375" style="7" customWidth="1"/>
    <col min="10495" max="10495" width="12.28515625" style="7" customWidth="1"/>
    <col min="10496" max="10496" width="10.7109375" style="7" customWidth="1"/>
    <col min="10497" max="10497" width="11.28515625" style="7" bestFit="1" customWidth="1"/>
    <col min="10498" max="10498" width="11.42578125" style="7" bestFit="1" customWidth="1"/>
    <col min="10499" max="10499" width="9.140625" style="7"/>
    <col min="10500" max="10500" width="10" style="7" bestFit="1" customWidth="1"/>
    <col min="10501" max="10501" width="9.5703125" style="7" bestFit="1" customWidth="1"/>
    <col min="10502" max="10743" width="9.140625" style="7"/>
    <col min="10744" max="10744" width="17.140625" style="7" customWidth="1"/>
    <col min="10745" max="10745" width="15.140625" style="7" customWidth="1"/>
    <col min="10746" max="10746" width="21.7109375" style="7" customWidth="1"/>
    <col min="10747" max="10748" width="14.7109375" style="7" customWidth="1"/>
    <col min="10749" max="10749" width="11.28515625" style="7" customWidth="1"/>
    <col min="10750" max="10750" width="9.7109375" style="7" customWidth="1"/>
    <col min="10751" max="10751" width="12.28515625" style="7" customWidth="1"/>
    <col min="10752" max="10752" width="10.7109375" style="7" customWidth="1"/>
    <col min="10753" max="10753" width="11.28515625" style="7" bestFit="1" customWidth="1"/>
    <col min="10754" max="10754" width="11.42578125" style="7" bestFit="1" customWidth="1"/>
    <col min="10755" max="10755" width="9.140625" style="7"/>
    <col min="10756" max="10756" width="10" style="7" bestFit="1" customWidth="1"/>
    <col min="10757" max="10757" width="9.5703125" style="7" bestFit="1" customWidth="1"/>
    <col min="10758" max="10999" width="9.140625" style="7"/>
    <col min="11000" max="11000" width="17.140625" style="7" customWidth="1"/>
    <col min="11001" max="11001" width="15.140625" style="7" customWidth="1"/>
    <col min="11002" max="11002" width="21.7109375" style="7" customWidth="1"/>
    <col min="11003" max="11004" width="14.7109375" style="7" customWidth="1"/>
    <col min="11005" max="11005" width="11.28515625" style="7" customWidth="1"/>
    <col min="11006" max="11006" width="9.7109375" style="7" customWidth="1"/>
    <col min="11007" max="11007" width="12.28515625" style="7" customWidth="1"/>
    <col min="11008" max="11008" width="10.7109375" style="7" customWidth="1"/>
    <col min="11009" max="11009" width="11.28515625" style="7" bestFit="1" customWidth="1"/>
    <col min="11010" max="11010" width="11.42578125" style="7" bestFit="1" customWidth="1"/>
    <col min="11011" max="11011" width="9.140625" style="7"/>
    <col min="11012" max="11012" width="10" style="7" bestFit="1" customWidth="1"/>
    <col min="11013" max="11013" width="9.5703125" style="7" bestFit="1" customWidth="1"/>
    <col min="11014" max="11255" width="9.140625" style="7"/>
    <col min="11256" max="11256" width="17.140625" style="7" customWidth="1"/>
    <col min="11257" max="11257" width="15.140625" style="7" customWidth="1"/>
    <col min="11258" max="11258" width="21.7109375" style="7" customWidth="1"/>
    <col min="11259" max="11260" width="14.7109375" style="7" customWidth="1"/>
    <col min="11261" max="11261" width="11.28515625" style="7" customWidth="1"/>
    <col min="11262" max="11262" width="9.7109375" style="7" customWidth="1"/>
    <col min="11263" max="11263" width="12.28515625" style="7" customWidth="1"/>
    <col min="11264" max="11264" width="10.7109375" style="7" customWidth="1"/>
    <col min="11265" max="11265" width="11.28515625" style="7" bestFit="1" customWidth="1"/>
    <col min="11266" max="11266" width="11.42578125" style="7" bestFit="1" customWidth="1"/>
    <col min="11267" max="11267" width="9.140625" style="7"/>
    <col min="11268" max="11268" width="10" style="7" bestFit="1" customWidth="1"/>
    <col min="11269" max="11269" width="9.5703125" style="7" bestFit="1" customWidth="1"/>
    <col min="11270" max="11511" width="9.140625" style="7"/>
    <col min="11512" max="11512" width="17.140625" style="7" customWidth="1"/>
    <col min="11513" max="11513" width="15.140625" style="7" customWidth="1"/>
    <col min="11514" max="11514" width="21.7109375" style="7" customWidth="1"/>
    <col min="11515" max="11516" width="14.7109375" style="7" customWidth="1"/>
    <col min="11517" max="11517" width="11.28515625" style="7" customWidth="1"/>
    <col min="11518" max="11518" width="9.7109375" style="7" customWidth="1"/>
    <col min="11519" max="11519" width="12.28515625" style="7" customWidth="1"/>
    <col min="11520" max="11520" width="10.7109375" style="7" customWidth="1"/>
    <col min="11521" max="11521" width="11.28515625" style="7" bestFit="1" customWidth="1"/>
    <col min="11522" max="11522" width="11.42578125" style="7" bestFit="1" customWidth="1"/>
    <col min="11523" max="11523" width="9.140625" style="7"/>
    <col min="11524" max="11524" width="10" style="7" bestFit="1" customWidth="1"/>
    <col min="11525" max="11525" width="9.5703125" style="7" bestFit="1" customWidth="1"/>
    <col min="11526" max="11767" width="9.140625" style="7"/>
    <col min="11768" max="11768" width="17.140625" style="7" customWidth="1"/>
    <col min="11769" max="11769" width="15.140625" style="7" customWidth="1"/>
    <col min="11770" max="11770" width="21.7109375" style="7" customWidth="1"/>
    <col min="11771" max="11772" width="14.7109375" style="7" customWidth="1"/>
    <col min="11773" max="11773" width="11.28515625" style="7" customWidth="1"/>
    <col min="11774" max="11774" width="9.7109375" style="7" customWidth="1"/>
    <col min="11775" max="11775" width="12.28515625" style="7" customWidth="1"/>
    <col min="11776" max="11776" width="10.7109375" style="7" customWidth="1"/>
    <col min="11777" max="11777" width="11.28515625" style="7" bestFit="1" customWidth="1"/>
    <col min="11778" max="11778" width="11.42578125" style="7" bestFit="1" customWidth="1"/>
    <col min="11779" max="11779" width="9.140625" style="7"/>
    <col min="11780" max="11780" width="10" style="7" bestFit="1" customWidth="1"/>
    <col min="11781" max="11781" width="9.5703125" style="7" bestFit="1" customWidth="1"/>
    <col min="11782" max="12023" width="9.140625" style="7"/>
    <col min="12024" max="12024" width="17.140625" style="7" customWidth="1"/>
    <col min="12025" max="12025" width="15.140625" style="7" customWidth="1"/>
    <col min="12026" max="12026" width="21.7109375" style="7" customWidth="1"/>
    <col min="12027" max="12028" width="14.7109375" style="7" customWidth="1"/>
    <col min="12029" max="12029" width="11.28515625" style="7" customWidth="1"/>
    <col min="12030" max="12030" width="9.7109375" style="7" customWidth="1"/>
    <col min="12031" max="12031" width="12.28515625" style="7" customWidth="1"/>
    <col min="12032" max="12032" width="10.7109375" style="7" customWidth="1"/>
    <col min="12033" max="12033" width="11.28515625" style="7" bestFit="1" customWidth="1"/>
    <col min="12034" max="12034" width="11.42578125" style="7" bestFit="1" customWidth="1"/>
    <col min="12035" max="12035" width="9.140625" style="7"/>
    <col min="12036" max="12036" width="10" style="7" bestFit="1" customWidth="1"/>
    <col min="12037" max="12037" width="9.5703125" style="7" bestFit="1" customWidth="1"/>
    <col min="12038" max="12279" width="9.140625" style="7"/>
    <col min="12280" max="12280" width="17.140625" style="7" customWidth="1"/>
    <col min="12281" max="12281" width="15.140625" style="7" customWidth="1"/>
    <col min="12282" max="12282" width="21.7109375" style="7" customWidth="1"/>
    <col min="12283" max="12284" width="14.7109375" style="7" customWidth="1"/>
    <col min="12285" max="12285" width="11.28515625" style="7" customWidth="1"/>
    <col min="12286" max="12286" width="9.7109375" style="7" customWidth="1"/>
    <col min="12287" max="12287" width="12.28515625" style="7" customWidth="1"/>
    <col min="12288" max="12288" width="10.7109375" style="7" customWidth="1"/>
    <col min="12289" max="12289" width="11.28515625" style="7" bestFit="1" customWidth="1"/>
    <col min="12290" max="12290" width="11.42578125" style="7" bestFit="1" customWidth="1"/>
    <col min="12291" max="12291" width="9.140625" style="7"/>
    <col min="12292" max="12292" width="10" style="7" bestFit="1" customWidth="1"/>
    <col min="12293" max="12293" width="9.5703125" style="7" bestFit="1" customWidth="1"/>
    <col min="12294" max="12535" width="9.140625" style="7"/>
    <col min="12536" max="12536" width="17.140625" style="7" customWidth="1"/>
    <col min="12537" max="12537" width="15.140625" style="7" customWidth="1"/>
    <col min="12538" max="12538" width="21.7109375" style="7" customWidth="1"/>
    <col min="12539" max="12540" width="14.7109375" style="7" customWidth="1"/>
    <col min="12541" max="12541" width="11.28515625" style="7" customWidth="1"/>
    <col min="12542" max="12542" width="9.7109375" style="7" customWidth="1"/>
    <col min="12543" max="12543" width="12.28515625" style="7" customWidth="1"/>
    <col min="12544" max="12544" width="10.7109375" style="7" customWidth="1"/>
    <col min="12545" max="12545" width="11.28515625" style="7" bestFit="1" customWidth="1"/>
    <col min="12546" max="12546" width="11.42578125" style="7" bestFit="1" customWidth="1"/>
    <col min="12547" max="12547" width="9.140625" style="7"/>
    <col min="12548" max="12548" width="10" style="7" bestFit="1" customWidth="1"/>
    <col min="12549" max="12549" width="9.5703125" style="7" bestFit="1" customWidth="1"/>
    <col min="12550" max="12791" width="9.140625" style="7"/>
    <col min="12792" max="12792" width="17.140625" style="7" customWidth="1"/>
    <col min="12793" max="12793" width="15.140625" style="7" customWidth="1"/>
    <col min="12794" max="12794" width="21.7109375" style="7" customWidth="1"/>
    <col min="12795" max="12796" width="14.7109375" style="7" customWidth="1"/>
    <col min="12797" max="12797" width="11.28515625" style="7" customWidth="1"/>
    <col min="12798" max="12798" width="9.7109375" style="7" customWidth="1"/>
    <col min="12799" max="12799" width="12.28515625" style="7" customWidth="1"/>
    <col min="12800" max="12800" width="10.7109375" style="7" customWidth="1"/>
    <col min="12801" max="12801" width="11.28515625" style="7" bestFit="1" customWidth="1"/>
    <col min="12802" max="12802" width="11.42578125" style="7" bestFit="1" customWidth="1"/>
    <col min="12803" max="12803" width="9.140625" style="7"/>
    <col min="12804" max="12804" width="10" style="7" bestFit="1" customWidth="1"/>
    <col min="12805" max="12805" width="9.5703125" style="7" bestFit="1" customWidth="1"/>
    <col min="12806" max="13047" width="9.140625" style="7"/>
    <col min="13048" max="13048" width="17.140625" style="7" customWidth="1"/>
    <col min="13049" max="13049" width="15.140625" style="7" customWidth="1"/>
    <col min="13050" max="13050" width="21.7109375" style="7" customWidth="1"/>
    <col min="13051" max="13052" width="14.7109375" style="7" customWidth="1"/>
    <col min="13053" max="13053" width="11.28515625" style="7" customWidth="1"/>
    <col min="13054" max="13054" width="9.7109375" style="7" customWidth="1"/>
    <col min="13055" max="13055" width="12.28515625" style="7" customWidth="1"/>
    <col min="13056" max="13056" width="10.7109375" style="7" customWidth="1"/>
    <col min="13057" max="13057" width="11.28515625" style="7" bestFit="1" customWidth="1"/>
    <col min="13058" max="13058" width="11.42578125" style="7" bestFit="1" customWidth="1"/>
    <col min="13059" max="13059" width="9.140625" style="7"/>
    <col min="13060" max="13060" width="10" style="7" bestFit="1" customWidth="1"/>
    <col min="13061" max="13061" width="9.5703125" style="7" bestFit="1" customWidth="1"/>
    <col min="13062" max="13303" width="9.140625" style="7"/>
    <col min="13304" max="13304" width="17.140625" style="7" customWidth="1"/>
    <col min="13305" max="13305" width="15.140625" style="7" customWidth="1"/>
    <col min="13306" max="13306" width="21.7109375" style="7" customWidth="1"/>
    <col min="13307" max="13308" width="14.7109375" style="7" customWidth="1"/>
    <col min="13309" max="13309" width="11.28515625" style="7" customWidth="1"/>
    <col min="13310" max="13310" width="9.7109375" style="7" customWidth="1"/>
    <col min="13311" max="13311" width="12.28515625" style="7" customWidth="1"/>
    <col min="13312" max="13312" width="10.7109375" style="7" customWidth="1"/>
    <col min="13313" max="13313" width="11.28515625" style="7" bestFit="1" customWidth="1"/>
    <col min="13314" max="13314" width="11.42578125" style="7" bestFit="1" customWidth="1"/>
    <col min="13315" max="13315" width="9.140625" style="7"/>
    <col min="13316" max="13316" width="10" style="7" bestFit="1" customWidth="1"/>
    <col min="13317" max="13317" width="9.5703125" style="7" bestFit="1" customWidth="1"/>
    <col min="13318" max="13559" width="9.140625" style="7"/>
    <col min="13560" max="13560" width="17.140625" style="7" customWidth="1"/>
    <col min="13561" max="13561" width="15.140625" style="7" customWidth="1"/>
    <col min="13562" max="13562" width="21.7109375" style="7" customWidth="1"/>
    <col min="13563" max="13564" width="14.7109375" style="7" customWidth="1"/>
    <col min="13565" max="13565" width="11.28515625" style="7" customWidth="1"/>
    <col min="13566" max="13566" width="9.7109375" style="7" customWidth="1"/>
    <col min="13567" max="13567" width="12.28515625" style="7" customWidth="1"/>
    <col min="13568" max="13568" width="10.7109375" style="7" customWidth="1"/>
    <col min="13569" max="13569" width="11.28515625" style="7" bestFit="1" customWidth="1"/>
    <col min="13570" max="13570" width="11.42578125" style="7" bestFit="1" customWidth="1"/>
    <col min="13571" max="13571" width="9.140625" style="7"/>
    <col min="13572" max="13572" width="10" style="7" bestFit="1" customWidth="1"/>
    <col min="13573" max="13573" width="9.5703125" style="7" bestFit="1" customWidth="1"/>
    <col min="13574" max="13815" width="9.140625" style="7"/>
    <col min="13816" max="13816" width="17.140625" style="7" customWidth="1"/>
    <col min="13817" max="13817" width="15.140625" style="7" customWidth="1"/>
    <col min="13818" max="13818" width="21.7109375" style="7" customWidth="1"/>
    <col min="13819" max="13820" width="14.7109375" style="7" customWidth="1"/>
    <col min="13821" max="13821" width="11.28515625" style="7" customWidth="1"/>
    <col min="13822" max="13822" width="9.7109375" style="7" customWidth="1"/>
    <col min="13823" max="13823" width="12.28515625" style="7" customWidth="1"/>
    <col min="13824" max="13824" width="10.7109375" style="7" customWidth="1"/>
    <col min="13825" max="13825" width="11.28515625" style="7" bestFit="1" customWidth="1"/>
    <col min="13826" max="13826" width="11.42578125" style="7" bestFit="1" customWidth="1"/>
    <col min="13827" max="13827" width="9.140625" style="7"/>
    <col min="13828" max="13828" width="10" style="7" bestFit="1" customWidth="1"/>
    <col min="13829" max="13829" width="9.5703125" style="7" bestFit="1" customWidth="1"/>
    <col min="13830" max="14071" width="9.140625" style="7"/>
    <col min="14072" max="14072" width="17.140625" style="7" customWidth="1"/>
    <col min="14073" max="14073" width="15.140625" style="7" customWidth="1"/>
    <col min="14074" max="14074" width="21.7109375" style="7" customWidth="1"/>
    <col min="14075" max="14076" width="14.7109375" style="7" customWidth="1"/>
    <col min="14077" max="14077" width="11.28515625" style="7" customWidth="1"/>
    <col min="14078" max="14078" width="9.7109375" style="7" customWidth="1"/>
    <col min="14079" max="14079" width="12.28515625" style="7" customWidth="1"/>
    <col min="14080" max="14080" width="10.7109375" style="7" customWidth="1"/>
    <col min="14081" max="14081" width="11.28515625" style="7" bestFit="1" customWidth="1"/>
    <col min="14082" max="14082" width="11.42578125" style="7" bestFit="1" customWidth="1"/>
    <col min="14083" max="14083" width="9.140625" style="7"/>
    <col min="14084" max="14084" width="10" style="7" bestFit="1" customWidth="1"/>
    <col min="14085" max="14085" width="9.5703125" style="7" bestFit="1" customWidth="1"/>
    <col min="14086" max="14327" width="9.140625" style="7"/>
    <col min="14328" max="14328" width="17.140625" style="7" customWidth="1"/>
    <col min="14329" max="14329" width="15.140625" style="7" customWidth="1"/>
    <col min="14330" max="14330" width="21.7109375" style="7" customWidth="1"/>
    <col min="14331" max="14332" width="14.7109375" style="7" customWidth="1"/>
    <col min="14333" max="14333" width="11.28515625" style="7" customWidth="1"/>
    <col min="14334" max="14334" width="9.7109375" style="7" customWidth="1"/>
    <col min="14335" max="14335" width="12.28515625" style="7" customWidth="1"/>
    <col min="14336" max="14336" width="10.7109375" style="7" customWidth="1"/>
    <col min="14337" max="14337" width="11.28515625" style="7" bestFit="1" customWidth="1"/>
    <col min="14338" max="14338" width="11.42578125" style="7" bestFit="1" customWidth="1"/>
    <col min="14339" max="14339" width="9.140625" style="7"/>
    <col min="14340" max="14340" width="10" style="7" bestFit="1" customWidth="1"/>
    <col min="14341" max="14341" width="9.5703125" style="7" bestFit="1" customWidth="1"/>
    <col min="14342" max="14583" width="9.140625" style="7"/>
    <col min="14584" max="14584" width="17.140625" style="7" customWidth="1"/>
    <col min="14585" max="14585" width="15.140625" style="7" customWidth="1"/>
    <col min="14586" max="14586" width="21.7109375" style="7" customWidth="1"/>
    <col min="14587" max="14588" width="14.7109375" style="7" customWidth="1"/>
    <col min="14589" max="14589" width="11.28515625" style="7" customWidth="1"/>
    <col min="14590" max="14590" width="9.7109375" style="7" customWidth="1"/>
    <col min="14591" max="14591" width="12.28515625" style="7" customWidth="1"/>
    <col min="14592" max="14592" width="10.7109375" style="7" customWidth="1"/>
    <col min="14593" max="14593" width="11.28515625" style="7" bestFit="1" customWidth="1"/>
    <col min="14594" max="14594" width="11.42578125" style="7" bestFit="1" customWidth="1"/>
    <col min="14595" max="14595" width="9.140625" style="7"/>
    <col min="14596" max="14596" width="10" style="7" bestFit="1" customWidth="1"/>
    <col min="14597" max="14597" width="9.5703125" style="7" bestFit="1" customWidth="1"/>
    <col min="14598" max="14839" width="9.140625" style="7"/>
    <col min="14840" max="14840" width="17.140625" style="7" customWidth="1"/>
    <col min="14841" max="14841" width="15.140625" style="7" customWidth="1"/>
    <col min="14842" max="14842" width="21.7109375" style="7" customWidth="1"/>
    <col min="14843" max="14844" width="14.7109375" style="7" customWidth="1"/>
    <col min="14845" max="14845" width="11.28515625" style="7" customWidth="1"/>
    <col min="14846" max="14846" width="9.7109375" style="7" customWidth="1"/>
    <col min="14847" max="14847" width="12.28515625" style="7" customWidth="1"/>
    <col min="14848" max="14848" width="10.7109375" style="7" customWidth="1"/>
    <col min="14849" max="14849" width="11.28515625" style="7" bestFit="1" customWidth="1"/>
    <col min="14850" max="14850" width="11.42578125" style="7" bestFit="1" customWidth="1"/>
    <col min="14851" max="14851" width="9.140625" style="7"/>
    <col min="14852" max="14852" width="10" style="7" bestFit="1" customWidth="1"/>
    <col min="14853" max="14853" width="9.5703125" style="7" bestFit="1" customWidth="1"/>
    <col min="14854" max="15095" width="9.140625" style="7"/>
    <col min="15096" max="15096" width="17.140625" style="7" customWidth="1"/>
    <col min="15097" max="15097" width="15.140625" style="7" customWidth="1"/>
    <col min="15098" max="15098" width="21.7109375" style="7" customWidth="1"/>
    <col min="15099" max="15100" width="14.7109375" style="7" customWidth="1"/>
    <col min="15101" max="15101" width="11.28515625" style="7" customWidth="1"/>
    <col min="15102" max="15102" width="9.7109375" style="7" customWidth="1"/>
    <col min="15103" max="15103" width="12.28515625" style="7" customWidth="1"/>
    <col min="15104" max="15104" width="10.7109375" style="7" customWidth="1"/>
    <col min="15105" max="15105" width="11.28515625" style="7" bestFit="1" customWidth="1"/>
    <col min="15106" max="15106" width="11.42578125" style="7" bestFit="1" customWidth="1"/>
    <col min="15107" max="15107" width="9.140625" style="7"/>
    <col min="15108" max="15108" width="10" style="7" bestFit="1" customWidth="1"/>
    <col min="15109" max="15109" width="9.5703125" style="7" bestFit="1" customWidth="1"/>
    <col min="15110" max="15351" width="9.140625" style="7"/>
    <col min="15352" max="15352" width="17.140625" style="7" customWidth="1"/>
    <col min="15353" max="15353" width="15.140625" style="7" customWidth="1"/>
    <col min="15354" max="15354" width="21.7109375" style="7" customWidth="1"/>
    <col min="15355" max="15356" width="14.7109375" style="7" customWidth="1"/>
    <col min="15357" max="15357" width="11.28515625" style="7" customWidth="1"/>
    <col min="15358" max="15358" width="9.7109375" style="7" customWidth="1"/>
    <col min="15359" max="15359" width="12.28515625" style="7" customWidth="1"/>
    <col min="15360" max="15360" width="10.7109375" style="7" customWidth="1"/>
    <col min="15361" max="15361" width="11.28515625" style="7" bestFit="1" customWidth="1"/>
    <col min="15362" max="15362" width="11.42578125" style="7" bestFit="1" customWidth="1"/>
    <col min="15363" max="15363" width="9.140625" style="7"/>
    <col min="15364" max="15364" width="10" style="7" bestFit="1" customWidth="1"/>
    <col min="15365" max="15365" width="9.5703125" style="7" bestFit="1" customWidth="1"/>
    <col min="15366" max="15607" width="9.140625" style="7"/>
    <col min="15608" max="15608" width="17.140625" style="7" customWidth="1"/>
    <col min="15609" max="15609" width="15.140625" style="7" customWidth="1"/>
    <col min="15610" max="15610" width="21.7109375" style="7" customWidth="1"/>
    <col min="15611" max="15612" width="14.7109375" style="7" customWidth="1"/>
    <col min="15613" max="15613" width="11.28515625" style="7" customWidth="1"/>
    <col min="15614" max="15614" width="9.7109375" style="7" customWidth="1"/>
    <col min="15615" max="15615" width="12.28515625" style="7" customWidth="1"/>
    <col min="15616" max="15616" width="10.7109375" style="7" customWidth="1"/>
    <col min="15617" max="15617" width="11.28515625" style="7" bestFit="1" customWidth="1"/>
    <col min="15618" max="15618" width="11.42578125" style="7" bestFit="1" customWidth="1"/>
    <col min="15619" max="15619" width="9.140625" style="7"/>
    <col min="15620" max="15620" width="10" style="7" bestFit="1" customWidth="1"/>
    <col min="15621" max="15621" width="9.5703125" style="7" bestFit="1" customWidth="1"/>
    <col min="15622" max="15863" width="9.140625" style="7"/>
    <col min="15864" max="15864" width="17.140625" style="7" customWidth="1"/>
    <col min="15865" max="15865" width="15.140625" style="7" customWidth="1"/>
    <col min="15866" max="15866" width="21.7109375" style="7" customWidth="1"/>
    <col min="15867" max="15868" width="14.7109375" style="7" customWidth="1"/>
    <col min="15869" max="15869" width="11.28515625" style="7" customWidth="1"/>
    <col min="15870" max="15870" width="9.7109375" style="7" customWidth="1"/>
    <col min="15871" max="15871" width="12.28515625" style="7" customWidth="1"/>
    <col min="15872" max="15872" width="10.7109375" style="7" customWidth="1"/>
    <col min="15873" max="15873" width="11.28515625" style="7" bestFit="1" customWidth="1"/>
    <col min="15874" max="15874" width="11.42578125" style="7" bestFit="1" customWidth="1"/>
    <col min="15875" max="15875" width="9.140625" style="7"/>
    <col min="15876" max="15876" width="10" style="7" bestFit="1" customWidth="1"/>
    <col min="15877" max="15877" width="9.5703125" style="7" bestFit="1" customWidth="1"/>
    <col min="15878" max="16119" width="9.140625" style="7"/>
    <col min="16120" max="16120" width="17.140625" style="7" customWidth="1"/>
    <col min="16121" max="16121" width="15.140625" style="7" customWidth="1"/>
    <col min="16122" max="16122" width="21.7109375" style="7" customWidth="1"/>
    <col min="16123" max="16124" width="14.7109375" style="7" customWidth="1"/>
    <col min="16125" max="16125" width="11.28515625" style="7" customWidth="1"/>
    <col min="16126" max="16126" width="9.7109375" style="7" customWidth="1"/>
    <col min="16127" max="16127" width="12.28515625" style="7" customWidth="1"/>
    <col min="16128" max="16128" width="10.7109375" style="7" customWidth="1"/>
    <col min="16129" max="16129" width="11.28515625" style="7" bestFit="1" customWidth="1"/>
    <col min="16130" max="16130" width="11.42578125" style="7" bestFit="1" customWidth="1"/>
    <col min="16131" max="16131" width="9.140625" style="7"/>
    <col min="16132" max="16132" width="10" style="7" bestFit="1" customWidth="1"/>
    <col min="16133" max="16133" width="9.5703125" style="7" bestFit="1" customWidth="1"/>
    <col min="16134" max="16384" width="9.140625" style="7"/>
  </cols>
  <sheetData>
    <row r="1" spans="1:247" x14ac:dyDescent="0.25">
      <c r="A1" s="678" t="s">
        <v>244</v>
      </c>
      <c r="B1" s="678"/>
      <c r="C1" s="678"/>
      <c r="D1" s="678"/>
      <c r="E1" s="678"/>
      <c r="F1" s="678"/>
      <c r="G1" s="678"/>
    </row>
    <row r="2" spans="1:247" x14ac:dyDescent="0.25">
      <c r="A2" s="378"/>
      <c r="B2" s="378"/>
      <c r="C2" s="378"/>
      <c r="D2" s="378"/>
      <c r="E2" s="378"/>
      <c r="F2" s="378"/>
      <c r="G2" s="378"/>
    </row>
    <row r="3" spans="1:247" ht="48.75" customHeight="1" x14ac:dyDescent="0.25">
      <c r="A3" s="1016" t="s">
        <v>586</v>
      </c>
      <c r="B3" s="1016"/>
      <c r="C3" s="1016"/>
      <c r="D3" s="1016"/>
      <c r="E3" s="1016"/>
      <c r="F3" s="1016"/>
      <c r="G3" s="1016"/>
    </row>
    <row r="6" spans="1:247" s="390" customFormat="1" ht="37.5" customHeight="1" x14ac:dyDescent="0.25">
      <c r="A6" s="1017" t="s">
        <v>26</v>
      </c>
      <c r="B6" s="1017"/>
      <c r="C6" s="1017"/>
      <c r="D6" s="1017"/>
      <c r="E6" s="1017"/>
      <c r="F6" s="1017"/>
      <c r="G6" s="1017"/>
    </row>
    <row r="7" spans="1:247" s="390" customFormat="1" x14ac:dyDescent="0.25"/>
    <row r="8" spans="1:247" x14ac:dyDescent="0.25">
      <c r="A8" s="1017" t="s">
        <v>59</v>
      </c>
      <c r="B8" s="1017"/>
      <c r="C8" s="1017"/>
      <c r="D8" s="1017"/>
      <c r="E8" s="1017"/>
      <c r="F8" s="1017"/>
      <c r="G8" s="1017"/>
    </row>
    <row r="9" spans="1:247" ht="18" thickBot="1" x14ac:dyDescent="0.3">
      <c r="A9" s="390"/>
      <c r="B9" s="390"/>
      <c r="C9" s="390"/>
      <c r="D9" s="390"/>
      <c r="E9" s="390"/>
      <c r="F9" s="390"/>
      <c r="G9" s="390"/>
    </row>
    <row r="10" spans="1:247" s="435" customFormat="1" ht="51" customHeight="1" x14ac:dyDescent="0.25">
      <c r="A10" s="1095" t="s">
        <v>28</v>
      </c>
      <c r="B10" s="1096"/>
      <c r="C10" s="1096"/>
      <c r="D10" s="984" t="s">
        <v>109</v>
      </c>
      <c r="E10" s="984"/>
      <c r="F10" s="984"/>
      <c r="G10" s="984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  <c r="AG10" s="390"/>
      <c r="AH10" s="390"/>
      <c r="AI10" s="390"/>
      <c r="AJ10" s="390"/>
      <c r="AK10" s="390"/>
      <c r="AL10" s="390"/>
      <c r="AM10" s="390"/>
      <c r="AN10" s="390"/>
      <c r="AO10" s="390"/>
      <c r="AP10" s="390"/>
      <c r="AQ10" s="390"/>
      <c r="AR10" s="390"/>
      <c r="AS10" s="390"/>
      <c r="AT10" s="390"/>
      <c r="AU10" s="390"/>
      <c r="AV10" s="390"/>
      <c r="AW10" s="390"/>
      <c r="AX10" s="390"/>
      <c r="AY10" s="390"/>
      <c r="AZ10" s="390"/>
      <c r="BA10" s="390"/>
      <c r="BB10" s="390"/>
      <c r="BC10" s="390"/>
      <c r="BD10" s="390"/>
      <c r="BE10" s="390"/>
      <c r="BF10" s="390"/>
      <c r="BG10" s="390"/>
      <c r="BH10" s="390"/>
      <c r="BI10" s="390"/>
      <c r="BJ10" s="390"/>
      <c r="BK10" s="390"/>
      <c r="BL10" s="390"/>
      <c r="BM10" s="390"/>
      <c r="BN10" s="390"/>
      <c r="BO10" s="390"/>
      <c r="BP10" s="390"/>
      <c r="BQ10" s="390"/>
      <c r="BR10" s="390"/>
      <c r="BS10" s="390"/>
      <c r="BT10" s="390"/>
      <c r="BU10" s="390"/>
      <c r="BV10" s="390"/>
      <c r="BW10" s="390"/>
      <c r="BX10" s="390"/>
      <c r="BY10" s="390"/>
      <c r="BZ10" s="390"/>
      <c r="CA10" s="390"/>
      <c r="CB10" s="390"/>
      <c r="CC10" s="390"/>
      <c r="CD10" s="390"/>
      <c r="CE10" s="390"/>
      <c r="CF10" s="390"/>
      <c r="CG10" s="390"/>
      <c r="CH10" s="390"/>
      <c r="CI10" s="390"/>
      <c r="CJ10" s="390"/>
      <c r="CK10" s="390"/>
      <c r="CL10" s="390"/>
      <c r="CM10" s="390"/>
      <c r="CN10" s="390"/>
      <c r="CO10" s="390"/>
      <c r="CP10" s="390"/>
      <c r="CQ10" s="390"/>
      <c r="CR10" s="390"/>
      <c r="CS10" s="390"/>
      <c r="CT10" s="390"/>
      <c r="CU10" s="390"/>
      <c r="CV10" s="390"/>
      <c r="CW10" s="390"/>
      <c r="CX10" s="390"/>
      <c r="CY10" s="390"/>
      <c r="CZ10" s="390"/>
      <c r="DA10" s="390"/>
      <c r="DB10" s="390"/>
      <c r="DC10" s="390"/>
      <c r="DD10" s="390"/>
      <c r="DE10" s="390"/>
      <c r="DF10" s="390"/>
      <c r="DG10" s="390"/>
      <c r="DH10" s="390"/>
      <c r="DI10" s="390"/>
      <c r="DJ10" s="390"/>
      <c r="DK10" s="390"/>
      <c r="DL10" s="390"/>
      <c r="DM10" s="390"/>
      <c r="DN10" s="390"/>
      <c r="DO10" s="390"/>
      <c r="DP10" s="390"/>
      <c r="DQ10" s="390"/>
      <c r="DR10" s="390"/>
      <c r="DS10" s="390"/>
      <c r="DT10" s="390"/>
      <c r="DU10" s="390"/>
      <c r="DV10" s="390"/>
      <c r="DW10" s="390"/>
      <c r="DX10" s="390"/>
      <c r="DY10" s="390"/>
      <c r="DZ10" s="390"/>
      <c r="EA10" s="390"/>
      <c r="EB10" s="390"/>
      <c r="EC10" s="390"/>
      <c r="ED10" s="390"/>
      <c r="EE10" s="390"/>
      <c r="EF10" s="390"/>
      <c r="EG10" s="390"/>
      <c r="EH10" s="390"/>
      <c r="EI10" s="390"/>
      <c r="EJ10" s="390"/>
      <c r="EK10" s="390"/>
      <c r="EL10" s="390"/>
      <c r="EM10" s="390"/>
      <c r="EN10" s="390"/>
      <c r="EO10" s="390"/>
      <c r="EP10" s="390"/>
      <c r="EQ10" s="390"/>
      <c r="ER10" s="390"/>
      <c r="ES10" s="390"/>
      <c r="ET10" s="390"/>
      <c r="EU10" s="390"/>
      <c r="EV10" s="390"/>
      <c r="EW10" s="390"/>
      <c r="EX10" s="390"/>
      <c r="EY10" s="390"/>
      <c r="EZ10" s="390"/>
      <c r="FA10" s="390"/>
      <c r="FB10" s="390"/>
      <c r="FC10" s="390"/>
      <c r="FD10" s="390"/>
      <c r="FE10" s="390"/>
      <c r="FF10" s="390"/>
      <c r="FG10" s="390"/>
      <c r="FH10" s="390"/>
      <c r="FI10" s="390"/>
      <c r="FJ10" s="390"/>
      <c r="FK10" s="390"/>
      <c r="FL10" s="390"/>
      <c r="FM10" s="390"/>
      <c r="FN10" s="390"/>
      <c r="FO10" s="390"/>
      <c r="FP10" s="390"/>
      <c r="FQ10" s="390"/>
      <c r="FR10" s="390"/>
      <c r="FS10" s="390"/>
      <c r="FT10" s="390"/>
      <c r="FU10" s="390"/>
      <c r="FV10" s="390"/>
      <c r="FW10" s="390"/>
      <c r="FX10" s="390"/>
      <c r="FY10" s="390"/>
      <c r="FZ10" s="390"/>
      <c r="GA10" s="390"/>
      <c r="GB10" s="390"/>
      <c r="GC10" s="390"/>
      <c r="GD10" s="390"/>
      <c r="GE10" s="390"/>
      <c r="GF10" s="390"/>
      <c r="GG10" s="390"/>
      <c r="GH10" s="390"/>
      <c r="GI10" s="390"/>
      <c r="GJ10" s="390"/>
      <c r="GK10" s="390"/>
      <c r="GL10" s="390"/>
      <c r="GM10" s="390"/>
      <c r="GN10" s="390"/>
      <c r="GO10" s="390"/>
      <c r="GP10" s="390"/>
      <c r="GQ10" s="390"/>
      <c r="GR10" s="390"/>
      <c r="GS10" s="390"/>
      <c r="GT10" s="390"/>
      <c r="GU10" s="390"/>
      <c r="GV10" s="390"/>
      <c r="GW10" s="390"/>
      <c r="GX10" s="390"/>
      <c r="GY10" s="390"/>
      <c r="GZ10" s="390"/>
      <c r="HA10" s="390"/>
      <c r="HB10" s="390"/>
      <c r="HC10" s="390"/>
      <c r="HD10" s="390"/>
      <c r="HE10" s="390"/>
      <c r="HF10" s="390"/>
      <c r="HG10" s="390"/>
      <c r="HH10" s="390"/>
      <c r="HI10" s="390"/>
      <c r="HJ10" s="390"/>
      <c r="HK10" s="390"/>
      <c r="HL10" s="390"/>
      <c r="HM10" s="390"/>
      <c r="HN10" s="390"/>
      <c r="HO10" s="390"/>
      <c r="HP10" s="390"/>
      <c r="HQ10" s="390"/>
      <c r="HR10" s="390"/>
      <c r="HS10" s="390"/>
      <c r="HT10" s="390"/>
      <c r="HU10" s="390"/>
      <c r="HV10" s="390"/>
      <c r="HW10" s="390"/>
      <c r="HX10" s="390"/>
      <c r="HY10" s="390"/>
      <c r="HZ10" s="390"/>
      <c r="IA10" s="390"/>
      <c r="IB10" s="390"/>
      <c r="IC10" s="390"/>
      <c r="ID10" s="390"/>
      <c r="IE10" s="390"/>
      <c r="IF10" s="390"/>
      <c r="IG10" s="390"/>
      <c r="IH10" s="390"/>
      <c r="II10" s="390"/>
      <c r="IJ10" s="390"/>
      <c r="IK10" s="390"/>
      <c r="IL10" s="390"/>
      <c r="IM10" s="390"/>
    </row>
    <row r="11" spans="1:247" s="435" customFormat="1" ht="35.25" customHeight="1" x14ac:dyDescent="0.25">
      <c r="A11" s="1097"/>
      <c r="B11" s="1098"/>
      <c r="C11" s="1098"/>
      <c r="D11" s="1102" t="s">
        <v>29</v>
      </c>
      <c r="E11" s="1103"/>
      <c r="F11" s="1102" t="s">
        <v>30</v>
      </c>
      <c r="G11" s="1103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</row>
    <row r="12" spans="1:247" s="435" customFormat="1" ht="33.75" customHeight="1" thickBot="1" x14ac:dyDescent="0.3">
      <c r="A12" s="1099"/>
      <c r="B12" s="1100"/>
      <c r="C12" s="1101"/>
      <c r="D12" s="466" t="s">
        <v>11</v>
      </c>
      <c r="E12" s="467" t="s">
        <v>5</v>
      </c>
      <c r="F12" s="466" t="s">
        <v>11</v>
      </c>
      <c r="G12" s="468" t="s">
        <v>5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</row>
    <row r="13" spans="1:247" s="435" customFormat="1" x14ac:dyDescent="0.25">
      <c r="A13" s="1108" t="s">
        <v>31</v>
      </c>
      <c r="B13" s="1109"/>
      <c r="C13" s="1112" t="s">
        <v>12</v>
      </c>
      <c r="D13" s="1113"/>
      <c r="E13" s="1113"/>
      <c r="F13" s="1113"/>
      <c r="G13" s="1114"/>
    </row>
    <row r="14" spans="1:247" s="435" customFormat="1" ht="38.25" customHeight="1" x14ac:dyDescent="0.25">
      <c r="A14" s="1110"/>
      <c r="B14" s="1111"/>
      <c r="C14" s="1115" t="s">
        <v>590</v>
      </c>
      <c r="D14" s="1116"/>
      <c r="E14" s="1116"/>
      <c r="F14" s="1116"/>
      <c r="G14" s="1117"/>
    </row>
    <row r="15" spans="1:247" s="435" customFormat="1" ht="23.25" customHeight="1" x14ac:dyDescent="0.25">
      <c r="A15" s="1002">
        <v>1047</v>
      </c>
      <c r="B15" s="1103" t="s">
        <v>587</v>
      </c>
      <c r="C15" s="1118" t="s">
        <v>33</v>
      </c>
      <c r="D15" s="1119"/>
      <c r="E15" s="1119"/>
      <c r="F15" s="1119"/>
      <c r="G15" s="1120"/>
    </row>
    <row r="16" spans="1:247" s="435" customFormat="1" ht="43.5" customHeight="1" thickBot="1" x14ac:dyDescent="0.3">
      <c r="A16" s="1002"/>
      <c r="B16" s="1103"/>
      <c r="C16" s="1121" t="s">
        <v>589</v>
      </c>
      <c r="D16" s="1122"/>
      <c r="E16" s="1122"/>
      <c r="F16" s="1122"/>
      <c r="G16" s="1123"/>
    </row>
    <row r="17" spans="1:247" s="435" customFormat="1" ht="52.5" thickBot="1" x14ac:dyDescent="0.3">
      <c r="A17" s="1124" t="s">
        <v>60</v>
      </c>
      <c r="B17" s="1125"/>
      <c r="C17" s="469" t="s">
        <v>61</v>
      </c>
      <c r="D17" s="470">
        <v>1</v>
      </c>
      <c r="E17" s="470">
        <v>1</v>
      </c>
      <c r="F17" s="471"/>
      <c r="G17" s="472"/>
    </row>
    <row r="18" spans="1:247" s="435" customFormat="1" ht="31.5" customHeight="1" thickBot="1" x14ac:dyDescent="0.3">
      <c r="A18" s="1126" t="s">
        <v>62</v>
      </c>
      <c r="B18" s="1125"/>
      <c r="C18" s="465"/>
      <c r="D18" s="473" t="s">
        <v>35</v>
      </c>
      <c r="E18" s="473" t="s">
        <v>35</v>
      </c>
      <c r="F18" s="465">
        <f>SUM(Տավուշ!C12)</f>
        <v>1500</v>
      </c>
      <c r="G18" s="465">
        <f>SUM(Տավուշ!D12)</f>
        <v>1500</v>
      </c>
    </row>
    <row r="19" spans="1:247" s="435" customFormat="1" ht="31.5" customHeight="1" thickBot="1" x14ac:dyDescent="0.3">
      <c r="A19" s="1126" t="s">
        <v>63</v>
      </c>
      <c r="B19" s="1127"/>
      <c r="C19" s="1125"/>
      <c r="D19" s="474"/>
      <c r="E19" s="475"/>
      <c r="F19" s="471"/>
      <c r="G19" s="472"/>
    </row>
    <row r="20" spans="1:247" s="435" customFormat="1" ht="30" customHeight="1" x14ac:dyDescent="0.25">
      <c r="A20" s="1128" t="s">
        <v>64</v>
      </c>
      <c r="B20" s="1129"/>
      <c r="C20" s="1129"/>
      <c r="D20" s="1129"/>
      <c r="E20" s="1129"/>
      <c r="F20" s="1129"/>
      <c r="G20" s="1130"/>
    </row>
    <row r="21" spans="1:247" s="435" customFormat="1" ht="37.5" customHeight="1" thickBot="1" x14ac:dyDescent="0.3">
      <c r="A21" s="1124" t="s">
        <v>591</v>
      </c>
      <c r="B21" s="1131"/>
      <c r="C21" s="1131"/>
      <c r="D21" s="1131"/>
      <c r="E21" s="1131"/>
      <c r="F21" s="1131"/>
      <c r="G21" s="1132"/>
    </row>
    <row r="22" spans="1:247" s="435" customFormat="1" ht="38.25" customHeight="1" x14ac:dyDescent="0.25">
      <c r="A22" s="1104" t="s">
        <v>41</v>
      </c>
      <c r="B22" s="1105"/>
      <c r="C22" s="1105"/>
      <c r="D22" s="1105"/>
      <c r="E22" s="1105"/>
      <c r="F22" s="1106"/>
      <c r="G22" s="1107"/>
    </row>
    <row r="23" spans="1:247" s="435" customFormat="1" ht="41.25" customHeight="1" thickBot="1" x14ac:dyDescent="0.35">
      <c r="A23" s="951" t="s">
        <v>86</v>
      </c>
      <c r="B23" s="952"/>
      <c r="C23" s="952"/>
      <c r="D23" s="952"/>
      <c r="E23" s="952"/>
      <c r="F23" s="952"/>
      <c r="G23" s="953"/>
    </row>
    <row r="24" spans="1:247" s="435" customFormat="1" ht="36.75" customHeight="1" x14ac:dyDescent="0.25">
      <c r="A24" s="1104" t="s">
        <v>42</v>
      </c>
      <c r="B24" s="1105"/>
      <c r="C24" s="1105"/>
      <c r="D24" s="1105"/>
      <c r="E24" s="1105"/>
      <c r="F24" s="1106"/>
      <c r="G24" s="1107"/>
    </row>
    <row r="25" spans="1:247" s="6" customFormat="1" ht="21.75" customHeight="1" thickBot="1" x14ac:dyDescent="0.35">
      <c r="A25" s="951" t="s">
        <v>87</v>
      </c>
      <c r="B25" s="952"/>
      <c r="C25" s="952"/>
      <c r="D25" s="952"/>
      <c r="E25" s="952"/>
      <c r="F25" s="952"/>
      <c r="G25" s="953"/>
      <c r="H25" s="435"/>
      <c r="I25" s="435"/>
      <c r="J25" s="435"/>
      <c r="K25" s="435"/>
      <c r="L25" s="435"/>
      <c r="M25" s="435"/>
      <c r="N25" s="435"/>
      <c r="O25" s="435"/>
      <c r="P25" s="435"/>
      <c r="Q25" s="435"/>
      <c r="R25" s="435"/>
      <c r="S25" s="435"/>
      <c r="T25" s="435"/>
      <c r="U25" s="435"/>
      <c r="V25" s="435"/>
      <c r="W25" s="435"/>
      <c r="X25" s="435"/>
      <c r="Y25" s="435"/>
      <c r="Z25" s="435"/>
      <c r="AA25" s="435"/>
      <c r="AB25" s="435"/>
      <c r="AC25" s="435"/>
      <c r="AD25" s="435"/>
      <c r="AE25" s="435"/>
      <c r="AF25" s="435"/>
      <c r="AG25" s="435"/>
      <c r="AH25" s="435"/>
      <c r="AI25" s="435"/>
      <c r="AJ25" s="435"/>
      <c r="AK25" s="435"/>
      <c r="AL25" s="435"/>
      <c r="AM25" s="435"/>
      <c r="AN25" s="435"/>
      <c r="AO25" s="435"/>
      <c r="AP25" s="435"/>
      <c r="AQ25" s="435"/>
      <c r="AR25" s="435"/>
      <c r="AS25" s="435"/>
      <c r="AT25" s="435"/>
      <c r="AU25" s="435"/>
      <c r="AV25" s="435"/>
      <c r="AW25" s="435"/>
      <c r="AX25" s="435"/>
      <c r="AY25" s="435"/>
      <c r="AZ25" s="435"/>
      <c r="BA25" s="435"/>
      <c r="BB25" s="435"/>
      <c r="BC25" s="435"/>
      <c r="BD25" s="435"/>
      <c r="BE25" s="435"/>
      <c r="BF25" s="435"/>
      <c r="BG25" s="435"/>
      <c r="BH25" s="435"/>
      <c r="BI25" s="435"/>
      <c r="BJ25" s="435"/>
      <c r="BK25" s="435"/>
      <c r="BL25" s="435"/>
      <c r="BM25" s="435"/>
      <c r="BN25" s="435"/>
      <c r="BO25" s="435"/>
      <c r="BP25" s="435"/>
      <c r="BQ25" s="435"/>
      <c r="BR25" s="435"/>
      <c r="BS25" s="435"/>
      <c r="BT25" s="435"/>
      <c r="BU25" s="435"/>
      <c r="BV25" s="435"/>
      <c r="BW25" s="435"/>
      <c r="BX25" s="435"/>
      <c r="BY25" s="435"/>
      <c r="BZ25" s="435"/>
      <c r="CA25" s="435"/>
      <c r="CB25" s="435"/>
      <c r="CC25" s="435"/>
      <c r="CD25" s="435"/>
      <c r="CE25" s="435"/>
      <c r="CF25" s="435"/>
      <c r="CG25" s="435"/>
      <c r="CH25" s="435"/>
      <c r="CI25" s="435"/>
      <c r="CJ25" s="435"/>
      <c r="CK25" s="435"/>
      <c r="CL25" s="435"/>
      <c r="CM25" s="435"/>
      <c r="CN25" s="435"/>
      <c r="CO25" s="435"/>
      <c r="CP25" s="435"/>
      <c r="CQ25" s="435"/>
      <c r="CR25" s="435"/>
      <c r="CS25" s="435"/>
      <c r="CT25" s="435"/>
      <c r="CU25" s="435"/>
      <c r="CV25" s="435"/>
      <c r="CW25" s="435"/>
      <c r="CX25" s="435"/>
      <c r="CY25" s="435"/>
      <c r="CZ25" s="435"/>
      <c r="DA25" s="435"/>
      <c r="DB25" s="435"/>
      <c r="DC25" s="435"/>
      <c r="DD25" s="435"/>
      <c r="DE25" s="435"/>
      <c r="DF25" s="435"/>
      <c r="DG25" s="435"/>
      <c r="DH25" s="435"/>
      <c r="DI25" s="435"/>
      <c r="DJ25" s="435"/>
      <c r="DK25" s="435"/>
      <c r="DL25" s="435"/>
      <c r="DM25" s="435"/>
      <c r="DN25" s="435"/>
      <c r="DO25" s="435"/>
      <c r="DP25" s="435"/>
      <c r="DQ25" s="435"/>
      <c r="DR25" s="435"/>
      <c r="DS25" s="435"/>
      <c r="DT25" s="435"/>
      <c r="DU25" s="435"/>
      <c r="DV25" s="435"/>
      <c r="DW25" s="435"/>
      <c r="DX25" s="435"/>
      <c r="DY25" s="435"/>
      <c r="DZ25" s="435"/>
      <c r="EA25" s="435"/>
      <c r="EB25" s="435"/>
      <c r="EC25" s="435"/>
      <c r="ED25" s="435"/>
      <c r="EE25" s="435"/>
      <c r="EF25" s="435"/>
      <c r="EG25" s="435"/>
      <c r="EH25" s="435"/>
      <c r="EI25" s="435"/>
      <c r="EJ25" s="435"/>
      <c r="EK25" s="435"/>
      <c r="EL25" s="435"/>
      <c r="EM25" s="435"/>
      <c r="EN25" s="435"/>
      <c r="EO25" s="435"/>
      <c r="EP25" s="435"/>
      <c r="EQ25" s="435"/>
      <c r="ER25" s="435"/>
      <c r="ES25" s="435"/>
      <c r="ET25" s="435"/>
      <c r="EU25" s="435"/>
      <c r="EV25" s="435"/>
      <c r="EW25" s="435"/>
      <c r="EX25" s="435"/>
      <c r="EY25" s="435"/>
      <c r="EZ25" s="435"/>
      <c r="FA25" s="435"/>
      <c r="FB25" s="435"/>
      <c r="FC25" s="435"/>
      <c r="FD25" s="435"/>
      <c r="FE25" s="435"/>
      <c r="FF25" s="435"/>
      <c r="FG25" s="435"/>
      <c r="FH25" s="435"/>
      <c r="FI25" s="435"/>
      <c r="FJ25" s="435"/>
      <c r="FK25" s="435"/>
      <c r="FL25" s="435"/>
      <c r="FM25" s="435"/>
      <c r="FN25" s="435"/>
      <c r="FO25" s="435"/>
      <c r="FP25" s="435"/>
      <c r="FQ25" s="435"/>
      <c r="FR25" s="435"/>
      <c r="FS25" s="435"/>
      <c r="FT25" s="435"/>
      <c r="FU25" s="435"/>
      <c r="FV25" s="435"/>
      <c r="FW25" s="435"/>
      <c r="FX25" s="435"/>
      <c r="FY25" s="435"/>
      <c r="FZ25" s="435"/>
      <c r="GA25" s="435"/>
      <c r="GB25" s="435"/>
      <c r="GC25" s="435"/>
      <c r="GD25" s="435"/>
      <c r="GE25" s="435"/>
      <c r="GF25" s="435"/>
      <c r="GG25" s="435"/>
      <c r="GH25" s="435"/>
      <c r="GI25" s="435"/>
      <c r="GJ25" s="435"/>
      <c r="GK25" s="435"/>
      <c r="GL25" s="435"/>
      <c r="GM25" s="435"/>
      <c r="GN25" s="435"/>
      <c r="GO25" s="435"/>
      <c r="GP25" s="435"/>
      <c r="GQ25" s="435"/>
      <c r="GR25" s="435"/>
      <c r="GS25" s="435"/>
      <c r="GT25" s="435"/>
      <c r="GU25" s="435"/>
      <c r="GV25" s="435"/>
      <c r="GW25" s="435"/>
      <c r="GX25" s="435"/>
      <c r="GY25" s="435"/>
      <c r="GZ25" s="435"/>
      <c r="HA25" s="435"/>
      <c r="HB25" s="435"/>
      <c r="HC25" s="435"/>
      <c r="HD25" s="435"/>
      <c r="HE25" s="435"/>
      <c r="HF25" s="435"/>
      <c r="HG25" s="435"/>
      <c r="HH25" s="435"/>
      <c r="HI25" s="435"/>
      <c r="HJ25" s="435"/>
      <c r="HK25" s="435"/>
      <c r="HL25" s="435"/>
      <c r="HM25" s="435"/>
      <c r="HN25" s="435"/>
      <c r="HO25" s="435"/>
      <c r="HP25" s="435"/>
      <c r="HQ25" s="435"/>
      <c r="HR25" s="435"/>
      <c r="HS25" s="435"/>
      <c r="HT25" s="435"/>
      <c r="HU25" s="435"/>
      <c r="HV25" s="435"/>
      <c r="HW25" s="435"/>
      <c r="HX25" s="435"/>
      <c r="HY25" s="435"/>
      <c r="HZ25" s="435"/>
      <c r="IA25" s="435"/>
      <c r="IB25" s="435"/>
      <c r="IC25" s="435"/>
      <c r="ID25" s="435"/>
      <c r="IE25" s="435"/>
      <c r="IF25" s="435"/>
      <c r="IG25" s="435"/>
      <c r="IH25" s="435"/>
      <c r="II25" s="435"/>
      <c r="IJ25" s="435"/>
      <c r="IK25" s="435"/>
      <c r="IL25" s="435"/>
      <c r="IM25" s="435"/>
    </row>
    <row r="26" spans="1:247" s="123" customFormat="1" ht="24.75" customHeight="1" x14ac:dyDescent="0.25">
      <c r="A26" s="755" t="s">
        <v>31</v>
      </c>
      <c r="B26" s="1133"/>
      <c r="C26" s="1135" t="s">
        <v>12</v>
      </c>
      <c r="D26" s="717"/>
      <c r="E26" s="717"/>
      <c r="F26" s="717"/>
      <c r="G26" s="718"/>
    </row>
    <row r="27" spans="1:247" s="123" customFormat="1" ht="18" customHeight="1" x14ac:dyDescent="0.25">
      <c r="A27" s="757"/>
      <c r="B27" s="1134"/>
      <c r="C27" s="1136" t="s">
        <v>592</v>
      </c>
      <c r="D27" s="720"/>
      <c r="E27" s="720"/>
      <c r="F27" s="720"/>
      <c r="G27" s="721"/>
    </row>
    <row r="28" spans="1:247" s="435" customFormat="1" ht="36" customHeight="1" x14ac:dyDescent="0.25">
      <c r="A28" s="1002">
        <v>1047</v>
      </c>
      <c r="B28" s="1139" t="s">
        <v>588</v>
      </c>
      <c r="C28" s="1140" t="s">
        <v>33</v>
      </c>
      <c r="D28" s="1119"/>
      <c r="E28" s="1119"/>
      <c r="F28" s="1119"/>
      <c r="G28" s="1120"/>
    </row>
    <row r="29" spans="1:247" s="435" customFormat="1" ht="42" customHeight="1" thickBot="1" x14ac:dyDescent="0.3">
      <c r="A29" s="1002"/>
      <c r="B29" s="1139"/>
      <c r="C29" s="1141" t="s">
        <v>503</v>
      </c>
      <c r="D29" s="1122"/>
      <c r="E29" s="1122"/>
      <c r="F29" s="1122"/>
      <c r="G29" s="1123"/>
    </row>
    <row r="30" spans="1:247" s="435" customFormat="1" ht="52.5" thickBot="1" x14ac:dyDescent="0.3">
      <c r="A30" s="1124" t="s">
        <v>60</v>
      </c>
      <c r="B30" s="1125"/>
      <c r="C30" s="469" t="s">
        <v>61</v>
      </c>
      <c r="D30" s="470">
        <v>1</v>
      </c>
      <c r="E30" s="470">
        <v>1</v>
      </c>
      <c r="F30" s="471"/>
      <c r="G30" s="472"/>
    </row>
    <row r="31" spans="1:247" s="435" customFormat="1" ht="40.5" customHeight="1" thickBot="1" x14ac:dyDescent="0.3">
      <c r="A31" s="1126" t="s">
        <v>62</v>
      </c>
      <c r="B31" s="1125"/>
      <c r="C31" s="465"/>
      <c r="D31" s="473" t="s">
        <v>35</v>
      </c>
      <c r="E31" s="473" t="s">
        <v>35</v>
      </c>
      <c r="F31" s="465">
        <f>SUM(Տավուշ!C18)</f>
        <v>1500</v>
      </c>
      <c r="G31" s="465">
        <f>SUM(Տավուշ!D18)</f>
        <v>1500</v>
      </c>
    </row>
    <row r="32" spans="1:247" s="435" customFormat="1" ht="34.5" customHeight="1" thickBot="1" x14ac:dyDescent="0.3">
      <c r="A32" s="1126" t="s">
        <v>63</v>
      </c>
      <c r="B32" s="1127"/>
      <c r="C32" s="1125"/>
      <c r="D32" s="474"/>
      <c r="E32" s="475"/>
      <c r="F32" s="471"/>
      <c r="G32" s="472"/>
    </row>
    <row r="33" spans="1:247" s="435" customFormat="1" ht="40.5" customHeight="1" x14ac:dyDescent="0.25">
      <c r="A33" s="1128" t="s">
        <v>64</v>
      </c>
      <c r="B33" s="1129"/>
      <c r="C33" s="1129"/>
      <c r="D33" s="1129"/>
      <c r="E33" s="1129"/>
      <c r="F33" s="1129"/>
      <c r="G33" s="1130"/>
    </row>
    <row r="34" spans="1:247" s="435" customFormat="1" ht="36" customHeight="1" thickBot="1" x14ac:dyDescent="0.3">
      <c r="A34" s="1124" t="s">
        <v>75</v>
      </c>
      <c r="B34" s="1131"/>
      <c r="C34" s="1131"/>
      <c r="D34" s="1131"/>
      <c r="E34" s="1131"/>
      <c r="F34" s="1131"/>
      <c r="G34" s="1132"/>
    </row>
    <row r="35" spans="1:247" s="435" customFormat="1" ht="36.75" customHeight="1" x14ac:dyDescent="0.25">
      <c r="A35" s="1104" t="s">
        <v>41</v>
      </c>
      <c r="B35" s="1105"/>
      <c r="C35" s="1105"/>
      <c r="D35" s="1105"/>
      <c r="E35" s="1105"/>
      <c r="F35" s="1106"/>
      <c r="G35" s="1107"/>
    </row>
    <row r="36" spans="1:247" s="435" customFormat="1" ht="50.25" customHeight="1" thickBot="1" x14ac:dyDescent="0.35">
      <c r="A36" s="951" t="s">
        <v>86</v>
      </c>
      <c r="B36" s="952"/>
      <c r="C36" s="952"/>
      <c r="D36" s="952"/>
      <c r="E36" s="952"/>
      <c r="F36" s="952"/>
      <c r="G36" s="953"/>
    </row>
    <row r="37" spans="1:247" s="435" customFormat="1" ht="36.75" customHeight="1" x14ac:dyDescent="0.25">
      <c r="A37" s="1104" t="s">
        <v>42</v>
      </c>
      <c r="B37" s="1105"/>
      <c r="C37" s="1105"/>
      <c r="D37" s="1105"/>
      <c r="E37" s="1105"/>
      <c r="F37" s="1106"/>
      <c r="G37" s="1107"/>
    </row>
    <row r="38" spans="1:247" s="6" customFormat="1" ht="18.75" customHeight="1" thickBot="1" x14ac:dyDescent="0.35">
      <c r="A38" s="951" t="s">
        <v>87</v>
      </c>
      <c r="B38" s="952"/>
      <c r="C38" s="952"/>
      <c r="D38" s="952"/>
      <c r="E38" s="952"/>
      <c r="F38" s="952"/>
      <c r="G38" s="953"/>
      <c r="H38" s="435"/>
      <c r="I38" s="435"/>
      <c r="J38" s="435"/>
      <c r="K38" s="435"/>
      <c r="L38" s="435"/>
      <c r="M38" s="435"/>
      <c r="N38" s="435"/>
      <c r="O38" s="435"/>
      <c r="P38" s="435"/>
      <c r="Q38" s="435"/>
      <c r="R38" s="435"/>
      <c r="S38" s="435"/>
      <c r="T38" s="435"/>
      <c r="U38" s="435"/>
      <c r="V38" s="435"/>
      <c r="W38" s="435"/>
      <c r="X38" s="435"/>
      <c r="Y38" s="435"/>
      <c r="Z38" s="435"/>
      <c r="AA38" s="435"/>
      <c r="AB38" s="435"/>
      <c r="AC38" s="435"/>
      <c r="AD38" s="435"/>
      <c r="AE38" s="435"/>
      <c r="AF38" s="435"/>
      <c r="AG38" s="435"/>
      <c r="AH38" s="435"/>
      <c r="AI38" s="435"/>
      <c r="AJ38" s="435"/>
      <c r="AK38" s="435"/>
      <c r="AL38" s="435"/>
      <c r="AM38" s="435"/>
      <c r="AN38" s="435"/>
      <c r="AO38" s="435"/>
      <c r="AP38" s="435"/>
      <c r="AQ38" s="435"/>
      <c r="AR38" s="435"/>
      <c r="AS38" s="435"/>
      <c r="AT38" s="435"/>
      <c r="AU38" s="435"/>
      <c r="AV38" s="435"/>
      <c r="AW38" s="435"/>
      <c r="AX38" s="435"/>
      <c r="AY38" s="435"/>
      <c r="AZ38" s="435"/>
      <c r="BA38" s="435"/>
      <c r="BB38" s="435"/>
      <c r="BC38" s="435"/>
      <c r="BD38" s="435"/>
      <c r="BE38" s="435"/>
      <c r="BF38" s="435"/>
      <c r="BG38" s="435"/>
      <c r="BH38" s="435"/>
      <c r="BI38" s="435"/>
      <c r="BJ38" s="435"/>
      <c r="BK38" s="435"/>
      <c r="BL38" s="435"/>
      <c r="BM38" s="435"/>
      <c r="BN38" s="435"/>
      <c r="BO38" s="435"/>
      <c r="BP38" s="435"/>
      <c r="BQ38" s="435"/>
      <c r="BR38" s="435"/>
      <c r="BS38" s="435"/>
      <c r="BT38" s="435"/>
      <c r="BU38" s="435"/>
      <c r="BV38" s="435"/>
      <c r="BW38" s="435"/>
      <c r="BX38" s="435"/>
      <c r="BY38" s="435"/>
      <c r="BZ38" s="435"/>
      <c r="CA38" s="435"/>
      <c r="CB38" s="435"/>
      <c r="CC38" s="435"/>
      <c r="CD38" s="435"/>
      <c r="CE38" s="435"/>
      <c r="CF38" s="435"/>
      <c r="CG38" s="435"/>
      <c r="CH38" s="435"/>
      <c r="CI38" s="435"/>
      <c r="CJ38" s="435"/>
      <c r="CK38" s="435"/>
      <c r="CL38" s="435"/>
      <c r="CM38" s="435"/>
      <c r="CN38" s="435"/>
      <c r="CO38" s="435"/>
      <c r="CP38" s="435"/>
      <c r="CQ38" s="435"/>
      <c r="CR38" s="435"/>
      <c r="CS38" s="435"/>
      <c r="CT38" s="435"/>
      <c r="CU38" s="435"/>
      <c r="CV38" s="435"/>
      <c r="CW38" s="435"/>
      <c r="CX38" s="435"/>
      <c r="CY38" s="435"/>
      <c r="CZ38" s="435"/>
      <c r="DA38" s="435"/>
      <c r="DB38" s="435"/>
      <c r="DC38" s="435"/>
      <c r="DD38" s="435"/>
      <c r="DE38" s="435"/>
      <c r="DF38" s="435"/>
      <c r="DG38" s="435"/>
      <c r="DH38" s="435"/>
      <c r="DI38" s="435"/>
      <c r="DJ38" s="435"/>
      <c r="DK38" s="435"/>
      <c r="DL38" s="435"/>
      <c r="DM38" s="435"/>
      <c r="DN38" s="435"/>
      <c r="DO38" s="435"/>
      <c r="DP38" s="435"/>
      <c r="DQ38" s="435"/>
      <c r="DR38" s="435"/>
      <c r="DS38" s="435"/>
      <c r="DT38" s="435"/>
      <c r="DU38" s="435"/>
      <c r="DV38" s="435"/>
      <c r="DW38" s="435"/>
      <c r="DX38" s="435"/>
      <c r="DY38" s="435"/>
      <c r="DZ38" s="435"/>
      <c r="EA38" s="435"/>
      <c r="EB38" s="435"/>
      <c r="EC38" s="435"/>
      <c r="ED38" s="435"/>
      <c r="EE38" s="435"/>
      <c r="EF38" s="435"/>
      <c r="EG38" s="435"/>
      <c r="EH38" s="435"/>
      <c r="EI38" s="435"/>
      <c r="EJ38" s="435"/>
      <c r="EK38" s="435"/>
      <c r="EL38" s="435"/>
      <c r="EM38" s="435"/>
      <c r="EN38" s="435"/>
      <c r="EO38" s="435"/>
      <c r="EP38" s="435"/>
      <c r="EQ38" s="435"/>
      <c r="ER38" s="435"/>
      <c r="ES38" s="435"/>
      <c r="ET38" s="435"/>
      <c r="EU38" s="435"/>
      <c r="EV38" s="435"/>
      <c r="EW38" s="435"/>
      <c r="EX38" s="435"/>
      <c r="EY38" s="435"/>
      <c r="EZ38" s="435"/>
      <c r="FA38" s="435"/>
      <c r="FB38" s="435"/>
      <c r="FC38" s="435"/>
      <c r="FD38" s="435"/>
      <c r="FE38" s="435"/>
      <c r="FF38" s="435"/>
      <c r="FG38" s="435"/>
      <c r="FH38" s="435"/>
      <c r="FI38" s="435"/>
      <c r="FJ38" s="435"/>
      <c r="FK38" s="435"/>
      <c r="FL38" s="435"/>
      <c r="FM38" s="435"/>
      <c r="FN38" s="435"/>
      <c r="FO38" s="435"/>
      <c r="FP38" s="435"/>
      <c r="FQ38" s="435"/>
      <c r="FR38" s="435"/>
      <c r="FS38" s="435"/>
      <c r="FT38" s="435"/>
      <c r="FU38" s="435"/>
      <c r="FV38" s="435"/>
      <c r="FW38" s="435"/>
      <c r="FX38" s="435"/>
      <c r="FY38" s="435"/>
      <c r="FZ38" s="435"/>
      <c r="GA38" s="435"/>
      <c r="GB38" s="435"/>
      <c r="GC38" s="435"/>
      <c r="GD38" s="435"/>
      <c r="GE38" s="435"/>
      <c r="GF38" s="435"/>
      <c r="GG38" s="435"/>
      <c r="GH38" s="435"/>
      <c r="GI38" s="435"/>
      <c r="GJ38" s="435"/>
      <c r="GK38" s="435"/>
      <c r="GL38" s="435"/>
      <c r="GM38" s="435"/>
      <c r="GN38" s="435"/>
      <c r="GO38" s="435"/>
      <c r="GP38" s="435"/>
      <c r="GQ38" s="435"/>
      <c r="GR38" s="435"/>
      <c r="GS38" s="435"/>
      <c r="GT38" s="435"/>
      <c r="GU38" s="435"/>
      <c r="GV38" s="435"/>
      <c r="GW38" s="435"/>
      <c r="GX38" s="435"/>
      <c r="GY38" s="435"/>
      <c r="GZ38" s="435"/>
      <c r="HA38" s="435"/>
      <c r="HB38" s="435"/>
      <c r="HC38" s="435"/>
      <c r="HD38" s="435"/>
      <c r="HE38" s="435"/>
      <c r="HF38" s="435"/>
      <c r="HG38" s="435"/>
      <c r="HH38" s="435"/>
      <c r="HI38" s="435"/>
      <c r="HJ38" s="435"/>
      <c r="HK38" s="435"/>
      <c r="HL38" s="435"/>
      <c r="HM38" s="435"/>
      <c r="HN38" s="435"/>
      <c r="HO38" s="435"/>
      <c r="HP38" s="435"/>
      <c r="HQ38" s="435"/>
      <c r="HR38" s="435"/>
      <c r="HS38" s="435"/>
      <c r="HT38" s="435"/>
      <c r="HU38" s="435"/>
      <c r="HV38" s="435"/>
      <c r="HW38" s="435"/>
      <c r="HX38" s="435"/>
      <c r="HY38" s="435"/>
      <c r="HZ38" s="435"/>
      <c r="IA38" s="435"/>
      <c r="IB38" s="435"/>
      <c r="IC38" s="435"/>
      <c r="ID38" s="435"/>
      <c r="IE38" s="435"/>
      <c r="IF38" s="435"/>
      <c r="IG38" s="435"/>
      <c r="IH38" s="435"/>
      <c r="II38" s="435"/>
      <c r="IJ38" s="435"/>
      <c r="IK38" s="435"/>
      <c r="IL38" s="435"/>
      <c r="IM38" s="435"/>
    </row>
    <row r="39" spans="1:247" s="435" customFormat="1" ht="43.5" customHeight="1" x14ac:dyDescent="0.25">
      <c r="A39" s="1006" t="s">
        <v>27</v>
      </c>
      <c r="B39" s="1006"/>
      <c r="C39" s="1006"/>
      <c r="D39" s="1006"/>
      <c r="E39" s="1006"/>
      <c r="F39" s="1006"/>
      <c r="G39" s="1006"/>
    </row>
    <row r="40" spans="1:247" s="435" customFormat="1" ht="18.75" customHeight="1" thickBot="1" x14ac:dyDescent="0.3">
      <c r="A40" s="381"/>
      <c r="B40" s="381"/>
      <c r="C40" s="381"/>
      <c r="D40" s="381"/>
      <c r="E40" s="381"/>
      <c r="F40" s="381"/>
      <c r="G40" s="381"/>
    </row>
    <row r="41" spans="1:247" s="435" customFormat="1" ht="62.25" customHeight="1" x14ac:dyDescent="0.25">
      <c r="A41" s="1007" t="s">
        <v>28</v>
      </c>
      <c r="B41" s="1008"/>
      <c r="C41" s="1009"/>
      <c r="D41" s="984" t="s">
        <v>109</v>
      </c>
      <c r="E41" s="984"/>
      <c r="F41" s="984"/>
      <c r="G41" s="984"/>
    </row>
    <row r="42" spans="1:247" s="435" customFormat="1" ht="46.5" customHeight="1" x14ac:dyDescent="0.25">
      <c r="A42" s="1010"/>
      <c r="B42" s="1011"/>
      <c r="C42" s="1012"/>
      <c r="D42" s="1102" t="s">
        <v>29</v>
      </c>
      <c r="E42" s="1103"/>
      <c r="F42" s="1102" t="s">
        <v>30</v>
      </c>
      <c r="G42" s="1103"/>
    </row>
    <row r="43" spans="1:247" s="435" customFormat="1" ht="45" customHeight="1" thickBot="1" x14ac:dyDescent="0.3">
      <c r="A43" s="1013"/>
      <c r="B43" s="1014"/>
      <c r="C43" s="973"/>
      <c r="D43" s="466" t="s">
        <v>11</v>
      </c>
      <c r="E43" s="467" t="s">
        <v>5</v>
      </c>
      <c r="F43" s="466" t="s">
        <v>11</v>
      </c>
      <c r="G43" s="468" t="s">
        <v>5</v>
      </c>
    </row>
    <row r="44" spans="1:247" s="435" customFormat="1" x14ac:dyDescent="0.25">
      <c r="A44" s="974" t="s">
        <v>31</v>
      </c>
      <c r="B44" s="975"/>
      <c r="C44" s="922" t="s">
        <v>12</v>
      </c>
      <c r="D44" s="923"/>
      <c r="E44" s="923"/>
      <c r="F44" s="923"/>
      <c r="G44" s="924"/>
    </row>
    <row r="45" spans="1:247" s="435" customFormat="1" ht="33.75" customHeight="1" x14ac:dyDescent="0.25">
      <c r="A45" s="976"/>
      <c r="B45" s="921"/>
      <c r="C45" s="960" t="s">
        <v>32</v>
      </c>
      <c r="D45" s="961"/>
      <c r="E45" s="961"/>
      <c r="F45" s="961"/>
      <c r="G45" s="962"/>
    </row>
    <row r="46" spans="1:247" s="435" customFormat="1" x14ac:dyDescent="0.25">
      <c r="A46" s="1137">
        <v>1146</v>
      </c>
      <c r="B46" s="1138" t="s">
        <v>368</v>
      </c>
      <c r="C46" s="392" t="s">
        <v>33</v>
      </c>
      <c r="D46" s="393"/>
      <c r="E46" s="394"/>
      <c r="F46" s="394"/>
      <c r="G46" s="395"/>
    </row>
    <row r="47" spans="1:247" s="435" customFormat="1" ht="63" customHeight="1" x14ac:dyDescent="0.25">
      <c r="A47" s="1137"/>
      <c r="B47" s="1138"/>
      <c r="C47" s="1003" t="s">
        <v>447</v>
      </c>
      <c r="D47" s="1004"/>
      <c r="E47" s="1004"/>
      <c r="F47" s="1004"/>
      <c r="G47" s="1005"/>
    </row>
    <row r="48" spans="1:247" s="435" customFormat="1" ht="48" customHeight="1" thickBot="1" x14ac:dyDescent="0.3">
      <c r="A48" s="985" t="s">
        <v>34</v>
      </c>
      <c r="B48" s="986"/>
      <c r="C48" s="396"/>
      <c r="D48" s="397" t="s">
        <v>35</v>
      </c>
      <c r="E48" s="397" t="s">
        <v>35</v>
      </c>
      <c r="F48" s="398">
        <f>SUM(Կապիտալ!H293)</f>
        <v>12405.2</v>
      </c>
      <c r="G48" s="398">
        <f>SUM(F48)</f>
        <v>12405.2</v>
      </c>
    </row>
    <row r="49" spans="1:7" s="435" customFormat="1" ht="41.25" customHeight="1" x14ac:dyDescent="0.25">
      <c r="A49" s="987" t="s">
        <v>36</v>
      </c>
      <c r="B49" s="988"/>
      <c r="C49" s="988"/>
      <c r="D49" s="988"/>
      <c r="E49" s="988"/>
      <c r="F49" s="989"/>
      <c r="G49" s="990"/>
    </row>
    <row r="50" spans="1:7" s="435" customFormat="1" ht="38.25" customHeight="1" thickBot="1" x14ac:dyDescent="0.3">
      <c r="A50" s="991" t="s">
        <v>593</v>
      </c>
      <c r="B50" s="992"/>
      <c r="C50" s="992"/>
      <c r="D50" s="992"/>
      <c r="E50" s="992"/>
      <c r="F50" s="992"/>
      <c r="G50" s="993"/>
    </row>
    <row r="51" spans="1:7" s="435" customFormat="1" ht="44.25" customHeight="1" thickBot="1" x14ac:dyDescent="0.3">
      <c r="A51" s="994" t="s">
        <v>37</v>
      </c>
      <c r="B51" s="995"/>
      <c r="C51" s="995"/>
      <c r="D51" s="995"/>
      <c r="E51" s="995"/>
      <c r="F51" s="995"/>
      <c r="G51" s="996"/>
    </row>
    <row r="52" spans="1:7" s="435" customFormat="1" ht="81" customHeight="1" thickBot="1" x14ac:dyDescent="0.3">
      <c r="A52" s="997" t="s">
        <v>38</v>
      </c>
      <c r="B52" s="998"/>
      <c r="C52" s="999" t="s">
        <v>39</v>
      </c>
      <c r="D52" s="1000"/>
      <c r="E52" s="1000"/>
      <c r="F52" s="1000"/>
      <c r="G52" s="1001"/>
    </row>
    <row r="53" spans="1:7" s="435" customFormat="1" ht="86.25" customHeight="1" thickBot="1" x14ac:dyDescent="0.3">
      <c r="A53" s="977" t="s">
        <v>40</v>
      </c>
      <c r="B53" s="978"/>
      <c r="C53" s="399"/>
      <c r="D53" s="399"/>
      <c r="E53" s="399"/>
      <c r="F53" s="399"/>
      <c r="G53" s="400"/>
    </row>
    <row r="54" spans="1:7" s="435" customFormat="1" ht="33" customHeight="1" x14ac:dyDescent="0.25">
      <c r="A54" s="917" t="s">
        <v>41</v>
      </c>
      <c r="B54" s="918"/>
      <c r="C54" s="918"/>
      <c r="D54" s="918"/>
      <c r="E54" s="918"/>
      <c r="F54" s="919"/>
      <c r="G54" s="920"/>
    </row>
    <row r="55" spans="1:7" s="435" customFormat="1" ht="32.25" customHeight="1" thickBot="1" x14ac:dyDescent="0.3">
      <c r="A55" s="979" t="s">
        <v>84</v>
      </c>
      <c r="B55" s="980"/>
      <c r="C55" s="980"/>
      <c r="D55" s="980"/>
      <c r="E55" s="980"/>
      <c r="F55" s="981"/>
      <c r="G55" s="982"/>
    </row>
    <row r="56" spans="1:7" s="435" customFormat="1" ht="31.5" customHeight="1" x14ac:dyDescent="0.25">
      <c r="A56" s="917" t="s">
        <v>42</v>
      </c>
      <c r="B56" s="918"/>
      <c r="C56" s="918"/>
      <c r="D56" s="918"/>
      <c r="E56" s="918"/>
      <c r="F56" s="919"/>
      <c r="G56" s="920"/>
    </row>
    <row r="57" spans="1:7" s="435" customFormat="1" ht="35.25" customHeight="1" thickBot="1" x14ac:dyDescent="0.3">
      <c r="A57" s="979" t="s">
        <v>85</v>
      </c>
      <c r="B57" s="980"/>
      <c r="C57" s="980"/>
      <c r="D57" s="980"/>
      <c r="E57" s="980"/>
      <c r="F57" s="981"/>
      <c r="G57" s="982"/>
    </row>
    <row r="58" spans="1:7" x14ac:dyDescent="0.3">
      <c r="A58" s="401"/>
      <c r="B58" s="401"/>
      <c r="C58" s="401"/>
      <c r="D58" s="401"/>
      <c r="E58" s="401"/>
      <c r="F58" s="401"/>
      <c r="G58" s="401"/>
    </row>
    <row r="59" spans="1:7" x14ac:dyDescent="0.25">
      <c r="A59" s="390"/>
      <c r="B59" s="390"/>
      <c r="C59" s="390"/>
      <c r="D59" s="390"/>
      <c r="E59" s="390"/>
      <c r="F59" s="390"/>
      <c r="G59" s="390"/>
    </row>
    <row r="60" spans="1:7" x14ac:dyDescent="0.25">
      <c r="A60" s="1017" t="s">
        <v>218</v>
      </c>
      <c r="B60" s="1017"/>
      <c r="C60" s="1017"/>
      <c r="D60" s="1017"/>
      <c r="E60" s="1017"/>
      <c r="F60" s="1017"/>
      <c r="G60" s="1017"/>
    </row>
    <row r="62" spans="1:7" ht="18" thickBot="1" x14ac:dyDescent="0.3">
      <c r="A62" s="1017" t="s">
        <v>45</v>
      </c>
      <c r="B62" s="1017"/>
      <c r="C62" s="1017"/>
      <c r="D62" s="1017"/>
      <c r="E62" s="1017"/>
      <c r="F62" s="1017"/>
      <c r="G62" s="1017"/>
    </row>
    <row r="63" spans="1:7" s="435" customFormat="1" ht="49.5" customHeight="1" x14ac:dyDescent="0.25">
      <c r="A63" s="1018" t="s">
        <v>28</v>
      </c>
      <c r="B63" s="1019"/>
      <c r="C63" s="1019"/>
      <c r="D63" s="984" t="s">
        <v>109</v>
      </c>
      <c r="E63" s="984"/>
      <c r="F63" s="984"/>
      <c r="G63" s="984"/>
    </row>
    <row r="64" spans="1:7" s="435" customFormat="1" ht="41.25" customHeight="1" x14ac:dyDescent="0.25">
      <c r="A64" s="1020"/>
      <c r="B64" s="983"/>
      <c r="C64" s="983"/>
      <c r="D64" s="1102" t="s">
        <v>29</v>
      </c>
      <c r="E64" s="1103"/>
      <c r="F64" s="1102" t="s">
        <v>30</v>
      </c>
      <c r="G64" s="1103"/>
    </row>
    <row r="65" spans="1:7" s="435" customFormat="1" ht="31.5" customHeight="1" thickBot="1" x14ac:dyDescent="0.3">
      <c r="A65" s="1021"/>
      <c r="B65" s="1022"/>
      <c r="C65" s="1022"/>
      <c r="D65" s="466" t="s">
        <v>11</v>
      </c>
      <c r="E65" s="467" t="s">
        <v>5</v>
      </c>
      <c r="F65" s="466" t="s">
        <v>11</v>
      </c>
      <c r="G65" s="468" t="s">
        <v>5</v>
      </c>
    </row>
    <row r="66" spans="1:7" s="435" customFormat="1" x14ac:dyDescent="0.25">
      <c r="A66" s="974" t="s">
        <v>31</v>
      </c>
      <c r="B66" s="975"/>
      <c r="C66" s="922" t="s">
        <v>12</v>
      </c>
      <c r="D66" s="923"/>
      <c r="E66" s="923"/>
      <c r="F66" s="923"/>
      <c r="G66" s="924"/>
    </row>
    <row r="67" spans="1:7" s="435" customFormat="1" ht="26.25" customHeight="1" x14ac:dyDescent="0.25">
      <c r="A67" s="976"/>
      <c r="B67" s="921"/>
      <c r="C67" s="960" t="s">
        <v>52</v>
      </c>
      <c r="D67" s="961"/>
      <c r="E67" s="961"/>
      <c r="F67" s="961"/>
      <c r="G67" s="962"/>
    </row>
    <row r="68" spans="1:7" s="435" customFormat="1" ht="33.75" customHeight="1" x14ac:dyDescent="0.25">
      <c r="A68" s="1085">
        <v>1047</v>
      </c>
      <c r="B68" s="965" t="s">
        <v>360</v>
      </c>
      <c r="C68" s="967" t="s">
        <v>33</v>
      </c>
      <c r="D68" s="968"/>
      <c r="E68" s="968"/>
      <c r="F68" s="968"/>
      <c r="G68" s="969"/>
    </row>
    <row r="69" spans="1:7" s="435" customFormat="1" ht="66" customHeight="1" thickBot="1" x14ac:dyDescent="0.3">
      <c r="A69" s="1085"/>
      <c r="B69" s="966"/>
      <c r="C69" s="970" t="s">
        <v>53</v>
      </c>
      <c r="D69" s="971"/>
      <c r="E69" s="971"/>
      <c r="F69" s="971"/>
      <c r="G69" s="972"/>
    </row>
    <row r="70" spans="1:7" s="435" customFormat="1" ht="81" customHeight="1" x14ac:dyDescent="0.25">
      <c r="A70" s="1086" t="s">
        <v>47</v>
      </c>
      <c r="B70" s="931"/>
      <c r="C70" s="402" t="s">
        <v>54</v>
      </c>
      <c r="D70" s="403"/>
      <c r="E70" s="403"/>
      <c r="F70" s="404"/>
      <c r="G70" s="405"/>
    </row>
    <row r="71" spans="1:7" s="435" customFormat="1" ht="124.5" customHeight="1" thickBot="1" x14ac:dyDescent="0.3">
      <c r="A71" s="932" t="s">
        <v>48</v>
      </c>
      <c r="B71" s="933"/>
      <c r="C71" s="406" t="s">
        <v>55</v>
      </c>
      <c r="D71" s="406"/>
      <c r="E71" s="407"/>
      <c r="F71" s="408"/>
      <c r="G71" s="409"/>
    </row>
    <row r="72" spans="1:7" s="435" customFormat="1" ht="68.25" customHeight="1" thickBot="1" x14ac:dyDescent="0.3">
      <c r="A72" s="934" t="s">
        <v>56</v>
      </c>
      <c r="B72" s="935"/>
      <c r="C72" s="935"/>
      <c r="D72" s="418"/>
      <c r="E72" s="413"/>
      <c r="F72" s="194">
        <f>SUM(Կապիտալ!I269,Տավուշ!C15)</f>
        <v>-2143</v>
      </c>
      <c r="G72" s="194">
        <f>SUM(F72)</f>
        <v>-2143</v>
      </c>
    </row>
    <row r="73" spans="1:7" s="435" customFormat="1" ht="43.5" customHeight="1" thickBot="1" x14ac:dyDescent="0.3">
      <c r="A73" s="936" t="s">
        <v>57</v>
      </c>
      <c r="B73" s="937"/>
      <c r="C73" s="194">
        <f>G72</f>
        <v>-2143</v>
      </c>
      <c r="D73" s="412"/>
      <c r="E73" s="413"/>
      <c r="F73" s="414"/>
      <c r="G73" s="415"/>
    </row>
    <row r="74" spans="1:7" s="435" customFormat="1" ht="90.75" customHeight="1" thickBot="1" x14ac:dyDescent="0.3">
      <c r="A74" s="936" t="s">
        <v>58</v>
      </c>
      <c r="B74" s="937"/>
      <c r="C74" s="416"/>
      <c r="D74" s="416"/>
      <c r="E74" s="413"/>
      <c r="F74" s="414"/>
      <c r="G74" s="415"/>
    </row>
    <row r="75" spans="1:7" s="435" customFormat="1" ht="33" customHeight="1" x14ac:dyDescent="0.25">
      <c r="A75" s="917" t="s">
        <v>41</v>
      </c>
      <c r="B75" s="918"/>
      <c r="C75" s="918"/>
      <c r="D75" s="918"/>
      <c r="E75" s="918"/>
      <c r="F75" s="919"/>
      <c r="G75" s="920"/>
    </row>
    <row r="76" spans="1:7" s="435" customFormat="1" ht="57.75" customHeight="1" thickBot="1" x14ac:dyDescent="0.35">
      <c r="A76" s="951" t="s">
        <v>86</v>
      </c>
      <c r="B76" s="952"/>
      <c r="C76" s="952"/>
      <c r="D76" s="952"/>
      <c r="E76" s="952"/>
      <c r="F76" s="952"/>
      <c r="G76" s="953"/>
    </row>
    <row r="77" spans="1:7" s="435" customFormat="1" ht="29.25" customHeight="1" x14ac:dyDescent="0.25">
      <c r="A77" s="917" t="s">
        <v>42</v>
      </c>
      <c r="B77" s="918"/>
      <c r="C77" s="918"/>
      <c r="D77" s="918"/>
      <c r="E77" s="918"/>
      <c r="F77" s="919"/>
      <c r="G77" s="920"/>
    </row>
    <row r="78" spans="1:7" s="435" customFormat="1" ht="37.5" customHeight="1" thickBot="1" x14ac:dyDescent="0.35">
      <c r="A78" s="951" t="s">
        <v>87</v>
      </c>
      <c r="B78" s="952"/>
      <c r="C78" s="952"/>
      <c r="D78" s="952"/>
      <c r="E78" s="952"/>
      <c r="F78" s="952"/>
      <c r="G78" s="953"/>
    </row>
    <row r="79" spans="1:7" x14ac:dyDescent="0.3">
      <c r="A79" s="1142" t="s">
        <v>31</v>
      </c>
      <c r="B79" s="1143"/>
      <c r="C79" s="1146" t="s">
        <v>12</v>
      </c>
      <c r="D79" s="1147"/>
      <c r="E79" s="1147"/>
      <c r="F79" s="1147"/>
      <c r="G79" s="1148"/>
    </row>
    <row r="80" spans="1:7" ht="18" customHeight="1" x14ac:dyDescent="0.3">
      <c r="A80" s="938"/>
      <c r="B80" s="1144"/>
      <c r="C80" s="1087" t="s">
        <v>65</v>
      </c>
      <c r="D80" s="946"/>
      <c r="E80" s="1152"/>
      <c r="F80" s="1152"/>
      <c r="G80" s="954"/>
    </row>
    <row r="81" spans="1:7" ht="16.5" customHeight="1" thickBot="1" x14ac:dyDescent="0.35">
      <c r="A81" s="940"/>
      <c r="B81" s="1145"/>
      <c r="C81" s="1153" t="s">
        <v>46</v>
      </c>
      <c r="D81" s="949"/>
      <c r="E81" s="1154"/>
      <c r="F81" s="1154"/>
      <c r="G81" s="1155"/>
    </row>
    <row r="82" spans="1:7" ht="39" customHeight="1" thickBot="1" x14ac:dyDescent="0.35">
      <c r="A82" s="426">
        <v>1049</v>
      </c>
      <c r="B82" s="430" t="s">
        <v>361</v>
      </c>
      <c r="C82" s="951" t="s">
        <v>66</v>
      </c>
      <c r="D82" s="952"/>
      <c r="E82" s="952"/>
      <c r="F82" s="952"/>
      <c r="G82" s="953"/>
    </row>
    <row r="83" spans="1:7" ht="69.75" thickBot="1" x14ac:dyDescent="0.35">
      <c r="A83" s="955" t="s">
        <v>47</v>
      </c>
      <c r="B83" s="956"/>
      <c r="C83" s="428" t="s">
        <v>79</v>
      </c>
      <c r="D83" s="429"/>
      <c r="E83" s="429"/>
      <c r="F83" s="430"/>
      <c r="G83" s="430"/>
    </row>
    <row r="84" spans="1:7" ht="42" customHeight="1" thickBot="1" x14ac:dyDescent="0.35">
      <c r="A84" s="955" t="s">
        <v>48</v>
      </c>
      <c r="B84" s="956"/>
      <c r="C84" s="428"/>
      <c r="D84" s="428"/>
      <c r="E84" s="430"/>
      <c r="F84" s="430"/>
      <c r="G84" s="430"/>
    </row>
    <row r="85" spans="1:7" ht="73.5" customHeight="1" thickBot="1" x14ac:dyDescent="0.35">
      <c r="A85" s="955" t="s">
        <v>49</v>
      </c>
      <c r="B85" s="909"/>
      <c r="C85" s="956"/>
      <c r="D85" s="428"/>
      <c r="E85" s="430"/>
      <c r="F85" s="476">
        <f>SUM(Կապիտալ!H273,Տավուշ!C14)</f>
        <v>-18262</v>
      </c>
      <c r="G85" s="476">
        <f>SUM(F85)</f>
        <v>-18262</v>
      </c>
    </row>
    <row r="86" spans="1:7" ht="35.25" customHeight="1" thickBot="1" x14ac:dyDescent="0.35">
      <c r="A86" s="955" t="s">
        <v>50</v>
      </c>
      <c r="B86" s="956"/>
      <c r="C86" s="476">
        <f>G85</f>
        <v>-18262</v>
      </c>
      <c r="D86" s="476"/>
      <c r="E86" s="430"/>
      <c r="F86" s="430"/>
      <c r="G86" s="430"/>
    </row>
    <row r="87" spans="1:7" ht="94.5" customHeight="1" thickBot="1" x14ac:dyDescent="0.35">
      <c r="A87" s="955" t="s">
        <v>51</v>
      </c>
      <c r="B87" s="956"/>
      <c r="C87" s="428"/>
      <c r="D87" s="428"/>
      <c r="E87" s="430"/>
      <c r="F87" s="430"/>
      <c r="G87" s="430"/>
    </row>
    <row r="88" spans="1:7" ht="27" customHeight="1" x14ac:dyDescent="0.3">
      <c r="A88" s="1149" t="s">
        <v>41</v>
      </c>
      <c r="B88" s="1150"/>
      <c r="C88" s="1150"/>
      <c r="D88" s="1150"/>
      <c r="E88" s="1150"/>
      <c r="F88" s="1150"/>
      <c r="G88" s="1151"/>
    </row>
    <row r="89" spans="1:7" ht="23.25" customHeight="1" thickBot="1" x14ac:dyDescent="0.35">
      <c r="A89" s="951" t="s">
        <v>165</v>
      </c>
      <c r="B89" s="952"/>
      <c r="C89" s="952"/>
      <c r="D89" s="952"/>
      <c r="E89" s="952"/>
      <c r="F89" s="952"/>
      <c r="G89" s="953"/>
    </row>
    <row r="90" spans="1:7" ht="29.25" customHeight="1" x14ac:dyDescent="0.3">
      <c r="A90" s="1149" t="s">
        <v>42</v>
      </c>
      <c r="B90" s="1150"/>
      <c r="C90" s="1150"/>
      <c r="D90" s="1150"/>
      <c r="E90" s="1150"/>
      <c r="F90" s="1150"/>
      <c r="G90" s="1151"/>
    </row>
    <row r="91" spans="1:7" ht="63.75" customHeight="1" thickBot="1" x14ac:dyDescent="0.35">
      <c r="A91" s="951" t="s">
        <v>166</v>
      </c>
      <c r="B91" s="952"/>
      <c r="C91" s="952"/>
      <c r="D91" s="952"/>
      <c r="E91" s="952"/>
      <c r="F91" s="952"/>
      <c r="G91" s="953"/>
    </row>
    <row r="92" spans="1:7" x14ac:dyDescent="0.25">
      <c r="A92" s="921" t="s">
        <v>31</v>
      </c>
      <c r="B92" s="921"/>
      <c r="C92" s="922" t="s">
        <v>12</v>
      </c>
      <c r="D92" s="923"/>
      <c r="E92" s="923"/>
      <c r="F92" s="923"/>
      <c r="G92" s="924"/>
    </row>
    <row r="93" spans="1:7" ht="24" customHeight="1" x14ac:dyDescent="0.25">
      <c r="A93" s="921"/>
      <c r="B93" s="921"/>
      <c r="C93" s="960" t="s">
        <v>358</v>
      </c>
      <c r="D93" s="961"/>
      <c r="E93" s="961"/>
      <c r="F93" s="961"/>
      <c r="G93" s="962"/>
    </row>
    <row r="94" spans="1:7" ht="29.25" customHeight="1" x14ac:dyDescent="0.25">
      <c r="A94" s="963">
        <v>1047</v>
      </c>
      <c r="B94" s="965" t="s">
        <v>616</v>
      </c>
      <c r="C94" s="967" t="s">
        <v>33</v>
      </c>
      <c r="D94" s="968"/>
      <c r="E94" s="968"/>
      <c r="F94" s="968"/>
      <c r="G94" s="969"/>
    </row>
    <row r="95" spans="1:7" ht="45.75" customHeight="1" thickBot="1" x14ac:dyDescent="0.3">
      <c r="A95" s="964"/>
      <c r="B95" s="966"/>
      <c r="C95" s="970" t="s">
        <v>359</v>
      </c>
      <c r="D95" s="971"/>
      <c r="E95" s="971"/>
      <c r="F95" s="971"/>
      <c r="G95" s="972"/>
    </row>
    <row r="96" spans="1:7" ht="51.75" x14ac:dyDescent="0.25">
      <c r="A96" s="930" t="s">
        <v>47</v>
      </c>
      <c r="B96" s="931"/>
      <c r="C96" s="402" t="s">
        <v>67</v>
      </c>
      <c r="D96" s="403"/>
      <c r="E96" s="403"/>
      <c r="F96" s="417"/>
      <c r="G96" s="405"/>
    </row>
    <row r="97" spans="1:7" ht="33" customHeight="1" thickBot="1" x14ac:dyDescent="0.3">
      <c r="A97" s="932" t="s">
        <v>48</v>
      </c>
      <c r="B97" s="933"/>
      <c r="C97" s="406"/>
      <c r="D97" s="406"/>
      <c r="E97" s="407"/>
      <c r="F97" s="408"/>
      <c r="G97" s="409"/>
    </row>
    <row r="98" spans="1:7" ht="60.75" customHeight="1" thickBot="1" x14ac:dyDescent="0.3">
      <c r="A98" s="934" t="s">
        <v>56</v>
      </c>
      <c r="B98" s="935"/>
      <c r="C98" s="935"/>
      <c r="D98" s="529"/>
      <c r="E98" s="413"/>
      <c r="F98" s="419">
        <f>SUM(Տավուշ!C13)</f>
        <v>5000</v>
      </c>
      <c r="G98" s="419">
        <f>SUM(Տավուշ!D13)</f>
        <v>5000</v>
      </c>
    </row>
    <row r="99" spans="1:7" ht="48.75" customHeight="1" thickBot="1" x14ac:dyDescent="0.3">
      <c r="A99" s="936" t="s">
        <v>57</v>
      </c>
      <c r="B99" s="937"/>
      <c r="C99" s="420">
        <f>G98</f>
        <v>5000</v>
      </c>
      <c r="D99" s="420"/>
      <c r="E99" s="413"/>
      <c r="F99" s="414"/>
      <c r="G99" s="415"/>
    </row>
    <row r="100" spans="1:7" ht="114.75" customHeight="1" thickBot="1" x14ac:dyDescent="0.3">
      <c r="A100" s="936" t="s">
        <v>58</v>
      </c>
      <c r="B100" s="937"/>
      <c r="C100" s="530"/>
      <c r="D100" s="530"/>
      <c r="E100" s="413"/>
      <c r="F100" s="414"/>
      <c r="G100" s="415"/>
    </row>
    <row r="101" spans="1:7" ht="36.75" customHeight="1" x14ac:dyDescent="0.25">
      <c r="A101" s="917" t="s">
        <v>41</v>
      </c>
      <c r="B101" s="918"/>
      <c r="C101" s="918"/>
      <c r="D101" s="918"/>
      <c r="E101" s="918"/>
      <c r="F101" s="919"/>
      <c r="G101" s="920"/>
    </row>
    <row r="102" spans="1:7" ht="51.75" customHeight="1" thickBot="1" x14ac:dyDescent="0.35">
      <c r="A102" s="951" t="s">
        <v>86</v>
      </c>
      <c r="B102" s="952"/>
      <c r="C102" s="952"/>
      <c r="D102" s="952"/>
      <c r="E102" s="952"/>
      <c r="F102" s="952"/>
      <c r="G102" s="953"/>
    </row>
    <row r="103" spans="1:7" ht="33" customHeight="1" x14ac:dyDescent="0.25">
      <c r="A103" s="917" t="s">
        <v>42</v>
      </c>
      <c r="B103" s="918"/>
      <c r="C103" s="918"/>
      <c r="D103" s="918"/>
      <c r="E103" s="918"/>
      <c r="F103" s="919"/>
      <c r="G103" s="920"/>
    </row>
    <row r="104" spans="1:7" ht="39.75" customHeight="1" thickBot="1" x14ac:dyDescent="0.35">
      <c r="A104" s="951" t="s">
        <v>87</v>
      </c>
      <c r="B104" s="952"/>
      <c r="C104" s="952"/>
      <c r="D104" s="952"/>
      <c r="E104" s="952"/>
      <c r="F104" s="952"/>
      <c r="G104" s="953"/>
    </row>
  </sheetData>
  <mergeCells count="114">
    <mergeCell ref="A72:C72"/>
    <mergeCell ref="A73:B73"/>
    <mergeCell ref="A74:B74"/>
    <mergeCell ref="A75:G75"/>
    <mergeCell ref="A76:G76"/>
    <mergeCell ref="C68:G68"/>
    <mergeCell ref="C69:G69"/>
    <mergeCell ref="A70:B70"/>
    <mergeCell ref="A90:G90"/>
    <mergeCell ref="A91:G91"/>
    <mergeCell ref="A28:A29"/>
    <mergeCell ref="B28:B29"/>
    <mergeCell ref="C28:G28"/>
    <mergeCell ref="C29:G29"/>
    <mergeCell ref="A30:B30"/>
    <mergeCell ref="A31:B31"/>
    <mergeCell ref="C82:G82"/>
    <mergeCell ref="A83:B83"/>
    <mergeCell ref="A84:B84"/>
    <mergeCell ref="A85:C85"/>
    <mergeCell ref="A86:B86"/>
    <mergeCell ref="A87:B87"/>
    <mergeCell ref="A79:B81"/>
    <mergeCell ref="C79:G79"/>
    <mergeCell ref="A88:G88"/>
    <mergeCell ref="A89:G89"/>
    <mergeCell ref="C80:G80"/>
    <mergeCell ref="C81:G81"/>
    <mergeCell ref="A78:G78"/>
    <mergeCell ref="A77:G77"/>
    <mergeCell ref="A68:A69"/>
    <mergeCell ref="B68:B69"/>
    <mergeCell ref="A71:B71"/>
    <mergeCell ref="A62:G62"/>
    <mergeCell ref="A63:C65"/>
    <mergeCell ref="D63:G63"/>
    <mergeCell ref="D64:E64"/>
    <mergeCell ref="F64:G64"/>
    <mergeCell ref="A66:B67"/>
    <mergeCell ref="C66:G66"/>
    <mergeCell ref="C67:G67"/>
    <mergeCell ref="A44:B45"/>
    <mergeCell ref="C44:G44"/>
    <mergeCell ref="C45:G45"/>
    <mergeCell ref="A46:A47"/>
    <mergeCell ref="B46:B47"/>
    <mergeCell ref="C47:G47"/>
    <mergeCell ref="A60:G60"/>
    <mergeCell ref="A48:B48"/>
    <mergeCell ref="A49:G49"/>
    <mergeCell ref="A50:G50"/>
    <mergeCell ref="A51:G51"/>
    <mergeCell ref="A52:B52"/>
    <mergeCell ref="C52:G52"/>
    <mergeCell ref="A53:B53"/>
    <mergeCell ref="A54:G54"/>
    <mergeCell ref="A55:G55"/>
    <mergeCell ref="A56:G56"/>
    <mergeCell ref="A57:G57"/>
    <mergeCell ref="A18:B18"/>
    <mergeCell ref="A19:C19"/>
    <mergeCell ref="A20:G20"/>
    <mergeCell ref="A21:G21"/>
    <mergeCell ref="A23:G23"/>
    <mergeCell ref="A24:G24"/>
    <mergeCell ref="A25:G25"/>
    <mergeCell ref="A39:G39"/>
    <mergeCell ref="A41:C43"/>
    <mergeCell ref="D41:G41"/>
    <mergeCell ref="D42:E42"/>
    <mergeCell ref="F42:G42"/>
    <mergeCell ref="A32:C32"/>
    <mergeCell ref="A33:G33"/>
    <mergeCell ref="A26:B27"/>
    <mergeCell ref="C26:G26"/>
    <mergeCell ref="C27:G27"/>
    <mergeCell ref="A34:G34"/>
    <mergeCell ref="A35:G35"/>
    <mergeCell ref="A36:G36"/>
    <mergeCell ref="A37:G37"/>
    <mergeCell ref="A38:G38"/>
    <mergeCell ref="A92:B93"/>
    <mergeCell ref="C92:G92"/>
    <mergeCell ref="C93:G93"/>
    <mergeCell ref="A94:A95"/>
    <mergeCell ref="B94:B95"/>
    <mergeCell ref="C94:G94"/>
    <mergeCell ref="C95:G95"/>
    <mergeCell ref="A1:G1"/>
    <mergeCell ref="A3:G3"/>
    <mergeCell ref="A6:G6"/>
    <mergeCell ref="A8:G8"/>
    <mergeCell ref="A10:C12"/>
    <mergeCell ref="D10:G10"/>
    <mergeCell ref="D11:E11"/>
    <mergeCell ref="F11:G11"/>
    <mergeCell ref="A22:G22"/>
    <mergeCell ref="A13:B14"/>
    <mergeCell ref="C13:G13"/>
    <mergeCell ref="C14:G14"/>
    <mergeCell ref="A15:A16"/>
    <mergeCell ref="B15:B16"/>
    <mergeCell ref="C15:G15"/>
    <mergeCell ref="C16:G16"/>
    <mergeCell ref="A17:B17"/>
    <mergeCell ref="A101:G101"/>
    <mergeCell ref="A102:G102"/>
    <mergeCell ref="A103:G103"/>
    <mergeCell ref="A104:G104"/>
    <mergeCell ref="A96:B96"/>
    <mergeCell ref="A97:B97"/>
    <mergeCell ref="A98:C98"/>
    <mergeCell ref="A99:B99"/>
    <mergeCell ref="A100:B100"/>
  </mergeCells>
  <pageMargins left="0.2" right="0.17" top="0.4" bottom="0.35" header="0.3" footer="0.3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8"/>
  <sheetViews>
    <sheetView topLeftCell="A505" workbookViewId="0">
      <selection activeCell="E501" activeCellId="2" sqref="E475 E487 E501"/>
    </sheetView>
  </sheetViews>
  <sheetFormatPr defaultRowHeight="15" x14ac:dyDescent="0.25"/>
  <cols>
    <col min="1" max="1" width="22" customWidth="1"/>
    <col min="2" max="2" width="20.140625" customWidth="1"/>
    <col min="3" max="3" width="22.7109375" customWidth="1"/>
    <col min="4" max="4" width="58.42578125" customWidth="1"/>
    <col min="5" max="5" width="18.85546875" style="149" customWidth="1"/>
    <col min="257" max="257" width="22" customWidth="1"/>
    <col min="258" max="258" width="20.140625" customWidth="1"/>
    <col min="259" max="259" width="22.7109375" customWidth="1"/>
    <col min="260" max="260" width="58.42578125" customWidth="1"/>
    <col min="261" max="261" width="18.85546875" customWidth="1"/>
    <col min="513" max="513" width="22" customWidth="1"/>
    <col min="514" max="514" width="20.140625" customWidth="1"/>
    <col min="515" max="515" width="22.7109375" customWidth="1"/>
    <col min="516" max="516" width="58.42578125" customWidth="1"/>
    <col min="517" max="517" width="18.85546875" customWidth="1"/>
    <col min="769" max="769" width="22" customWidth="1"/>
    <col min="770" max="770" width="20.140625" customWidth="1"/>
    <col min="771" max="771" width="22.7109375" customWidth="1"/>
    <col min="772" max="772" width="58.42578125" customWidth="1"/>
    <col min="773" max="773" width="18.85546875" customWidth="1"/>
    <col min="1025" max="1025" width="22" customWidth="1"/>
    <col min="1026" max="1026" width="20.140625" customWidth="1"/>
    <col min="1027" max="1027" width="22.7109375" customWidth="1"/>
    <col min="1028" max="1028" width="58.42578125" customWidth="1"/>
    <col min="1029" max="1029" width="18.85546875" customWidth="1"/>
    <col min="1281" max="1281" width="22" customWidth="1"/>
    <col min="1282" max="1282" width="20.140625" customWidth="1"/>
    <col min="1283" max="1283" width="22.7109375" customWidth="1"/>
    <col min="1284" max="1284" width="58.42578125" customWidth="1"/>
    <col min="1285" max="1285" width="18.85546875" customWidth="1"/>
    <col min="1537" max="1537" width="22" customWidth="1"/>
    <col min="1538" max="1538" width="20.140625" customWidth="1"/>
    <col min="1539" max="1539" width="22.7109375" customWidth="1"/>
    <col min="1540" max="1540" width="58.42578125" customWidth="1"/>
    <col min="1541" max="1541" width="18.85546875" customWidth="1"/>
    <col min="1793" max="1793" width="22" customWidth="1"/>
    <col min="1794" max="1794" width="20.140625" customWidth="1"/>
    <col min="1795" max="1795" width="22.7109375" customWidth="1"/>
    <col min="1796" max="1796" width="58.42578125" customWidth="1"/>
    <col min="1797" max="1797" width="18.85546875" customWidth="1"/>
    <col min="2049" max="2049" width="22" customWidth="1"/>
    <col min="2050" max="2050" width="20.140625" customWidth="1"/>
    <col min="2051" max="2051" width="22.7109375" customWidth="1"/>
    <col min="2052" max="2052" width="58.42578125" customWidth="1"/>
    <col min="2053" max="2053" width="18.85546875" customWidth="1"/>
    <col min="2305" max="2305" width="22" customWidth="1"/>
    <col min="2306" max="2306" width="20.140625" customWidth="1"/>
    <col min="2307" max="2307" width="22.7109375" customWidth="1"/>
    <col min="2308" max="2308" width="58.42578125" customWidth="1"/>
    <col min="2309" max="2309" width="18.85546875" customWidth="1"/>
    <col min="2561" max="2561" width="22" customWidth="1"/>
    <col min="2562" max="2562" width="20.140625" customWidth="1"/>
    <col min="2563" max="2563" width="22.7109375" customWidth="1"/>
    <col min="2564" max="2564" width="58.42578125" customWidth="1"/>
    <col min="2565" max="2565" width="18.85546875" customWidth="1"/>
    <col min="2817" max="2817" width="22" customWidth="1"/>
    <col min="2818" max="2818" width="20.140625" customWidth="1"/>
    <col min="2819" max="2819" width="22.7109375" customWidth="1"/>
    <col min="2820" max="2820" width="58.42578125" customWidth="1"/>
    <col min="2821" max="2821" width="18.85546875" customWidth="1"/>
    <col min="3073" max="3073" width="22" customWidth="1"/>
    <col min="3074" max="3074" width="20.140625" customWidth="1"/>
    <col min="3075" max="3075" width="22.7109375" customWidth="1"/>
    <col min="3076" max="3076" width="58.42578125" customWidth="1"/>
    <col min="3077" max="3077" width="18.85546875" customWidth="1"/>
    <col min="3329" max="3329" width="22" customWidth="1"/>
    <col min="3330" max="3330" width="20.140625" customWidth="1"/>
    <col min="3331" max="3331" width="22.7109375" customWidth="1"/>
    <col min="3332" max="3332" width="58.42578125" customWidth="1"/>
    <col min="3333" max="3333" width="18.85546875" customWidth="1"/>
    <col min="3585" max="3585" width="22" customWidth="1"/>
    <col min="3586" max="3586" width="20.140625" customWidth="1"/>
    <col min="3587" max="3587" width="22.7109375" customWidth="1"/>
    <col min="3588" max="3588" width="58.42578125" customWidth="1"/>
    <col min="3589" max="3589" width="18.85546875" customWidth="1"/>
    <col min="3841" max="3841" width="22" customWidth="1"/>
    <col min="3842" max="3842" width="20.140625" customWidth="1"/>
    <col min="3843" max="3843" width="22.7109375" customWidth="1"/>
    <col min="3844" max="3844" width="58.42578125" customWidth="1"/>
    <col min="3845" max="3845" width="18.85546875" customWidth="1"/>
    <col min="4097" max="4097" width="22" customWidth="1"/>
    <col min="4098" max="4098" width="20.140625" customWidth="1"/>
    <col min="4099" max="4099" width="22.7109375" customWidth="1"/>
    <col min="4100" max="4100" width="58.42578125" customWidth="1"/>
    <col min="4101" max="4101" width="18.85546875" customWidth="1"/>
    <col min="4353" max="4353" width="22" customWidth="1"/>
    <col min="4354" max="4354" width="20.140625" customWidth="1"/>
    <col min="4355" max="4355" width="22.7109375" customWidth="1"/>
    <col min="4356" max="4356" width="58.42578125" customWidth="1"/>
    <col min="4357" max="4357" width="18.85546875" customWidth="1"/>
    <col min="4609" max="4609" width="22" customWidth="1"/>
    <col min="4610" max="4610" width="20.140625" customWidth="1"/>
    <col min="4611" max="4611" width="22.7109375" customWidth="1"/>
    <col min="4612" max="4612" width="58.42578125" customWidth="1"/>
    <col min="4613" max="4613" width="18.85546875" customWidth="1"/>
    <col min="4865" max="4865" width="22" customWidth="1"/>
    <col min="4866" max="4866" width="20.140625" customWidth="1"/>
    <col min="4867" max="4867" width="22.7109375" customWidth="1"/>
    <col min="4868" max="4868" width="58.42578125" customWidth="1"/>
    <col min="4869" max="4869" width="18.85546875" customWidth="1"/>
    <col min="5121" max="5121" width="22" customWidth="1"/>
    <col min="5122" max="5122" width="20.140625" customWidth="1"/>
    <col min="5123" max="5123" width="22.7109375" customWidth="1"/>
    <col min="5124" max="5124" width="58.42578125" customWidth="1"/>
    <col min="5125" max="5125" width="18.85546875" customWidth="1"/>
    <col min="5377" max="5377" width="22" customWidth="1"/>
    <col min="5378" max="5378" width="20.140625" customWidth="1"/>
    <col min="5379" max="5379" width="22.7109375" customWidth="1"/>
    <col min="5380" max="5380" width="58.42578125" customWidth="1"/>
    <col min="5381" max="5381" width="18.85546875" customWidth="1"/>
    <col min="5633" max="5633" width="22" customWidth="1"/>
    <col min="5634" max="5634" width="20.140625" customWidth="1"/>
    <col min="5635" max="5635" width="22.7109375" customWidth="1"/>
    <col min="5636" max="5636" width="58.42578125" customWidth="1"/>
    <col min="5637" max="5637" width="18.85546875" customWidth="1"/>
    <col min="5889" max="5889" width="22" customWidth="1"/>
    <col min="5890" max="5890" width="20.140625" customWidth="1"/>
    <col min="5891" max="5891" width="22.7109375" customWidth="1"/>
    <col min="5892" max="5892" width="58.42578125" customWidth="1"/>
    <col min="5893" max="5893" width="18.85546875" customWidth="1"/>
    <col min="6145" max="6145" width="22" customWidth="1"/>
    <col min="6146" max="6146" width="20.140625" customWidth="1"/>
    <col min="6147" max="6147" width="22.7109375" customWidth="1"/>
    <col min="6148" max="6148" width="58.42578125" customWidth="1"/>
    <col min="6149" max="6149" width="18.85546875" customWidth="1"/>
    <col min="6401" max="6401" width="22" customWidth="1"/>
    <col min="6402" max="6402" width="20.140625" customWidth="1"/>
    <col min="6403" max="6403" width="22.7109375" customWidth="1"/>
    <col min="6404" max="6404" width="58.42578125" customWidth="1"/>
    <col min="6405" max="6405" width="18.85546875" customWidth="1"/>
    <col min="6657" max="6657" width="22" customWidth="1"/>
    <col min="6658" max="6658" width="20.140625" customWidth="1"/>
    <col min="6659" max="6659" width="22.7109375" customWidth="1"/>
    <col min="6660" max="6660" width="58.42578125" customWidth="1"/>
    <col min="6661" max="6661" width="18.85546875" customWidth="1"/>
    <col min="6913" max="6913" width="22" customWidth="1"/>
    <col min="6914" max="6914" width="20.140625" customWidth="1"/>
    <col min="6915" max="6915" width="22.7109375" customWidth="1"/>
    <col min="6916" max="6916" width="58.42578125" customWidth="1"/>
    <col min="6917" max="6917" width="18.85546875" customWidth="1"/>
    <col min="7169" max="7169" width="22" customWidth="1"/>
    <col min="7170" max="7170" width="20.140625" customWidth="1"/>
    <col min="7171" max="7171" width="22.7109375" customWidth="1"/>
    <col min="7172" max="7172" width="58.42578125" customWidth="1"/>
    <col min="7173" max="7173" width="18.85546875" customWidth="1"/>
    <col min="7425" max="7425" width="22" customWidth="1"/>
    <col min="7426" max="7426" width="20.140625" customWidth="1"/>
    <col min="7427" max="7427" width="22.7109375" customWidth="1"/>
    <col min="7428" max="7428" width="58.42578125" customWidth="1"/>
    <col min="7429" max="7429" width="18.85546875" customWidth="1"/>
    <col min="7681" max="7681" width="22" customWidth="1"/>
    <col min="7682" max="7682" width="20.140625" customWidth="1"/>
    <col min="7683" max="7683" width="22.7109375" customWidth="1"/>
    <col min="7684" max="7684" width="58.42578125" customWidth="1"/>
    <col min="7685" max="7685" width="18.85546875" customWidth="1"/>
    <col min="7937" max="7937" width="22" customWidth="1"/>
    <col min="7938" max="7938" width="20.140625" customWidth="1"/>
    <col min="7939" max="7939" width="22.7109375" customWidth="1"/>
    <col min="7940" max="7940" width="58.42578125" customWidth="1"/>
    <col min="7941" max="7941" width="18.85546875" customWidth="1"/>
    <col min="8193" max="8193" width="22" customWidth="1"/>
    <col min="8194" max="8194" width="20.140625" customWidth="1"/>
    <col min="8195" max="8195" width="22.7109375" customWidth="1"/>
    <col min="8196" max="8196" width="58.42578125" customWidth="1"/>
    <col min="8197" max="8197" width="18.85546875" customWidth="1"/>
    <col min="8449" max="8449" width="22" customWidth="1"/>
    <col min="8450" max="8450" width="20.140625" customWidth="1"/>
    <col min="8451" max="8451" width="22.7109375" customWidth="1"/>
    <col min="8452" max="8452" width="58.42578125" customWidth="1"/>
    <col min="8453" max="8453" width="18.85546875" customWidth="1"/>
    <col min="8705" max="8705" width="22" customWidth="1"/>
    <col min="8706" max="8706" width="20.140625" customWidth="1"/>
    <col min="8707" max="8707" width="22.7109375" customWidth="1"/>
    <col min="8708" max="8708" width="58.42578125" customWidth="1"/>
    <col min="8709" max="8709" width="18.85546875" customWidth="1"/>
    <col min="8961" max="8961" width="22" customWidth="1"/>
    <col min="8962" max="8962" width="20.140625" customWidth="1"/>
    <col min="8963" max="8963" width="22.7109375" customWidth="1"/>
    <col min="8964" max="8964" width="58.42578125" customWidth="1"/>
    <col min="8965" max="8965" width="18.85546875" customWidth="1"/>
    <col min="9217" max="9217" width="22" customWidth="1"/>
    <col min="9218" max="9218" width="20.140625" customWidth="1"/>
    <col min="9219" max="9219" width="22.7109375" customWidth="1"/>
    <col min="9220" max="9220" width="58.42578125" customWidth="1"/>
    <col min="9221" max="9221" width="18.85546875" customWidth="1"/>
    <col min="9473" max="9473" width="22" customWidth="1"/>
    <col min="9474" max="9474" width="20.140625" customWidth="1"/>
    <col min="9475" max="9475" width="22.7109375" customWidth="1"/>
    <col min="9476" max="9476" width="58.42578125" customWidth="1"/>
    <col min="9477" max="9477" width="18.85546875" customWidth="1"/>
    <col min="9729" max="9729" width="22" customWidth="1"/>
    <col min="9730" max="9730" width="20.140625" customWidth="1"/>
    <col min="9731" max="9731" width="22.7109375" customWidth="1"/>
    <col min="9732" max="9732" width="58.42578125" customWidth="1"/>
    <col min="9733" max="9733" width="18.85546875" customWidth="1"/>
    <col min="9985" max="9985" width="22" customWidth="1"/>
    <col min="9986" max="9986" width="20.140625" customWidth="1"/>
    <col min="9987" max="9987" width="22.7109375" customWidth="1"/>
    <col min="9988" max="9988" width="58.42578125" customWidth="1"/>
    <col min="9989" max="9989" width="18.85546875" customWidth="1"/>
    <col min="10241" max="10241" width="22" customWidth="1"/>
    <col min="10242" max="10242" width="20.140625" customWidth="1"/>
    <col min="10243" max="10243" width="22.7109375" customWidth="1"/>
    <col min="10244" max="10244" width="58.42578125" customWidth="1"/>
    <col min="10245" max="10245" width="18.85546875" customWidth="1"/>
    <col min="10497" max="10497" width="22" customWidth="1"/>
    <col min="10498" max="10498" width="20.140625" customWidth="1"/>
    <col min="10499" max="10499" width="22.7109375" customWidth="1"/>
    <col min="10500" max="10500" width="58.42578125" customWidth="1"/>
    <col min="10501" max="10501" width="18.85546875" customWidth="1"/>
    <col min="10753" max="10753" width="22" customWidth="1"/>
    <col min="10754" max="10754" width="20.140625" customWidth="1"/>
    <col min="10755" max="10755" width="22.7109375" customWidth="1"/>
    <col min="10756" max="10756" width="58.42578125" customWidth="1"/>
    <col min="10757" max="10757" width="18.85546875" customWidth="1"/>
    <col min="11009" max="11009" width="22" customWidth="1"/>
    <col min="11010" max="11010" width="20.140625" customWidth="1"/>
    <col min="11011" max="11011" width="22.7109375" customWidth="1"/>
    <col min="11012" max="11012" width="58.42578125" customWidth="1"/>
    <col min="11013" max="11013" width="18.85546875" customWidth="1"/>
    <col min="11265" max="11265" width="22" customWidth="1"/>
    <col min="11266" max="11266" width="20.140625" customWidth="1"/>
    <col min="11267" max="11267" width="22.7109375" customWidth="1"/>
    <col min="11268" max="11268" width="58.42578125" customWidth="1"/>
    <col min="11269" max="11269" width="18.85546875" customWidth="1"/>
    <col min="11521" max="11521" width="22" customWidth="1"/>
    <col min="11522" max="11522" width="20.140625" customWidth="1"/>
    <col min="11523" max="11523" width="22.7109375" customWidth="1"/>
    <col min="11524" max="11524" width="58.42578125" customWidth="1"/>
    <col min="11525" max="11525" width="18.85546875" customWidth="1"/>
    <col min="11777" max="11777" width="22" customWidth="1"/>
    <col min="11778" max="11778" width="20.140625" customWidth="1"/>
    <col min="11779" max="11779" width="22.7109375" customWidth="1"/>
    <col min="11780" max="11780" width="58.42578125" customWidth="1"/>
    <col min="11781" max="11781" width="18.85546875" customWidth="1"/>
    <col min="12033" max="12033" width="22" customWidth="1"/>
    <col min="12034" max="12034" width="20.140625" customWidth="1"/>
    <col min="12035" max="12035" width="22.7109375" customWidth="1"/>
    <col min="12036" max="12036" width="58.42578125" customWidth="1"/>
    <col min="12037" max="12037" width="18.85546875" customWidth="1"/>
    <col min="12289" max="12289" width="22" customWidth="1"/>
    <col min="12290" max="12290" width="20.140625" customWidth="1"/>
    <col min="12291" max="12291" width="22.7109375" customWidth="1"/>
    <col min="12292" max="12292" width="58.42578125" customWidth="1"/>
    <col min="12293" max="12293" width="18.85546875" customWidth="1"/>
    <col min="12545" max="12545" width="22" customWidth="1"/>
    <col min="12546" max="12546" width="20.140625" customWidth="1"/>
    <col min="12547" max="12547" width="22.7109375" customWidth="1"/>
    <col min="12548" max="12548" width="58.42578125" customWidth="1"/>
    <col min="12549" max="12549" width="18.85546875" customWidth="1"/>
    <col min="12801" max="12801" width="22" customWidth="1"/>
    <col min="12802" max="12802" width="20.140625" customWidth="1"/>
    <col min="12803" max="12803" width="22.7109375" customWidth="1"/>
    <col min="12804" max="12804" width="58.42578125" customWidth="1"/>
    <col min="12805" max="12805" width="18.85546875" customWidth="1"/>
    <col min="13057" max="13057" width="22" customWidth="1"/>
    <col min="13058" max="13058" width="20.140625" customWidth="1"/>
    <col min="13059" max="13059" width="22.7109375" customWidth="1"/>
    <col min="13060" max="13060" width="58.42578125" customWidth="1"/>
    <col min="13061" max="13061" width="18.85546875" customWidth="1"/>
    <col min="13313" max="13313" width="22" customWidth="1"/>
    <col min="13314" max="13314" width="20.140625" customWidth="1"/>
    <col min="13315" max="13315" width="22.7109375" customWidth="1"/>
    <col min="13316" max="13316" width="58.42578125" customWidth="1"/>
    <col min="13317" max="13317" width="18.85546875" customWidth="1"/>
    <col min="13569" max="13569" width="22" customWidth="1"/>
    <col min="13570" max="13570" width="20.140625" customWidth="1"/>
    <col min="13571" max="13571" width="22.7109375" customWidth="1"/>
    <col min="13572" max="13572" width="58.42578125" customWidth="1"/>
    <col min="13573" max="13573" width="18.85546875" customWidth="1"/>
    <col min="13825" max="13825" width="22" customWidth="1"/>
    <col min="13826" max="13826" width="20.140625" customWidth="1"/>
    <col min="13827" max="13827" width="22.7109375" customWidth="1"/>
    <col min="13828" max="13828" width="58.42578125" customWidth="1"/>
    <col min="13829" max="13829" width="18.85546875" customWidth="1"/>
    <col min="14081" max="14081" width="22" customWidth="1"/>
    <col min="14082" max="14082" width="20.140625" customWidth="1"/>
    <col min="14083" max="14083" width="22.7109375" customWidth="1"/>
    <col min="14084" max="14084" width="58.42578125" customWidth="1"/>
    <col min="14085" max="14085" width="18.85546875" customWidth="1"/>
    <col min="14337" max="14337" width="22" customWidth="1"/>
    <col min="14338" max="14338" width="20.140625" customWidth="1"/>
    <col min="14339" max="14339" width="22.7109375" customWidth="1"/>
    <col min="14340" max="14340" width="58.42578125" customWidth="1"/>
    <col min="14341" max="14341" width="18.85546875" customWidth="1"/>
    <col min="14593" max="14593" width="22" customWidth="1"/>
    <col min="14594" max="14594" width="20.140625" customWidth="1"/>
    <col min="14595" max="14595" width="22.7109375" customWidth="1"/>
    <col min="14596" max="14596" width="58.42578125" customWidth="1"/>
    <col min="14597" max="14597" width="18.85546875" customWidth="1"/>
    <col min="14849" max="14849" width="22" customWidth="1"/>
    <col min="14850" max="14850" width="20.140625" customWidth="1"/>
    <col min="14851" max="14851" width="22.7109375" customWidth="1"/>
    <col min="14852" max="14852" width="58.42578125" customWidth="1"/>
    <col min="14853" max="14853" width="18.85546875" customWidth="1"/>
    <col min="15105" max="15105" width="22" customWidth="1"/>
    <col min="15106" max="15106" width="20.140625" customWidth="1"/>
    <col min="15107" max="15107" width="22.7109375" customWidth="1"/>
    <col min="15108" max="15108" width="58.42578125" customWidth="1"/>
    <col min="15109" max="15109" width="18.85546875" customWidth="1"/>
    <col min="15361" max="15361" width="22" customWidth="1"/>
    <col min="15362" max="15362" width="20.140625" customWidth="1"/>
    <col min="15363" max="15363" width="22.7109375" customWidth="1"/>
    <col min="15364" max="15364" width="58.42578125" customWidth="1"/>
    <col min="15365" max="15365" width="18.85546875" customWidth="1"/>
    <col min="15617" max="15617" width="22" customWidth="1"/>
    <col min="15618" max="15618" width="20.140625" customWidth="1"/>
    <col min="15619" max="15619" width="22.7109375" customWidth="1"/>
    <col min="15620" max="15620" width="58.42578125" customWidth="1"/>
    <col min="15621" max="15621" width="18.85546875" customWidth="1"/>
    <col min="15873" max="15873" width="22" customWidth="1"/>
    <col min="15874" max="15874" width="20.140625" customWidth="1"/>
    <col min="15875" max="15875" width="22.7109375" customWidth="1"/>
    <col min="15876" max="15876" width="58.42578125" customWidth="1"/>
    <col min="15877" max="15877" width="18.85546875" customWidth="1"/>
    <col min="16129" max="16129" width="22" customWidth="1"/>
    <col min="16130" max="16130" width="20.140625" customWidth="1"/>
    <col min="16131" max="16131" width="22.7109375" customWidth="1"/>
    <col min="16132" max="16132" width="58.42578125" customWidth="1"/>
    <col min="16133" max="16133" width="18.85546875" customWidth="1"/>
  </cols>
  <sheetData>
    <row r="1" spans="1:11" ht="17.25" x14ac:dyDescent="0.25">
      <c r="A1" s="678" t="s">
        <v>702</v>
      </c>
      <c r="B1" s="678"/>
      <c r="C1" s="678"/>
      <c r="D1" s="678"/>
      <c r="E1" s="678"/>
      <c r="F1" s="7"/>
      <c r="G1" s="7"/>
      <c r="H1" s="7"/>
      <c r="I1" s="7"/>
      <c r="J1" s="7"/>
      <c r="K1" s="7"/>
    </row>
    <row r="4" spans="1:11" ht="45" customHeight="1" x14ac:dyDescent="0.25">
      <c r="A4" s="1156" t="s">
        <v>171</v>
      </c>
      <c r="B4" s="1156"/>
      <c r="C4" s="1156"/>
      <c r="D4" s="1156"/>
      <c r="E4" s="1156"/>
    </row>
    <row r="5" spans="1:11" ht="21.75" customHeight="1" x14ac:dyDescent="0.25">
      <c r="A5" s="489"/>
      <c r="B5" s="489"/>
      <c r="C5" s="489"/>
      <c r="D5" s="489"/>
      <c r="E5" s="489"/>
    </row>
    <row r="6" spans="1:11" ht="17.25" x14ac:dyDescent="0.25">
      <c r="A6" s="1157" t="s">
        <v>24</v>
      </c>
      <c r="B6" s="1157"/>
      <c r="C6" s="1157"/>
      <c r="D6" s="1157"/>
      <c r="E6" s="1157"/>
    </row>
    <row r="7" spans="1:11" ht="17.25" x14ac:dyDescent="0.3">
      <c r="A7" s="1158" t="s">
        <v>155</v>
      </c>
      <c r="B7" s="1158"/>
      <c r="C7" s="1158"/>
      <c r="D7" s="1158"/>
      <c r="E7" s="1158"/>
    </row>
    <row r="8" spans="1:11" ht="24" customHeight="1" x14ac:dyDescent="0.3">
      <c r="A8" s="1158" t="s">
        <v>156</v>
      </c>
      <c r="B8" s="1158"/>
      <c r="C8" s="1158"/>
      <c r="D8" s="1158"/>
      <c r="E8" s="1158"/>
    </row>
    <row r="9" spans="1:11" ht="24" customHeight="1" x14ac:dyDescent="0.3">
      <c r="A9" s="157"/>
      <c r="B9" s="157"/>
      <c r="C9" s="157"/>
      <c r="D9" s="157"/>
      <c r="E9" s="157"/>
    </row>
    <row r="10" spans="1:11" ht="21" customHeight="1" x14ac:dyDescent="0.25">
      <c r="A10" s="12">
        <v>1049</v>
      </c>
      <c r="B10" s="13"/>
      <c r="C10" s="13"/>
      <c r="D10" s="13" t="s">
        <v>157</v>
      </c>
      <c r="E10" s="68"/>
    </row>
    <row r="11" spans="1:11" ht="36.75" customHeight="1" x14ac:dyDescent="0.25">
      <c r="A11" s="1159"/>
      <c r="B11" s="1159"/>
      <c r="C11" s="1159"/>
      <c r="D11" s="17" t="s">
        <v>172</v>
      </c>
      <c r="E11" s="54">
        <f>SUM(E17)</f>
        <v>-3422.2999999999997</v>
      </c>
    </row>
    <row r="12" spans="1:11" ht="27.75" customHeight="1" x14ac:dyDescent="0.25">
      <c r="A12" s="1160"/>
      <c r="B12" s="1160"/>
      <c r="C12" s="1160"/>
      <c r="D12" s="19" t="s">
        <v>158</v>
      </c>
      <c r="E12" s="69"/>
    </row>
    <row r="13" spans="1:11" ht="35.25" customHeight="1" x14ac:dyDescent="0.25">
      <c r="A13" s="1160"/>
      <c r="B13" s="1160"/>
      <c r="C13" s="1160"/>
      <c r="D13" s="20" t="s">
        <v>173</v>
      </c>
      <c r="E13" s="69"/>
    </row>
    <row r="14" spans="1:11" x14ac:dyDescent="0.25">
      <c r="A14" s="1160"/>
      <c r="B14" s="1160"/>
      <c r="C14" s="1160"/>
      <c r="D14" s="19" t="s">
        <v>42</v>
      </c>
      <c r="E14" s="69"/>
    </row>
    <row r="15" spans="1:11" ht="73.5" customHeight="1" x14ac:dyDescent="0.25">
      <c r="A15" s="1160"/>
      <c r="B15" s="1161"/>
      <c r="C15" s="1161"/>
      <c r="D15" s="20" t="s">
        <v>166</v>
      </c>
      <c r="E15" s="69"/>
    </row>
    <row r="16" spans="1:11" x14ac:dyDescent="0.25">
      <c r="A16" s="1160"/>
      <c r="B16" s="13"/>
      <c r="C16" s="13"/>
      <c r="D16" s="13" t="s">
        <v>174</v>
      </c>
      <c r="E16" s="68"/>
    </row>
    <row r="17" spans="1:5" ht="41.25" customHeight="1" x14ac:dyDescent="0.25">
      <c r="A17" s="1160"/>
      <c r="B17" s="1162" t="s">
        <v>404</v>
      </c>
      <c r="C17" s="1165"/>
      <c r="D17" s="20" t="s">
        <v>453</v>
      </c>
      <c r="E17" s="55">
        <f>SUM('Արագածոտն ծր'!G87)</f>
        <v>-3422.2999999999997</v>
      </c>
    </row>
    <row r="18" spans="1:5" x14ac:dyDescent="0.25">
      <c r="A18" s="1160"/>
      <c r="B18" s="1163"/>
      <c r="C18" s="1166"/>
      <c r="D18" s="19" t="s">
        <v>175</v>
      </c>
      <c r="E18" s="70"/>
    </row>
    <row r="19" spans="1:5" ht="40.5" x14ac:dyDescent="0.25">
      <c r="A19" s="1160"/>
      <c r="B19" s="1163"/>
      <c r="C19" s="1166"/>
      <c r="D19" s="20" t="s">
        <v>176</v>
      </c>
      <c r="E19" s="70"/>
    </row>
    <row r="20" spans="1:5" x14ac:dyDescent="0.25">
      <c r="A20" s="1160"/>
      <c r="B20" s="1163"/>
      <c r="C20" s="1166"/>
      <c r="D20" s="19" t="s">
        <v>177</v>
      </c>
      <c r="E20" s="70"/>
    </row>
    <row r="21" spans="1:5" ht="27.75" customHeight="1" x14ac:dyDescent="0.25">
      <c r="A21" s="1161"/>
      <c r="B21" s="1163"/>
      <c r="C21" s="1166"/>
      <c r="D21" s="20" t="s">
        <v>165</v>
      </c>
      <c r="E21" s="70"/>
    </row>
    <row r="22" spans="1:5" ht="21" customHeight="1" x14ac:dyDescent="0.25">
      <c r="A22" s="12">
        <v>1146</v>
      </c>
      <c r="B22" s="13"/>
      <c r="C22" s="13"/>
      <c r="D22" s="13" t="s">
        <v>157</v>
      </c>
      <c r="E22" s="70"/>
    </row>
    <row r="23" spans="1:5" ht="21" customHeight="1" x14ac:dyDescent="0.25">
      <c r="A23" s="1159"/>
      <c r="B23" s="1159"/>
      <c r="C23" s="1159"/>
      <c r="D23" s="17" t="s">
        <v>169</v>
      </c>
      <c r="E23" s="55">
        <f>SUM(E29)</f>
        <v>-4240.3999999999996</v>
      </c>
    </row>
    <row r="24" spans="1:5" x14ac:dyDescent="0.25">
      <c r="A24" s="1160"/>
      <c r="B24" s="1160"/>
      <c r="C24" s="1160"/>
      <c r="D24" s="19" t="s">
        <v>158</v>
      </c>
      <c r="E24" s="70"/>
    </row>
    <row r="25" spans="1:5" ht="35.25" customHeight="1" x14ac:dyDescent="0.25">
      <c r="A25" s="1160"/>
      <c r="B25" s="1160"/>
      <c r="C25" s="1160"/>
      <c r="D25" s="20" t="s">
        <v>159</v>
      </c>
      <c r="E25" s="70"/>
    </row>
    <row r="26" spans="1:5" x14ac:dyDescent="0.25">
      <c r="A26" s="1160"/>
      <c r="B26" s="1160"/>
      <c r="C26" s="1160"/>
      <c r="D26" s="19" t="s">
        <v>42</v>
      </c>
      <c r="E26" s="70"/>
    </row>
    <row r="27" spans="1:5" ht="53.25" customHeight="1" x14ac:dyDescent="0.25">
      <c r="A27" s="1160"/>
      <c r="B27" s="1161"/>
      <c r="C27" s="1161"/>
      <c r="D27" s="20" t="s">
        <v>160</v>
      </c>
      <c r="E27" s="70"/>
    </row>
    <row r="28" spans="1:5" x14ac:dyDescent="0.25">
      <c r="A28" s="1160"/>
      <c r="B28" s="13"/>
      <c r="C28" s="13"/>
      <c r="D28" s="13" t="s">
        <v>161</v>
      </c>
      <c r="E28" s="68"/>
    </row>
    <row r="29" spans="1:5" ht="41.25" customHeight="1" x14ac:dyDescent="0.25">
      <c r="A29" s="1160"/>
      <c r="B29" s="1162" t="s">
        <v>180</v>
      </c>
      <c r="C29" s="1165"/>
      <c r="D29" s="20" t="s">
        <v>454</v>
      </c>
      <c r="E29" s="55">
        <f>SUM('Արագածոտն ծր'!G51)</f>
        <v>-4240.3999999999996</v>
      </c>
    </row>
    <row r="30" spans="1:5" ht="24.75" customHeight="1" x14ac:dyDescent="0.25">
      <c r="A30" s="1160"/>
      <c r="B30" s="1163"/>
      <c r="C30" s="1166"/>
      <c r="D30" s="19" t="s">
        <v>162</v>
      </c>
      <c r="E30" s="70"/>
    </row>
    <row r="31" spans="1:5" ht="57" customHeight="1" x14ac:dyDescent="0.25">
      <c r="A31" s="1160"/>
      <c r="B31" s="1163"/>
      <c r="C31" s="1166"/>
      <c r="D31" s="20" t="s">
        <v>455</v>
      </c>
      <c r="E31" s="70"/>
    </row>
    <row r="32" spans="1:5" ht="32.25" customHeight="1" x14ac:dyDescent="0.25">
      <c r="A32" s="1160"/>
      <c r="B32" s="1163"/>
      <c r="C32" s="1166"/>
      <c r="D32" s="19" t="s">
        <v>163</v>
      </c>
      <c r="E32" s="70"/>
    </row>
    <row r="33" spans="1:5" ht="27.75" customHeight="1" x14ac:dyDescent="0.25">
      <c r="A33" s="1160"/>
      <c r="B33" s="1163"/>
      <c r="C33" s="1166"/>
      <c r="D33" s="20" t="s">
        <v>456</v>
      </c>
      <c r="E33" s="70"/>
    </row>
    <row r="34" spans="1:5" x14ac:dyDescent="0.25">
      <c r="A34" s="1160"/>
      <c r="B34" s="1163"/>
      <c r="C34" s="1166"/>
      <c r="D34" s="19" t="s">
        <v>164</v>
      </c>
      <c r="E34" s="70"/>
    </row>
    <row r="35" spans="1:5" x14ac:dyDescent="0.25">
      <c r="A35" s="1161"/>
      <c r="B35" s="1164"/>
      <c r="C35" s="1167"/>
      <c r="D35" s="20" t="s">
        <v>84</v>
      </c>
      <c r="E35" s="70"/>
    </row>
    <row r="36" spans="1:5" x14ac:dyDescent="0.25">
      <c r="A36" s="12">
        <v>1168</v>
      </c>
      <c r="B36" s="13"/>
      <c r="C36" s="13"/>
      <c r="D36" s="13" t="s">
        <v>157</v>
      </c>
      <c r="E36" s="68"/>
    </row>
    <row r="37" spans="1:5" x14ac:dyDescent="0.25">
      <c r="A37" s="1159"/>
      <c r="B37" s="1159"/>
      <c r="C37" s="1159"/>
      <c r="D37" s="17" t="s">
        <v>182</v>
      </c>
      <c r="E37" s="54">
        <f>SUM(E43)</f>
        <v>6858.9</v>
      </c>
    </row>
    <row r="38" spans="1:5" x14ac:dyDescent="0.25">
      <c r="A38" s="1160"/>
      <c r="B38" s="1160"/>
      <c r="C38" s="1160"/>
      <c r="D38" s="19" t="s">
        <v>158</v>
      </c>
      <c r="E38" s="69"/>
    </row>
    <row r="39" spans="1:5" ht="40.5" x14ac:dyDescent="0.25">
      <c r="A39" s="1160"/>
      <c r="B39" s="1160"/>
      <c r="C39" s="1160"/>
      <c r="D39" s="20" t="s">
        <v>183</v>
      </c>
      <c r="E39" s="69"/>
    </row>
    <row r="40" spans="1:5" x14ac:dyDescent="0.25">
      <c r="A40" s="1160"/>
      <c r="B40" s="1160"/>
      <c r="C40" s="1160"/>
      <c r="D40" s="19" t="s">
        <v>42</v>
      </c>
      <c r="E40" s="69"/>
    </row>
    <row r="41" spans="1:5" ht="27" x14ac:dyDescent="0.25">
      <c r="A41" s="1160"/>
      <c r="B41" s="1161"/>
      <c r="C41" s="1161"/>
      <c r="D41" s="20" t="s">
        <v>152</v>
      </c>
      <c r="E41" s="69"/>
    </row>
    <row r="42" spans="1:5" x14ac:dyDescent="0.25">
      <c r="A42" s="1160"/>
      <c r="B42" s="13"/>
      <c r="C42" s="13"/>
      <c r="D42" s="13" t="s">
        <v>161</v>
      </c>
      <c r="E42" s="68"/>
    </row>
    <row r="43" spans="1:5" ht="27" x14ac:dyDescent="0.25">
      <c r="A43" s="1160"/>
      <c r="B43" s="1162" t="s">
        <v>238</v>
      </c>
      <c r="C43" s="1165"/>
      <c r="D43" s="20" t="s">
        <v>240</v>
      </c>
      <c r="E43" s="70">
        <f>SUM('Արագածոտն ծր'!G37)</f>
        <v>6858.9</v>
      </c>
    </row>
    <row r="44" spans="1:5" x14ac:dyDescent="0.25">
      <c r="A44" s="1160"/>
      <c r="B44" s="1163"/>
      <c r="C44" s="1166"/>
      <c r="D44" s="19" t="s">
        <v>162</v>
      </c>
      <c r="E44" s="70"/>
    </row>
    <row r="45" spans="1:5" ht="27" x14ac:dyDescent="0.25">
      <c r="A45" s="1160"/>
      <c r="B45" s="1163"/>
      <c r="C45" s="1166"/>
      <c r="D45" s="20" t="s">
        <v>241</v>
      </c>
      <c r="E45" s="70"/>
    </row>
    <row r="46" spans="1:5" x14ac:dyDescent="0.25">
      <c r="A46" s="1160"/>
      <c r="B46" s="1163"/>
      <c r="C46" s="1166"/>
      <c r="D46" s="19" t="s">
        <v>164</v>
      </c>
      <c r="E46" s="70"/>
    </row>
    <row r="47" spans="1:5" x14ac:dyDescent="0.25">
      <c r="A47" s="1161"/>
      <c r="B47" s="1164"/>
      <c r="C47" s="1167"/>
      <c r="D47" s="20" t="s">
        <v>151</v>
      </c>
      <c r="E47" s="70"/>
    </row>
    <row r="48" spans="1:5" x14ac:dyDescent="0.25">
      <c r="A48" s="12">
        <v>1047</v>
      </c>
      <c r="B48" s="13"/>
      <c r="C48" s="13"/>
      <c r="D48" s="13" t="s">
        <v>157</v>
      </c>
      <c r="E48" s="68"/>
    </row>
    <row r="49" spans="1:5" ht="40.5" x14ac:dyDescent="0.25">
      <c r="A49" s="1168"/>
      <c r="B49" s="1169"/>
      <c r="C49" s="1169"/>
      <c r="D49" s="17" t="s">
        <v>192</v>
      </c>
      <c r="E49" s="54">
        <f>SUM(E55,E60)</f>
        <v>757</v>
      </c>
    </row>
    <row r="50" spans="1:5" x14ac:dyDescent="0.25">
      <c r="A50" s="1168"/>
      <c r="B50" s="1169"/>
      <c r="C50" s="1169"/>
      <c r="D50" s="19" t="s">
        <v>158</v>
      </c>
      <c r="E50" s="69"/>
    </row>
    <row r="51" spans="1:5" ht="27" x14ac:dyDescent="0.25">
      <c r="A51" s="1168"/>
      <c r="B51" s="1169"/>
      <c r="C51" s="1169"/>
      <c r="D51" s="20" t="s">
        <v>193</v>
      </c>
      <c r="E51" s="69"/>
    </row>
    <row r="52" spans="1:5" x14ac:dyDescent="0.25">
      <c r="A52" s="1168"/>
      <c r="B52" s="1169"/>
      <c r="C52" s="1169"/>
      <c r="D52" s="19" t="s">
        <v>42</v>
      </c>
      <c r="E52" s="69"/>
    </row>
    <row r="53" spans="1:5" x14ac:dyDescent="0.25">
      <c r="A53" s="1168"/>
      <c r="B53" s="1169"/>
      <c r="C53" s="1169"/>
      <c r="D53" s="20" t="s">
        <v>87</v>
      </c>
      <c r="E53" s="69"/>
    </row>
    <row r="54" spans="1:5" x14ac:dyDescent="0.25">
      <c r="A54" s="1168"/>
      <c r="B54" s="13"/>
      <c r="C54" s="13"/>
      <c r="D54" s="13" t="s">
        <v>190</v>
      </c>
      <c r="E54" s="68"/>
    </row>
    <row r="55" spans="1:5" s="2" customFormat="1" ht="27" x14ac:dyDescent="0.25">
      <c r="A55" s="1168"/>
      <c r="B55" s="1170" t="s">
        <v>203</v>
      </c>
      <c r="C55" s="1171"/>
      <c r="D55" s="20" t="s">
        <v>194</v>
      </c>
      <c r="E55" s="66">
        <f>SUM('Արագածոտն ծր'!G19)</f>
        <v>6000</v>
      </c>
    </row>
    <row r="56" spans="1:5" s="2" customFormat="1" x14ac:dyDescent="0.25">
      <c r="A56" s="1168"/>
      <c r="B56" s="1170"/>
      <c r="C56" s="1171"/>
      <c r="D56" s="19" t="s">
        <v>191</v>
      </c>
      <c r="E56" s="66"/>
    </row>
    <row r="57" spans="1:5" s="2" customFormat="1" ht="54" x14ac:dyDescent="0.25">
      <c r="A57" s="1168"/>
      <c r="B57" s="1170"/>
      <c r="C57" s="1171"/>
      <c r="D57" s="20" t="s">
        <v>202</v>
      </c>
      <c r="E57" s="66"/>
    </row>
    <row r="58" spans="1:5" s="2" customFormat="1" ht="40.5" x14ac:dyDescent="0.25">
      <c r="A58" s="1168"/>
      <c r="B58" s="1170"/>
      <c r="C58" s="1171"/>
      <c r="D58" s="20" t="s">
        <v>86</v>
      </c>
      <c r="E58" s="66"/>
    </row>
    <row r="59" spans="1:5" x14ac:dyDescent="0.25">
      <c r="A59" s="1168"/>
      <c r="B59" s="13"/>
      <c r="C59" s="13"/>
      <c r="D59" s="13" t="s">
        <v>174</v>
      </c>
      <c r="E59" s="68"/>
    </row>
    <row r="60" spans="1:5" ht="27" x14ac:dyDescent="0.25">
      <c r="A60" s="1168"/>
      <c r="B60" s="1170" t="s">
        <v>401</v>
      </c>
      <c r="C60" s="1171"/>
      <c r="D60" s="20" t="s">
        <v>412</v>
      </c>
      <c r="E60" s="55">
        <f>SUM('Արագածոտն ծր'!G74)</f>
        <v>-5243</v>
      </c>
    </row>
    <row r="61" spans="1:5" x14ac:dyDescent="0.25">
      <c r="A61" s="1168"/>
      <c r="B61" s="1170"/>
      <c r="C61" s="1171"/>
      <c r="D61" s="19" t="s">
        <v>175</v>
      </c>
      <c r="E61" s="70"/>
    </row>
    <row r="62" spans="1:5" ht="40.5" x14ac:dyDescent="0.25">
      <c r="A62" s="1168"/>
      <c r="B62" s="1170"/>
      <c r="C62" s="1171"/>
      <c r="D62" s="20" t="s">
        <v>195</v>
      </c>
      <c r="E62" s="70"/>
    </row>
    <row r="63" spans="1:5" x14ac:dyDescent="0.25">
      <c r="A63" s="1168"/>
      <c r="B63" s="1170"/>
      <c r="C63" s="1171"/>
      <c r="D63" s="19" t="s">
        <v>177</v>
      </c>
      <c r="E63" s="70"/>
    </row>
    <row r="64" spans="1:5" ht="40.5" x14ac:dyDescent="0.25">
      <c r="A64" s="1168"/>
      <c r="B64" s="1170"/>
      <c r="C64" s="1171"/>
      <c r="D64" s="20" t="s">
        <v>86</v>
      </c>
      <c r="E64" s="70"/>
    </row>
    <row r="65" spans="1:5" hidden="1" x14ac:dyDescent="0.25">
      <c r="A65" s="36"/>
      <c r="B65" s="36"/>
      <c r="C65" s="36"/>
      <c r="D65" s="36"/>
      <c r="E65" s="148"/>
    </row>
    <row r="66" spans="1:5" ht="17.25" hidden="1" x14ac:dyDescent="0.25">
      <c r="A66" s="1157" t="s">
        <v>17</v>
      </c>
      <c r="B66" s="1157"/>
      <c r="C66" s="1157"/>
      <c r="D66" s="1157"/>
      <c r="E66" s="1157"/>
    </row>
    <row r="67" spans="1:5" ht="17.25" hidden="1" x14ac:dyDescent="0.3">
      <c r="A67" s="1158" t="s">
        <v>155</v>
      </c>
      <c r="B67" s="1158"/>
      <c r="C67" s="1158"/>
      <c r="D67" s="1158"/>
      <c r="E67" s="1158"/>
    </row>
    <row r="68" spans="1:5" ht="17.25" hidden="1" x14ac:dyDescent="0.3">
      <c r="A68" s="1158" t="s">
        <v>156</v>
      </c>
      <c r="B68" s="1158"/>
      <c r="C68" s="1158"/>
      <c r="D68" s="1158"/>
      <c r="E68" s="1158"/>
    </row>
    <row r="69" spans="1:5" hidden="1" x14ac:dyDescent="0.25">
      <c r="A69" s="37"/>
      <c r="B69" s="37"/>
      <c r="C69" s="37"/>
      <c r="D69" s="37"/>
      <c r="E69" s="67"/>
    </row>
    <row r="70" spans="1:5" hidden="1" x14ac:dyDescent="0.25">
      <c r="A70" s="12">
        <v>1047</v>
      </c>
      <c r="B70" s="13"/>
      <c r="C70" s="13"/>
      <c r="D70" s="13" t="s">
        <v>157</v>
      </c>
      <c r="E70" s="68"/>
    </row>
    <row r="71" spans="1:5" ht="40.5" hidden="1" x14ac:dyDescent="0.25">
      <c r="A71" s="1172"/>
      <c r="B71" s="1159"/>
      <c r="C71" s="1159"/>
      <c r="D71" s="17" t="s">
        <v>192</v>
      </c>
      <c r="E71" s="54" t="e">
        <f>SUM(E77,E82)</f>
        <v>#REF!</v>
      </c>
    </row>
    <row r="72" spans="1:5" hidden="1" x14ac:dyDescent="0.25">
      <c r="A72" s="1173"/>
      <c r="B72" s="1160"/>
      <c r="C72" s="1160"/>
      <c r="D72" s="19" t="s">
        <v>158</v>
      </c>
      <c r="E72" s="69"/>
    </row>
    <row r="73" spans="1:5" ht="27" hidden="1" x14ac:dyDescent="0.25">
      <c r="A73" s="1173"/>
      <c r="B73" s="1160"/>
      <c r="C73" s="1160"/>
      <c r="D73" s="20" t="s">
        <v>193</v>
      </c>
      <c r="E73" s="69"/>
    </row>
    <row r="74" spans="1:5" hidden="1" x14ac:dyDescent="0.25">
      <c r="A74" s="1173"/>
      <c r="B74" s="1160"/>
      <c r="C74" s="1160"/>
      <c r="D74" s="19" t="s">
        <v>42</v>
      </c>
      <c r="E74" s="69"/>
    </row>
    <row r="75" spans="1:5" hidden="1" x14ac:dyDescent="0.25">
      <c r="A75" s="1173"/>
      <c r="B75" s="1161"/>
      <c r="C75" s="1161"/>
      <c r="D75" s="20" t="s">
        <v>87</v>
      </c>
      <c r="E75" s="69"/>
    </row>
    <row r="76" spans="1:5" hidden="1" x14ac:dyDescent="0.25">
      <c r="A76" s="1173"/>
      <c r="B76" s="13"/>
      <c r="C76" s="13"/>
      <c r="D76" s="13" t="s">
        <v>190</v>
      </c>
      <c r="E76" s="68"/>
    </row>
    <row r="77" spans="1:5" ht="27" hidden="1" x14ac:dyDescent="0.25">
      <c r="A77" s="1173"/>
      <c r="B77" s="1162" t="s">
        <v>204</v>
      </c>
      <c r="C77" s="1165"/>
      <c r="D77" s="20" t="s">
        <v>209</v>
      </c>
      <c r="E77" s="55" t="e">
        <f>SUM('Արարատ ծր'!#REF!)</f>
        <v>#REF!</v>
      </c>
    </row>
    <row r="78" spans="1:5" hidden="1" x14ac:dyDescent="0.25">
      <c r="A78" s="1173"/>
      <c r="B78" s="1163"/>
      <c r="C78" s="1166"/>
      <c r="D78" s="19" t="s">
        <v>191</v>
      </c>
      <c r="E78" s="55"/>
    </row>
    <row r="79" spans="1:5" ht="54" hidden="1" x14ac:dyDescent="0.25">
      <c r="A79" s="1173"/>
      <c r="B79" s="1163"/>
      <c r="C79" s="1166"/>
      <c r="D79" s="20" t="s">
        <v>202</v>
      </c>
      <c r="E79" s="55"/>
    </row>
    <row r="80" spans="1:5" ht="40.5" hidden="1" x14ac:dyDescent="0.25">
      <c r="A80" s="1173"/>
      <c r="B80" s="1164"/>
      <c r="C80" s="1167"/>
      <c r="D80" s="20" t="s">
        <v>86</v>
      </c>
      <c r="E80" s="55"/>
    </row>
    <row r="81" spans="1:5" hidden="1" x14ac:dyDescent="0.25">
      <c r="A81" s="1173"/>
      <c r="B81" s="13"/>
      <c r="C81" s="13"/>
      <c r="D81" s="13" t="s">
        <v>174</v>
      </c>
      <c r="E81" s="68"/>
    </row>
    <row r="82" spans="1:5" hidden="1" x14ac:dyDescent="0.25">
      <c r="A82" s="1173"/>
      <c r="B82" s="1162" t="s">
        <v>83</v>
      </c>
      <c r="C82" s="1165"/>
      <c r="D82" s="20" t="s">
        <v>196</v>
      </c>
      <c r="E82" s="70">
        <f>SUM('Արարատ ծր'!G37)</f>
        <v>-5967.6</v>
      </c>
    </row>
    <row r="83" spans="1:5" hidden="1" x14ac:dyDescent="0.25">
      <c r="A83" s="1173"/>
      <c r="B83" s="1163"/>
      <c r="C83" s="1166"/>
      <c r="D83" s="19" t="s">
        <v>175</v>
      </c>
      <c r="E83" s="70"/>
    </row>
    <row r="84" spans="1:5" ht="40.5" hidden="1" x14ac:dyDescent="0.25">
      <c r="A84" s="1173"/>
      <c r="B84" s="1163"/>
      <c r="C84" s="1166"/>
      <c r="D84" s="20" t="s">
        <v>195</v>
      </c>
      <c r="E84" s="70"/>
    </row>
    <row r="85" spans="1:5" hidden="1" x14ac:dyDescent="0.25">
      <c r="A85" s="1173"/>
      <c r="B85" s="1163"/>
      <c r="C85" s="1166"/>
      <c r="D85" s="19" t="s">
        <v>177</v>
      </c>
      <c r="E85" s="70"/>
    </row>
    <row r="86" spans="1:5" ht="40.5" hidden="1" x14ac:dyDescent="0.25">
      <c r="A86" s="1174"/>
      <c r="B86" s="1163"/>
      <c r="C86" s="1166"/>
      <c r="D86" s="20" t="s">
        <v>86</v>
      </c>
      <c r="E86" s="70"/>
    </row>
    <row r="87" spans="1:5" hidden="1" x14ac:dyDescent="0.25">
      <c r="A87" s="12">
        <v>1049</v>
      </c>
      <c r="B87" s="13"/>
      <c r="C87" s="13"/>
      <c r="D87" s="13" t="s">
        <v>157</v>
      </c>
      <c r="E87" s="68"/>
    </row>
    <row r="88" spans="1:5" ht="27" hidden="1" x14ac:dyDescent="0.25">
      <c r="A88" s="1159"/>
      <c r="B88" s="1159"/>
      <c r="C88" s="1159"/>
      <c r="D88" s="17" t="s">
        <v>172</v>
      </c>
      <c r="E88" s="54">
        <f>SUM(E94)</f>
        <v>-13230</v>
      </c>
    </row>
    <row r="89" spans="1:5" hidden="1" x14ac:dyDescent="0.25">
      <c r="A89" s="1160"/>
      <c r="B89" s="1160"/>
      <c r="C89" s="1160"/>
      <c r="D89" s="19" t="s">
        <v>158</v>
      </c>
      <c r="E89" s="69"/>
    </row>
    <row r="90" spans="1:5" ht="27" hidden="1" x14ac:dyDescent="0.25">
      <c r="A90" s="1160"/>
      <c r="B90" s="1160"/>
      <c r="C90" s="1160"/>
      <c r="D90" s="20" t="s">
        <v>173</v>
      </c>
      <c r="E90" s="69"/>
    </row>
    <row r="91" spans="1:5" hidden="1" x14ac:dyDescent="0.25">
      <c r="A91" s="1160"/>
      <c r="B91" s="1160"/>
      <c r="C91" s="1160"/>
      <c r="D91" s="19" t="s">
        <v>42</v>
      </c>
      <c r="E91" s="69"/>
    </row>
    <row r="92" spans="1:5" ht="67.5" hidden="1" x14ac:dyDescent="0.25">
      <c r="A92" s="1160"/>
      <c r="B92" s="1161"/>
      <c r="C92" s="1161"/>
      <c r="D92" s="20" t="s">
        <v>166</v>
      </c>
      <c r="E92" s="69"/>
    </row>
    <row r="93" spans="1:5" hidden="1" x14ac:dyDescent="0.25">
      <c r="A93" s="1160"/>
      <c r="B93" s="13"/>
      <c r="C93" s="13"/>
      <c r="D93" s="13" t="s">
        <v>174</v>
      </c>
      <c r="E93" s="68"/>
    </row>
    <row r="94" spans="1:5" ht="27" hidden="1" x14ac:dyDescent="0.25">
      <c r="A94" s="1160"/>
      <c r="B94" s="1162" t="s">
        <v>153</v>
      </c>
      <c r="C94" s="1165"/>
      <c r="D94" s="20" t="s">
        <v>178</v>
      </c>
      <c r="E94" s="70">
        <f>SUM('Արարատ ծր'!G50)</f>
        <v>-13230</v>
      </c>
    </row>
    <row r="95" spans="1:5" hidden="1" x14ac:dyDescent="0.25">
      <c r="A95" s="1160"/>
      <c r="B95" s="1163"/>
      <c r="C95" s="1166"/>
      <c r="D95" s="19" t="s">
        <v>175</v>
      </c>
      <c r="E95" s="70"/>
    </row>
    <row r="96" spans="1:5" ht="40.5" hidden="1" x14ac:dyDescent="0.25">
      <c r="A96" s="1160"/>
      <c r="B96" s="1163"/>
      <c r="C96" s="1166"/>
      <c r="D96" s="20" t="s">
        <v>176</v>
      </c>
      <c r="E96" s="70"/>
    </row>
    <row r="97" spans="1:5" hidden="1" x14ac:dyDescent="0.25">
      <c r="A97" s="1160"/>
      <c r="B97" s="1163"/>
      <c r="C97" s="1166"/>
      <c r="D97" s="19" t="s">
        <v>177</v>
      </c>
      <c r="E97" s="70"/>
    </row>
    <row r="98" spans="1:5" ht="27" hidden="1" x14ac:dyDescent="0.25">
      <c r="A98" s="1161"/>
      <c r="B98" s="1163"/>
      <c r="C98" s="1166"/>
      <c r="D98" s="20" t="s">
        <v>165</v>
      </c>
      <c r="E98" s="70"/>
    </row>
    <row r="99" spans="1:5" ht="21" hidden="1" customHeight="1" x14ac:dyDescent="0.25">
      <c r="A99" s="12">
        <v>1146</v>
      </c>
      <c r="B99" s="13"/>
      <c r="C99" s="13"/>
      <c r="D99" s="13" t="s">
        <v>157</v>
      </c>
      <c r="E99" s="70"/>
    </row>
    <row r="100" spans="1:5" ht="21" hidden="1" customHeight="1" x14ac:dyDescent="0.25">
      <c r="A100" s="1159"/>
      <c r="B100" s="1159"/>
      <c r="C100" s="1159"/>
      <c r="D100" s="17" t="s">
        <v>169</v>
      </c>
      <c r="E100" s="55">
        <f>SUM(E106)</f>
        <v>19197.599999999999</v>
      </c>
    </row>
    <row r="101" spans="1:5" hidden="1" x14ac:dyDescent="0.25">
      <c r="A101" s="1160"/>
      <c r="B101" s="1160"/>
      <c r="C101" s="1160"/>
      <c r="D101" s="19" t="s">
        <v>158</v>
      </c>
      <c r="E101" s="70"/>
    </row>
    <row r="102" spans="1:5" ht="35.25" hidden="1" customHeight="1" x14ac:dyDescent="0.25">
      <c r="A102" s="1160"/>
      <c r="B102" s="1160"/>
      <c r="C102" s="1160"/>
      <c r="D102" s="20" t="s">
        <v>159</v>
      </c>
      <c r="E102" s="70"/>
    </row>
    <row r="103" spans="1:5" hidden="1" x14ac:dyDescent="0.25">
      <c r="A103" s="1160"/>
      <c r="B103" s="1160"/>
      <c r="C103" s="1160"/>
      <c r="D103" s="19" t="s">
        <v>42</v>
      </c>
      <c r="E103" s="70"/>
    </row>
    <row r="104" spans="1:5" ht="53.25" hidden="1" customHeight="1" x14ac:dyDescent="0.25">
      <c r="A104" s="1160"/>
      <c r="B104" s="1161"/>
      <c r="C104" s="1161"/>
      <c r="D104" s="20" t="s">
        <v>160</v>
      </c>
      <c r="E104" s="70"/>
    </row>
    <row r="105" spans="1:5" hidden="1" x14ac:dyDescent="0.25">
      <c r="A105" s="1160"/>
      <c r="B105" s="13"/>
      <c r="C105" s="13"/>
      <c r="D105" s="13" t="s">
        <v>161</v>
      </c>
      <c r="E105" s="68"/>
    </row>
    <row r="106" spans="1:5" ht="41.25" hidden="1" customHeight="1" x14ac:dyDescent="0.25">
      <c r="A106" s="1160"/>
      <c r="B106" s="1162" t="s">
        <v>82</v>
      </c>
      <c r="C106" s="1165"/>
      <c r="D106" s="20" t="s">
        <v>457</v>
      </c>
      <c r="E106" s="70">
        <f>SUM('Արարատ ծր'!G16)</f>
        <v>19197.599999999999</v>
      </c>
    </row>
    <row r="107" spans="1:5" ht="24.75" hidden="1" customHeight="1" x14ac:dyDescent="0.25">
      <c r="A107" s="1160"/>
      <c r="B107" s="1163"/>
      <c r="C107" s="1166"/>
      <c r="D107" s="19" t="s">
        <v>162</v>
      </c>
      <c r="E107" s="70"/>
    </row>
    <row r="108" spans="1:5" ht="57" hidden="1" customHeight="1" x14ac:dyDescent="0.25">
      <c r="A108" s="1160"/>
      <c r="B108" s="1163"/>
      <c r="C108" s="1166"/>
      <c r="D108" s="20" t="s">
        <v>198</v>
      </c>
      <c r="E108" s="70"/>
    </row>
    <row r="109" spans="1:5" ht="32.25" hidden="1" customHeight="1" x14ac:dyDescent="0.25">
      <c r="A109" s="1160"/>
      <c r="B109" s="1163"/>
      <c r="C109" s="1166"/>
      <c r="D109" s="19" t="s">
        <v>163</v>
      </c>
      <c r="E109" s="70"/>
    </row>
    <row r="110" spans="1:5" ht="27.75" hidden="1" customHeight="1" x14ac:dyDescent="0.25">
      <c r="A110" s="1160"/>
      <c r="B110" s="1163"/>
      <c r="C110" s="1166"/>
      <c r="D110" s="20" t="s">
        <v>181</v>
      </c>
      <c r="E110" s="70"/>
    </row>
    <row r="111" spans="1:5" hidden="1" x14ac:dyDescent="0.25">
      <c r="A111" s="1160"/>
      <c r="B111" s="1163"/>
      <c r="C111" s="1166"/>
      <c r="D111" s="19" t="s">
        <v>164</v>
      </c>
      <c r="E111" s="70"/>
    </row>
    <row r="112" spans="1:5" hidden="1" x14ac:dyDescent="0.25">
      <c r="A112" s="1161"/>
      <c r="B112" s="1164"/>
      <c r="C112" s="1167"/>
      <c r="D112" s="20" t="s">
        <v>84</v>
      </c>
      <c r="E112" s="70"/>
    </row>
    <row r="113" spans="1:5" hidden="1" x14ac:dyDescent="0.25">
      <c r="A113" s="36"/>
      <c r="B113" s="36"/>
      <c r="C113" s="36"/>
      <c r="D113" s="36"/>
      <c r="E113" s="148"/>
    </row>
    <row r="114" spans="1:5" x14ac:dyDescent="0.25">
      <c r="A114" s="531"/>
      <c r="B114" s="531"/>
      <c r="C114" s="531"/>
      <c r="D114" s="531"/>
      <c r="E114" s="532"/>
    </row>
    <row r="115" spans="1:5" ht="17.25" x14ac:dyDescent="0.25">
      <c r="A115" s="1157" t="s">
        <v>17</v>
      </c>
      <c r="B115" s="1157"/>
      <c r="C115" s="1157"/>
      <c r="D115" s="1157"/>
      <c r="E115" s="1157"/>
    </row>
    <row r="116" spans="1:5" ht="17.25" x14ac:dyDescent="0.3">
      <c r="A116" s="1158" t="s">
        <v>155</v>
      </c>
      <c r="B116" s="1158"/>
      <c r="C116" s="1158"/>
      <c r="D116" s="1158"/>
      <c r="E116" s="1158"/>
    </row>
    <row r="117" spans="1:5" ht="17.25" x14ac:dyDescent="0.3">
      <c r="A117" s="1158" t="s">
        <v>156</v>
      </c>
      <c r="B117" s="1158"/>
      <c r="C117" s="1158"/>
      <c r="D117" s="1158"/>
      <c r="E117" s="1158"/>
    </row>
    <row r="118" spans="1:5" x14ac:dyDescent="0.25">
      <c r="A118" s="37"/>
      <c r="B118" s="37"/>
      <c r="C118" s="37"/>
      <c r="D118" s="37"/>
      <c r="E118" s="67"/>
    </row>
    <row r="119" spans="1:5" x14ac:dyDescent="0.25">
      <c r="A119" s="12">
        <v>1047</v>
      </c>
      <c r="B119" s="13"/>
      <c r="C119" s="13"/>
      <c r="D119" s="13" t="s">
        <v>157</v>
      </c>
      <c r="E119" s="68"/>
    </row>
    <row r="120" spans="1:5" ht="40.5" x14ac:dyDescent="0.25">
      <c r="A120" s="1172"/>
      <c r="B120" s="1159"/>
      <c r="C120" s="1159"/>
      <c r="D120" s="17" t="s">
        <v>192</v>
      </c>
      <c r="E120" s="54">
        <f>SUM(E126)</f>
        <v>-5967.6</v>
      </c>
    </row>
    <row r="121" spans="1:5" x14ac:dyDescent="0.25">
      <c r="A121" s="1173"/>
      <c r="B121" s="1160"/>
      <c r="C121" s="1160"/>
      <c r="D121" s="19" t="s">
        <v>158</v>
      </c>
      <c r="E121" s="69"/>
    </row>
    <row r="122" spans="1:5" ht="27" x14ac:dyDescent="0.25">
      <c r="A122" s="1173"/>
      <c r="B122" s="1160"/>
      <c r="C122" s="1160"/>
      <c r="D122" s="20" t="s">
        <v>193</v>
      </c>
      <c r="E122" s="69"/>
    </row>
    <row r="123" spans="1:5" x14ac:dyDescent="0.25">
      <c r="A123" s="1173"/>
      <c r="B123" s="1160"/>
      <c r="C123" s="1160"/>
      <c r="D123" s="19" t="s">
        <v>42</v>
      </c>
      <c r="E123" s="69"/>
    </row>
    <row r="124" spans="1:5" x14ac:dyDescent="0.25">
      <c r="A124" s="1173"/>
      <c r="B124" s="1161"/>
      <c r="C124" s="1161"/>
      <c r="D124" s="20" t="s">
        <v>87</v>
      </c>
      <c r="E124" s="69"/>
    </row>
    <row r="125" spans="1:5" x14ac:dyDescent="0.25">
      <c r="A125" s="1173"/>
      <c r="B125" s="13"/>
      <c r="C125" s="13"/>
      <c r="D125" s="13" t="s">
        <v>174</v>
      </c>
      <c r="E125" s="68"/>
    </row>
    <row r="126" spans="1:5" x14ac:dyDescent="0.25">
      <c r="A126" s="1173"/>
      <c r="B126" s="1162" t="s">
        <v>83</v>
      </c>
      <c r="C126" s="1165"/>
      <c r="D126" s="20" t="s">
        <v>196</v>
      </c>
      <c r="E126" s="54">
        <f>SUM('Արարատ ծր'!G37)</f>
        <v>-5967.6</v>
      </c>
    </row>
    <row r="127" spans="1:5" x14ac:dyDescent="0.25">
      <c r="A127" s="1173"/>
      <c r="B127" s="1163"/>
      <c r="C127" s="1166"/>
      <c r="D127" s="19" t="s">
        <v>175</v>
      </c>
      <c r="E127" s="70"/>
    </row>
    <row r="128" spans="1:5" ht="40.5" x14ac:dyDescent="0.25">
      <c r="A128" s="1173"/>
      <c r="B128" s="1163"/>
      <c r="C128" s="1166"/>
      <c r="D128" s="20" t="s">
        <v>195</v>
      </c>
      <c r="E128" s="70"/>
    </row>
    <row r="129" spans="1:5" x14ac:dyDescent="0.25">
      <c r="A129" s="1173"/>
      <c r="B129" s="1163"/>
      <c r="C129" s="1166"/>
      <c r="D129" s="19" t="s">
        <v>177</v>
      </c>
      <c r="E129" s="70"/>
    </row>
    <row r="130" spans="1:5" ht="40.5" x14ac:dyDescent="0.25">
      <c r="A130" s="1174"/>
      <c r="B130" s="1163"/>
      <c r="C130" s="1166"/>
      <c r="D130" s="20" t="s">
        <v>86</v>
      </c>
      <c r="E130" s="70"/>
    </row>
    <row r="131" spans="1:5" x14ac:dyDescent="0.25">
      <c r="A131" s="12">
        <v>1049</v>
      </c>
      <c r="B131" s="13"/>
      <c r="C131" s="13"/>
      <c r="D131" s="13" t="s">
        <v>157</v>
      </c>
      <c r="E131" s="68"/>
    </row>
    <row r="132" spans="1:5" ht="27" x14ac:dyDescent="0.25">
      <c r="A132" s="1159"/>
      <c r="B132" s="1159"/>
      <c r="C132" s="1159"/>
      <c r="D132" s="17" t="s">
        <v>172</v>
      </c>
      <c r="E132" s="54">
        <f>SUM(E138)</f>
        <v>-13230</v>
      </c>
    </row>
    <row r="133" spans="1:5" x14ac:dyDescent="0.25">
      <c r="A133" s="1160"/>
      <c r="B133" s="1160"/>
      <c r="C133" s="1160"/>
      <c r="D133" s="19" t="s">
        <v>158</v>
      </c>
      <c r="E133" s="69"/>
    </row>
    <row r="134" spans="1:5" ht="27" x14ac:dyDescent="0.25">
      <c r="A134" s="1160"/>
      <c r="B134" s="1160"/>
      <c r="C134" s="1160"/>
      <c r="D134" s="20" t="s">
        <v>173</v>
      </c>
      <c r="E134" s="69"/>
    </row>
    <row r="135" spans="1:5" x14ac:dyDescent="0.25">
      <c r="A135" s="1160"/>
      <c r="B135" s="1160"/>
      <c r="C135" s="1160"/>
      <c r="D135" s="19" t="s">
        <v>42</v>
      </c>
      <c r="E135" s="69"/>
    </row>
    <row r="136" spans="1:5" ht="67.5" x14ac:dyDescent="0.25">
      <c r="A136" s="1160"/>
      <c r="B136" s="1161"/>
      <c r="C136" s="1161"/>
      <c r="D136" s="20" t="s">
        <v>166</v>
      </c>
      <c r="E136" s="69"/>
    </row>
    <row r="137" spans="1:5" x14ac:dyDescent="0.25">
      <c r="A137" s="1160"/>
      <c r="B137" s="13"/>
      <c r="C137" s="13"/>
      <c r="D137" s="13" t="s">
        <v>174</v>
      </c>
      <c r="E137" s="68"/>
    </row>
    <row r="138" spans="1:5" ht="27" x14ac:dyDescent="0.25">
      <c r="A138" s="1160"/>
      <c r="B138" s="1162" t="s">
        <v>153</v>
      </c>
      <c r="C138" s="1165"/>
      <c r="D138" s="20" t="s">
        <v>178</v>
      </c>
      <c r="E138" s="54">
        <f>SUM('Արարատ ծր'!G50)</f>
        <v>-13230</v>
      </c>
    </row>
    <row r="139" spans="1:5" x14ac:dyDescent="0.25">
      <c r="A139" s="1160"/>
      <c r="B139" s="1163"/>
      <c r="C139" s="1166"/>
      <c r="D139" s="19" t="s">
        <v>175</v>
      </c>
      <c r="E139" s="70"/>
    </row>
    <row r="140" spans="1:5" ht="40.5" x14ac:dyDescent="0.25">
      <c r="A140" s="1160"/>
      <c r="B140" s="1163"/>
      <c r="C140" s="1166"/>
      <c r="D140" s="20" t="s">
        <v>176</v>
      </c>
      <c r="E140" s="70"/>
    </row>
    <row r="141" spans="1:5" x14ac:dyDescent="0.25">
      <c r="A141" s="1160"/>
      <c r="B141" s="1163"/>
      <c r="C141" s="1166"/>
      <c r="D141" s="19" t="s">
        <v>177</v>
      </c>
      <c r="E141" s="70"/>
    </row>
    <row r="142" spans="1:5" ht="27" x14ac:dyDescent="0.25">
      <c r="A142" s="1161"/>
      <c r="B142" s="1163"/>
      <c r="C142" s="1166"/>
      <c r="D142" s="20" t="s">
        <v>165</v>
      </c>
      <c r="E142" s="70"/>
    </row>
    <row r="143" spans="1:5" ht="21" customHeight="1" x14ac:dyDescent="0.25">
      <c r="A143" s="12">
        <v>1146</v>
      </c>
      <c r="B143" s="13"/>
      <c r="C143" s="13"/>
      <c r="D143" s="13" t="s">
        <v>157</v>
      </c>
      <c r="E143" s="70"/>
    </row>
    <row r="144" spans="1:5" ht="21" customHeight="1" x14ac:dyDescent="0.25">
      <c r="A144" s="1159"/>
      <c r="B144" s="1159"/>
      <c r="C144" s="1159"/>
      <c r="D144" s="17" t="s">
        <v>169</v>
      </c>
      <c r="E144" s="55">
        <f>SUM(E150)</f>
        <v>19197.599999999999</v>
      </c>
    </row>
    <row r="145" spans="1:5" x14ac:dyDescent="0.25">
      <c r="A145" s="1160"/>
      <c r="B145" s="1160"/>
      <c r="C145" s="1160"/>
      <c r="D145" s="19" t="s">
        <v>158</v>
      </c>
      <c r="E145" s="70"/>
    </row>
    <row r="146" spans="1:5" ht="35.25" customHeight="1" x14ac:dyDescent="0.25">
      <c r="A146" s="1160"/>
      <c r="B146" s="1160"/>
      <c r="C146" s="1160"/>
      <c r="D146" s="20" t="s">
        <v>159</v>
      </c>
      <c r="E146" s="70"/>
    </row>
    <row r="147" spans="1:5" x14ac:dyDescent="0.25">
      <c r="A147" s="1160"/>
      <c r="B147" s="1160"/>
      <c r="C147" s="1160"/>
      <c r="D147" s="19" t="s">
        <v>42</v>
      </c>
      <c r="E147" s="70"/>
    </row>
    <row r="148" spans="1:5" ht="53.25" customHeight="1" x14ac:dyDescent="0.25">
      <c r="A148" s="1160"/>
      <c r="B148" s="1161"/>
      <c r="C148" s="1161"/>
      <c r="D148" s="20" t="s">
        <v>160</v>
      </c>
      <c r="E148" s="70"/>
    </row>
    <row r="149" spans="1:5" x14ac:dyDescent="0.25">
      <c r="A149" s="1160"/>
      <c r="B149" s="13"/>
      <c r="C149" s="13"/>
      <c r="D149" s="13" t="s">
        <v>161</v>
      </c>
      <c r="E149" s="68"/>
    </row>
    <row r="150" spans="1:5" ht="41.25" customHeight="1" x14ac:dyDescent="0.25">
      <c r="A150" s="1160"/>
      <c r="B150" s="1162" t="s">
        <v>82</v>
      </c>
      <c r="C150" s="1165"/>
      <c r="D150" s="20" t="s">
        <v>457</v>
      </c>
      <c r="E150" s="70">
        <f>SUM('Արարատ ծր'!G16)</f>
        <v>19197.599999999999</v>
      </c>
    </row>
    <row r="151" spans="1:5" ht="24.75" customHeight="1" x14ac:dyDescent="0.25">
      <c r="A151" s="1160"/>
      <c r="B151" s="1163"/>
      <c r="C151" s="1166"/>
      <c r="D151" s="19" t="s">
        <v>162</v>
      </c>
      <c r="E151" s="70"/>
    </row>
    <row r="152" spans="1:5" ht="57" customHeight="1" x14ac:dyDescent="0.25">
      <c r="A152" s="1160"/>
      <c r="B152" s="1163"/>
      <c r="C152" s="1166"/>
      <c r="D152" s="20" t="s">
        <v>198</v>
      </c>
      <c r="E152" s="70"/>
    </row>
    <row r="153" spans="1:5" ht="32.25" customHeight="1" x14ac:dyDescent="0.25">
      <c r="A153" s="1160"/>
      <c r="B153" s="1163"/>
      <c r="C153" s="1166"/>
      <c r="D153" s="19" t="s">
        <v>163</v>
      </c>
      <c r="E153" s="70"/>
    </row>
    <row r="154" spans="1:5" ht="27.75" customHeight="1" x14ac:dyDescent="0.25">
      <c r="A154" s="1160"/>
      <c r="B154" s="1163"/>
      <c r="C154" s="1166"/>
      <c r="D154" s="20" t="s">
        <v>181</v>
      </c>
      <c r="E154" s="70"/>
    </row>
    <row r="155" spans="1:5" x14ac:dyDescent="0.25">
      <c r="A155" s="1160"/>
      <c r="B155" s="1163"/>
      <c r="C155" s="1166"/>
      <c r="D155" s="19" t="s">
        <v>164</v>
      </c>
      <c r="E155" s="70"/>
    </row>
    <row r="156" spans="1:5" x14ac:dyDescent="0.25">
      <c r="A156" s="1161"/>
      <c r="B156" s="1164"/>
      <c r="C156" s="1167"/>
      <c r="D156" s="20" t="s">
        <v>84</v>
      </c>
      <c r="E156" s="70"/>
    </row>
    <row r="157" spans="1:5" x14ac:dyDescent="0.25">
      <c r="A157" s="596"/>
      <c r="B157" s="597"/>
      <c r="C157" s="598"/>
      <c r="D157" s="599"/>
      <c r="E157" s="600"/>
    </row>
    <row r="158" spans="1:5" ht="17.25" x14ac:dyDescent="0.25">
      <c r="A158" s="1157" t="s">
        <v>20</v>
      </c>
      <c r="B158" s="1157"/>
      <c r="C158" s="1157"/>
      <c r="D158" s="1157"/>
      <c r="E158" s="1157"/>
    </row>
    <row r="159" spans="1:5" ht="17.25" x14ac:dyDescent="0.3">
      <c r="A159" s="1158" t="s">
        <v>155</v>
      </c>
      <c r="B159" s="1158"/>
      <c r="C159" s="1158"/>
      <c r="D159" s="1158"/>
      <c r="E159" s="1158"/>
    </row>
    <row r="160" spans="1:5" ht="17.25" x14ac:dyDescent="0.3">
      <c r="A160" s="1158" t="s">
        <v>156</v>
      </c>
      <c r="B160" s="1158"/>
      <c r="C160" s="1158"/>
      <c r="D160" s="1158"/>
      <c r="E160" s="1158"/>
    </row>
    <row r="161" spans="1:5" x14ac:dyDescent="0.25">
      <c r="A161" s="37"/>
      <c r="B161" s="37"/>
      <c r="C161" s="37"/>
      <c r="D161" s="37"/>
      <c r="E161" s="67"/>
    </row>
    <row r="162" spans="1:5" x14ac:dyDescent="0.25">
      <c r="A162" s="12">
        <v>1047</v>
      </c>
      <c r="B162" s="13"/>
      <c r="C162" s="13"/>
      <c r="D162" s="13" t="s">
        <v>157</v>
      </c>
      <c r="E162" s="68"/>
    </row>
    <row r="163" spans="1:5" ht="40.5" x14ac:dyDescent="0.25">
      <c r="A163" s="1172"/>
      <c r="B163" s="1159"/>
      <c r="C163" s="1159"/>
      <c r="D163" s="17" t="s">
        <v>192</v>
      </c>
      <c r="E163" s="54">
        <f>SUM(E169,E174,E179)</f>
        <v>-11125</v>
      </c>
    </row>
    <row r="164" spans="1:5" x14ac:dyDescent="0.25">
      <c r="A164" s="1173"/>
      <c r="B164" s="1160"/>
      <c r="C164" s="1160"/>
      <c r="D164" s="19" t="s">
        <v>158</v>
      </c>
      <c r="E164" s="69"/>
    </row>
    <row r="165" spans="1:5" ht="27" x14ac:dyDescent="0.25">
      <c r="A165" s="1173"/>
      <c r="B165" s="1160"/>
      <c r="C165" s="1160"/>
      <c r="D165" s="20" t="s">
        <v>193</v>
      </c>
      <c r="E165" s="69"/>
    </row>
    <row r="166" spans="1:5" x14ac:dyDescent="0.25">
      <c r="A166" s="1173"/>
      <c r="B166" s="1160"/>
      <c r="C166" s="1160"/>
      <c r="D166" s="19" t="s">
        <v>42</v>
      </c>
      <c r="E166" s="69"/>
    </row>
    <row r="167" spans="1:5" x14ac:dyDescent="0.25">
      <c r="A167" s="1173"/>
      <c r="B167" s="1161"/>
      <c r="C167" s="1161"/>
      <c r="D167" s="20" t="s">
        <v>87</v>
      </c>
      <c r="E167" s="69"/>
    </row>
    <row r="168" spans="1:5" x14ac:dyDescent="0.25">
      <c r="A168" s="1173"/>
      <c r="B168" s="13"/>
      <c r="C168" s="13"/>
      <c r="D168" s="13" t="s">
        <v>190</v>
      </c>
      <c r="E168" s="68"/>
    </row>
    <row r="169" spans="1:5" s="2" customFormat="1" ht="27" x14ac:dyDescent="0.25">
      <c r="A169" s="1173"/>
      <c r="B169" s="1162" t="s">
        <v>206</v>
      </c>
      <c r="C169" s="1165"/>
      <c r="D169" s="20" t="s">
        <v>210</v>
      </c>
      <c r="E169" s="66">
        <f>SUM('Արմավիր ծր'!G17)</f>
        <v>-10170</v>
      </c>
    </row>
    <row r="170" spans="1:5" s="2" customFormat="1" x14ac:dyDescent="0.25">
      <c r="A170" s="1173"/>
      <c r="B170" s="1163"/>
      <c r="C170" s="1166"/>
      <c r="D170" s="19" t="s">
        <v>191</v>
      </c>
      <c r="E170" s="66"/>
    </row>
    <row r="171" spans="1:5" s="2" customFormat="1" ht="54" x14ac:dyDescent="0.25">
      <c r="A171" s="1173"/>
      <c r="B171" s="1163"/>
      <c r="C171" s="1166"/>
      <c r="D171" s="20" t="s">
        <v>202</v>
      </c>
      <c r="E171" s="66"/>
    </row>
    <row r="172" spans="1:5" s="2" customFormat="1" ht="40.5" x14ac:dyDescent="0.25">
      <c r="A172" s="1173"/>
      <c r="B172" s="1164"/>
      <c r="C172" s="1167"/>
      <c r="D172" s="20" t="s">
        <v>86</v>
      </c>
      <c r="E172" s="66"/>
    </row>
    <row r="173" spans="1:5" x14ac:dyDescent="0.25">
      <c r="A173" s="1173"/>
      <c r="B173" s="13"/>
      <c r="C173" s="13"/>
      <c r="D173" s="13" t="s">
        <v>174</v>
      </c>
      <c r="E173" s="68"/>
    </row>
    <row r="174" spans="1:5" ht="27" x14ac:dyDescent="0.25">
      <c r="A174" s="1173"/>
      <c r="B174" s="1162" t="s">
        <v>403</v>
      </c>
      <c r="C174" s="1165"/>
      <c r="D174" s="20" t="s">
        <v>413</v>
      </c>
      <c r="E174" s="70">
        <f>SUM('Արմավիր ծր'!G69)</f>
        <v>2370</v>
      </c>
    </row>
    <row r="175" spans="1:5" x14ac:dyDescent="0.25">
      <c r="A175" s="1173"/>
      <c r="B175" s="1163"/>
      <c r="C175" s="1166"/>
      <c r="D175" s="19" t="s">
        <v>175</v>
      </c>
      <c r="E175" s="70"/>
    </row>
    <row r="176" spans="1:5" ht="27" x14ac:dyDescent="0.25">
      <c r="A176" s="1173"/>
      <c r="B176" s="1163"/>
      <c r="C176" s="1166"/>
      <c r="D176" s="20" t="s">
        <v>414</v>
      </c>
      <c r="E176" s="70"/>
    </row>
    <row r="177" spans="1:5" x14ac:dyDescent="0.25">
      <c r="A177" s="1173"/>
      <c r="B177" s="1163"/>
      <c r="C177" s="1166"/>
      <c r="D177" s="19" t="s">
        <v>177</v>
      </c>
      <c r="E177" s="70"/>
    </row>
    <row r="178" spans="1:5" ht="40.5" x14ac:dyDescent="0.25">
      <c r="A178" s="1173"/>
      <c r="B178" s="1163"/>
      <c r="C178" s="1166"/>
      <c r="D178" s="20" t="s">
        <v>86</v>
      </c>
      <c r="E178" s="70"/>
    </row>
    <row r="179" spans="1:5" x14ac:dyDescent="0.25">
      <c r="A179" s="1173"/>
      <c r="B179" s="1162" t="s">
        <v>402</v>
      </c>
      <c r="C179" s="1165"/>
      <c r="D179" s="20" t="s">
        <v>415</v>
      </c>
      <c r="E179" s="55">
        <f>SUM('Արմավիր ծր'!G57)</f>
        <v>-3325</v>
      </c>
    </row>
    <row r="180" spans="1:5" x14ac:dyDescent="0.25">
      <c r="A180" s="1173"/>
      <c r="B180" s="1163"/>
      <c r="C180" s="1166"/>
      <c r="D180" s="19" t="s">
        <v>175</v>
      </c>
      <c r="E180" s="70"/>
    </row>
    <row r="181" spans="1:5" ht="40.5" x14ac:dyDescent="0.25">
      <c r="A181" s="1173"/>
      <c r="B181" s="1163"/>
      <c r="C181" s="1166"/>
      <c r="D181" s="20" t="s">
        <v>195</v>
      </c>
      <c r="E181" s="70"/>
    </row>
    <row r="182" spans="1:5" x14ac:dyDescent="0.25">
      <c r="A182" s="1173"/>
      <c r="B182" s="1163"/>
      <c r="C182" s="1166"/>
      <c r="D182" s="19" t="s">
        <v>177</v>
      </c>
      <c r="E182" s="70"/>
    </row>
    <row r="183" spans="1:5" ht="40.5" x14ac:dyDescent="0.25">
      <c r="A183" s="1174"/>
      <c r="B183" s="1163"/>
      <c r="C183" s="1166"/>
      <c r="D183" s="20" t="s">
        <v>86</v>
      </c>
      <c r="E183" s="70"/>
    </row>
    <row r="184" spans="1:5" ht="21" customHeight="1" x14ac:dyDescent="0.25">
      <c r="A184" s="12">
        <v>1146</v>
      </c>
      <c r="B184" s="13"/>
      <c r="C184" s="13"/>
      <c r="D184" s="13" t="s">
        <v>157</v>
      </c>
      <c r="E184" s="70"/>
    </row>
    <row r="185" spans="1:5" ht="21" customHeight="1" x14ac:dyDescent="0.25">
      <c r="A185" s="1159"/>
      <c r="B185" s="1159"/>
      <c r="C185" s="1159"/>
      <c r="D185" s="17" t="s">
        <v>169</v>
      </c>
      <c r="E185" s="55">
        <f>SUM(E191)</f>
        <v>3325</v>
      </c>
    </row>
    <row r="186" spans="1:5" x14ac:dyDescent="0.25">
      <c r="A186" s="1160"/>
      <c r="B186" s="1160"/>
      <c r="C186" s="1160"/>
      <c r="D186" s="19" t="s">
        <v>158</v>
      </c>
      <c r="E186" s="70"/>
    </row>
    <row r="187" spans="1:5" ht="35.25" customHeight="1" x14ac:dyDescent="0.25">
      <c r="A187" s="1160"/>
      <c r="B187" s="1160"/>
      <c r="C187" s="1160"/>
      <c r="D187" s="20" t="s">
        <v>159</v>
      </c>
      <c r="E187" s="70"/>
    </row>
    <row r="188" spans="1:5" x14ac:dyDescent="0.25">
      <c r="A188" s="1160"/>
      <c r="B188" s="1160"/>
      <c r="C188" s="1160"/>
      <c r="D188" s="19" t="s">
        <v>42</v>
      </c>
      <c r="E188" s="70"/>
    </row>
    <row r="189" spans="1:5" ht="53.25" customHeight="1" x14ac:dyDescent="0.25">
      <c r="A189" s="1160"/>
      <c r="B189" s="1161"/>
      <c r="C189" s="1161"/>
      <c r="D189" s="20" t="s">
        <v>160</v>
      </c>
      <c r="E189" s="70"/>
    </row>
    <row r="190" spans="1:5" x14ac:dyDescent="0.25">
      <c r="A190" s="1160"/>
      <c r="B190" s="13"/>
      <c r="C190" s="13"/>
      <c r="D190" s="13" t="s">
        <v>161</v>
      </c>
      <c r="E190" s="68"/>
    </row>
    <row r="191" spans="1:5" ht="41.25" customHeight="1" x14ac:dyDescent="0.25">
      <c r="A191" s="1160"/>
      <c r="B191" s="1162" t="s">
        <v>435</v>
      </c>
      <c r="C191" s="1165"/>
      <c r="D191" s="20" t="s">
        <v>458</v>
      </c>
      <c r="E191" s="70">
        <f>SUM('Արմավիր ծր'!G35)</f>
        <v>3325</v>
      </c>
    </row>
    <row r="192" spans="1:5" ht="24.75" customHeight="1" x14ac:dyDescent="0.25">
      <c r="A192" s="1160"/>
      <c r="B192" s="1163"/>
      <c r="C192" s="1166"/>
      <c r="D192" s="19" t="s">
        <v>162</v>
      </c>
      <c r="E192" s="70"/>
    </row>
    <row r="193" spans="1:5" ht="57" customHeight="1" x14ac:dyDescent="0.25">
      <c r="A193" s="1160"/>
      <c r="B193" s="1163"/>
      <c r="C193" s="1166"/>
      <c r="D193" s="20" t="s">
        <v>459</v>
      </c>
      <c r="E193" s="70"/>
    </row>
    <row r="194" spans="1:5" ht="32.25" customHeight="1" x14ac:dyDescent="0.25">
      <c r="A194" s="1160"/>
      <c r="B194" s="1163"/>
      <c r="C194" s="1166"/>
      <c r="D194" s="19" t="s">
        <v>163</v>
      </c>
      <c r="E194" s="70"/>
    </row>
    <row r="195" spans="1:5" ht="27.75" customHeight="1" x14ac:dyDescent="0.25">
      <c r="A195" s="1160"/>
      <c r="B195" s="1163"/>
      <c r="C195" s="1166"/>
      <c r="D195" s="20" t="s">
        <v>460</v>
      </c>
      <c r="E195" s="70"/>
    </row>
    <row r="196" spans="1:5" x14ac:dyDescent="0.25">
      <c r="A196" s="1160"/>
      <c r="B196" s="1163"/>
      <c r="C196" s="1166"/>
      <c r="D196" s="19" t="s">
        <v>164</v>
      </c>
      <c r="E196" s="70"/>
    </row>
    <row r="197" spans="1:5" x14ac:dyDescent="0.25">
      <c r="A197" s="1161"/>
      <c r="B197" s="1164"/>
      <c r="C197" s="1167"/>
      <c r="D197" s="20" t="s">
        <v>84</v>
      </c>
      <c r="E197" s="70"/>
    </row>
    <row r="198" spans="1:5" ht="21" customHeight="1" x14ac:dyDescent="0.25">
      <c r="A198" s="12">
        <v>1098</v>
      </c>
      <c r="B198" s="13"/>
      <c r="C198" s="13"/>
      <c r="D198" s="13" t="s">
        <v>157</v>
      </c>
      <c r="E198" s="68"/>
    </row>
    <row r="199" spans="1:5" x14ac:dyDescent="0.25">
      <c r="A199" s="1172"/>
      <c r="B199" s="1159"/>
      <c r="C199" s="1159"/>
      <c r="D199" s="17" t="s">
        <v>617</v>
      </c>
      <c r="E199" s="54">
        <f>SUM(E205)</f>
        <v>7800</v>
      </c>
    </row>
    <row r="200" spans="1:5" ht="24.75" customHeight="1" x14ac:dyDescent="0.25">
      <c r="A200" s="1173"/>
      <c r="B200" s="1160"/>
      <c r="C200" s="1160"/>
      <c r="D200" s="19" t="s">
        <v>158</v>
      </c>
      <c r="E200" s="69"/>
    </row>
    <row r="201" spans="1:5" ht="40.5" customHeight="1" x14ac:dyDescent="0.25">
      <c r="A201" s="1173"/>
      <c r="B201" s="1160"/>
      <c r="C201" s="1160"/>
      <c r="D201" s="20" t="s">
        <v>618</v>
      </c>
      <c r="E201" s="69"/>
    </row>
    <row r="202" spans="1:5" ht="24" customHeight="1" x14ac:dyDescent="0.25">
      <c r="A202" s="1173"/>
      <c r="B202" s="1160"/>
      <c r="C202" s="1160"/>
      <c r="D202" s="19" t="s">
        <v>42</v>
      </c>
      <c r="E202" s="69"/>
    </row>
    <row r="203" spans="1:5" ht="40.5" x14ac:dyDescent="0.25">
      <c r="A203" s="1173"/>
      <c r="B203" s="1161"/>
      <c r="C203" s="1161"/>
      <c r="D203" s="20" t="s">
        <v>619</v>
      </c>
      <c r="E203" s="69"/>
    </row>
    <row r="204" spans="1:5" ht="13.5" customHeight="1" x14ac:dyDescent="0.25">
      <c r="A204" s="1173"/>
      <c r="B204" s="13"/>
      <c r="C204" s="13"/>
      <c r="D204" s="13" t="s">
        <v>174</v>
      </c>
      <c r="E204" s="68"/>
    </row>
    <row r="205" spans="1:5" ht="41.25" customHeight="1" x14ac:dyDescent="0.25">
      <c r="A205" s="1173"/>
      <c r="B205" s="1162" t="s">
        <v>541</v>
      </c>
      <c r="C205" s="1165"/>
      <c r="D205" s="20" t="s">
        <v>626</v>
      </c>
      <c r="E205" s="55">
        <f>SUM('Արմավիր ծր'!G83)</f>
        <v>7800</v>
      </c>
    </row>
    <row r="206" spans="1:5" x14ac:dyDescent="0.25">
      <c r="A206" s="1173"/>
      <c r="B206" s="1163"/>
      <c r="C206" s="1166"/>
      <c r="D206" s="19" t="s">
        <v>175</v>
      </c>
      <c r="E206" s="69"/>
    </row>
    <row r="207" spans="1:5" ht="40.5" x14ac:dyDescent="0.25">
      <c r="A207" s="1173"/>
      <c r="B207" s="1163"/>
      <c r="C207" s="1166"/>
      <c r="D207" s="20" t="s">
        <v>546</v>
      </c>
      <c r="E207" s="536"/>
    </row>
    <row r="208" spans="1:5" ht="18.75" customHeight="1" x14ac:dyDescent="0.25">
      <c r="A208" s="1173"/>
      <c r="B208" s="1163"/>
      <c r="C208" s="1166"/>
      <c r="D208" s="19" t="s">
        <v>177</v>
      </c>
      <c r="E208" s="537"/>
    </row>
    <row r="209" spans="1:5" ht="27.75" customHeight="1" x14ac:dyDescent="0.25">
      <c r="A209" s="1174"/>
      <c r="B209" s="1164"/>
      <c r="C209" s="1167"/>
      <c r="D209" s="20" t="s">
        <v>544</v>
      </c>
      <c r="E209" s="537"/>
    </row>
    <row r="210" spans="1:5" x14ac:dyDescent="0.25">
      <c r="A210" s="36"/>
      <c r="B210" s="36"/>
      <c r="C210" s="36"/>
      <c r="D210" s="36"/>
      <c r="E210" s="148"/>
    </row>
    <row r="211" spans="1:5" ht="17.25" x14ac:dyDescent="0.25">
      <c r="A211" s="1157" t="s">
        <v>225</v>
      </c>
      <c r="B211" s="1157"/>
      <c r="C211" s="1157"/>
      <c r="D211" s="1157"/>
      <c r="E211" s="1157"/>
    </row>
    <row r="212" spans="1:5" ht="17.25" x14ac:dyDescent="0.3">
      <c r="A212" s="1158" t="s">
        <v>155</v>
      </c>
      <c r="B212" s="1158"/>
      <c r="C212" s="1158"/>
      <c r="D212" s="1158"/>
      <c r="E212" s="1158"/>
    </row>
    <row r="213" spans="1:5" ht="17.25" x14ac:dyDescent="0.3">
      <c r="A213" s="1158" t="s">
        <v>156</v>
      </c>
      <c r="B213" s="1158"/>
      <c r="C213" s="1158"/>
      <c r="D213" s="1158"/>
      <c r="E213" s="1158"/>
    </row>
    <row r="214" spans="1:5" x14ac:dyDescent="0.25">
      <c r="A214" s="37"/>
      <c r="B214" s="37"/>
      <c r="C214" s="37"/>
      <c r="D214" s="37"/>
      <c r="E214" s="67"/>
    </row>
    <row r="215" spans="1:5" x14ac:dyDescent="0.25">
      <c r="A215" s="12">
        <v>1049</v>
      </c>
      <c r="B215" s="13"/>
      <c r="C215" s="13"/>
      <c r="D215" s="13" t="s">
        <v>157</v>
      </c>
      <c r="E215" s="68"/>
    </row>
    <row r="216" spans="1:5" ht="27" x14ac:dyDescent="0.25">
      <c r="A216" s="1159"/>
      <c r="B216" s="1159"/>
      <c r="C216" s="1159"/>
      <c r="D216" s="17" t="s">
        <v>172</v>
      </c>
      <c r="E216" s="54">
        <f>SUM(E222)</f>
        <v>41400</v>
      </c>
    </row>
    <row r="217" spans="1:5" x14ac:dyDescent="0.25">
      <c r="A217" s="1160"/>
      <c r="B217" s="1160"/>
      <c r="C217" s="1160"/>
      <c r="D217" s="19" t="s">
        <v>158</v>
      </c>
      <c r="E217" s="69"/>
    </row>
    <row r="218" spans="1:5" ht="27" x14ac:dyDescent="0.25">
      <c r="A218" s="1160"/>
      <c r="B218" s="1160"/>
      <c r="C218" s="1160"/>
      <c r="D218" s="20" t="s">
        <v>173</v>
      </c>
      <c r="E218" s="69"/>
    </row>
    <row r="219" spans="1:5" x14ac:dyDescent="0.25">
      <c r="A219" s="1160"/>
      <c r="B219" s="1160"/>
      <c r="C219" s="1160"/>
      <c r="D219" s="19" t="s">
        <v>42</v>
      </c>
      <c r="E219" s="69"/>
    </row>
    <row r="220" spans="1:5" ht="67.5" x14ac:dyDescent="0.25">
      <c r="A220" s="1160"/>
      <c r="B220" s="1161"/>
      <c r="C220" s="1161"/>
      <c r="D220" s="20" t="s">
        <v>166</v>
      </c>
      <c r="E220" s="69"/>
    </row>
    <row r="221" spans="1:5" x14ac:dyDescent="0.25">
      <c r="A221" s="1160"/>
      <c r="B221" s="13"/>
      <c r="C221" s="13"/>
      <c r="D221" s="13" t="s">
        <v>174</v>
      </c>
      <c r="E221" s="68"/>
    </row>
    <row r="222" spans="1:5" ht="27" x14ac:dyDescent="0.25">
      <c r="A222" s="1160"/>
      <c r="B222" s="1162" t="s">
        <v>437</v>
      </c>
      <c r="C222" s="1165"/>
      <c r="D222" s="20" t="s">
        <v>461</v>
      </c>
      <c r="E222" s="70">
        <f>SUM('Գեղարքունիք ծր'!G41)</f>
        <v>41400</v>
      </c>
    </row>
    <row r="223" spans="1:5" x14ac:dyDescent="0.25">
      <c r="A223" s="1160"/>
      <c r="B223" s="1163"/>
      <c r="C223" s="1166"/>
      <c r="D223" s="19" t="s">
        <v>175</v>
      </c>
      <c r="E223" s="70"/>
    </row>
    <row r="224" spans="1:5" ht="40.5" x14ac:dyDescent="0.25">
      <c r="A224" s="1160"/>
      <c r="B224" s="1163"/>
      <c r="C224" s="1166"/>
      <c r="D224" s="20" t="s">
        <v>176</v>
      </c>
      <c r="E224" s="70"/>
    </row>
    <row r="225" spans="1:5" x14ac:dyDescent="0.25">
      <c r="A225" s="1160"/>
      <c r="B225" s="1163"/>
      <c r="C225" s="1166"/>
      <c r="D225" s="19" t="s">
        <v>177</v>
      </c>
      <c r="E225" s="70"/>
    </row>
    <row r="226" spans="1:5" ht="27" x14ac:dyDescent="0.25">
      <c r="A226" s="1161"/>
      <c r="B226" s="1163"/>
      <c r="C226" s="1166"/>
      <c r="D226" s="20" t="s">
        <v>165</v>
      </c>
      <c r="E226" s="70"/>
    </row>
    <row r="227" spans="1:5" x14ac:dyDescent="0.25">
      <c r="A227" s="12">
        <v>1146</v>
      </c>
      <c r="B227" s="13"/>
      <c r="C227" s="13"/>
      <c r="D227" s="13" t="s">
        <v>157</v>
      </c>
      <c r="E227" s="70"/>
    </row>
    <row r="228" spans="1:5" x14ac:dyDescent="0.25">
      <c r="A228" s="1159"/>
      <c r="B228" s="1159"/>
      <c r="C228" s="1159"/>
      <c r="D228" s="17" t="s">
        <v>169</v>
      </c>
      <c r="E228" s="55">
        <f>SUM(E234)</f>
        <v>-41400</v>
      </c>
    </row>
    <row r="229" spans="1:5" x14ac:dyDescent="0.25">
      <c r="A229" s="1160"/>
      <c r="B229" s="1160"/>
      <c r="C229" s="1160"/>
      <c r="D229" s="19" t="s">
        <v>158</v>
      </c>
      <c r="E229" s="70"/>
    </row>
    <row r="230" spans="1:5" ht="27" x14ac:dyDescent="0.25">
      <c r="A230" s="1160"/>
      <c r="B230" s="1160"/>
      <c r="C230" s="1160"/>
      <c r="D230" s="20" t="s">
        <v>159</v>
      </c>
      <c r="E230" s="70"/>
    </row>
    <row r="231" spans="1:5" x14ac:dyDescent="0.25">
      <c r="A231" s="1160"/>
      <c r="B231" s="1160"/>
      <c r="C231" s="1160"/>
      <c r="D231" s="19" t="s">
        <v>42</v>
      </c>
      <c r="E231" s="70"/>
    </row>
    <row r="232" spans="1:5" ht="40.5" x14ac:dyDescent="0.25">
      <c r="A232" s="1160"/>
      <c r="B232" s="1161"/>
      <c r="C232" s="1161"/>
      <c r="D232" s="20" t="s">
        <v>160</v>
      </c>
      <c r="E232" s="70"/>
    </row>
    <row r="233" spans="1:5" x14ac:dyDescent="0.25">
      <c r="A233" s="1160"/>
      <c r="B233" s="13"/>
      <c r="C233" s="13"/>
      <c r="D233" s="13" t="s">
        <v>161</v>
      </c>
      <c r="E233" s="70"/>
    </row>
    <row r="234" spans="1:5" ht="27" x14ac:dyDescent="0.25">
      <c r="A234" s="1160"/>
      <c r="B234" s="1162" t="s">
        <v>356</v>
      </c>
      <c r="C234" s="1165"/>
      <c r="D234" s="20" t="s">
        <v>416</v>
      </c>
      <c r="E234" s="55">
        <f>SUM('Գեղարքունիք ծր'!G16)</f>
        <v>-41400</v>
      </c>
    </row>
    <row r="235" spans="1:5" x14ac:dyDescent="0.25">
      <c r="A235" s="1160"/>
      <c r="B235" s="1163"/>
      <c r="C235" s="1166"/>
      <c r="D235" s="19" t="s">
        <v>162</v>
      </c>
      <c r="E235" s="70"/>
    </row>
    <row r="236" spans="1:5" ht="67.5" x14ac:dyDescent="0.25">
      <c r="A236" s="1160"/>
      <c r="B236" s="1163"/>
      <c r="C236" s="1166"/>
      <c r="D236" s="20" t="s">
        <v>417</v>
      </c>
      <c r="E236" s="70"/>
    </row>
    <row r="237" spans="1:5" x14ac:dyDescent="0.25">
      <c r="A237" s="1160"/>
      <c r="B237" s="1163"/>
      <c r="C237" s="1166"/>
      <c r="D237" s="19" t="s">
        <v>163</v>
      </c>
      <c r="E237" s="70"/>
    </row>
    <row r="238" spans="1:5" ht="27" x14ac:dyDescent="0.25">
      <c r="A238" s="1160"/>
      <c r="B238" s="1163"/>
      <c r="C238" s="1166"/>
      <c r="D238" s="20" t="s">
        <v>418</v>
      </c>
      <c r="E238" s="70"/>
    </row>
    <row r="239" spans="1:5" x14ac:dyDescent="0.25">
      <c r="A239" s="1160"/>
      <c r="B239" s="1163"/>
      <c r="C239" s="1166"/>
      <c r="D239" s="19" t="s">
        <v>164</v>
      </c>
      <c r="E239" s="70"/>
    </row>
    <row r="240" spans="1:5" x14ac:dyDescent="0.25">
      <c r="A240" s="1161"/>
      <c r="B240" s="1164"/>
      <c r="C240" s="1167"/>
      <c r="D240" s="20" t="s">
        <v>84</v>
      </c>
      <c r="E240" s="70"/>
    </row>
    <row r="241" spans="1:5" x14ac:dyDescent="0.25">
      <c r="A241" s="36"/>
      <c r="B241" s="36"/>
      <c r="C241" s="36"/>
      <c r="D241" s="36"/>
      <c r="E241" s="148"/>
    </row>
    <row r="242" spans="1:5" ht="17.25" x14ac:dyDescent="0.25">
      <c r="A242" s="1157" t="s">
        <v>227</v>
      </c>
      <c r="B242" s="1157"/>
      <c r="C242" s="1157"/>
      <c r="D242" s="1157"/>
      <c r="E242" s="1157"/>
    </row>
    <row r="243" spans="1:5" ht="17.25" x14ac:dyDescent="0.3">
      <c r="A243" s="1158" t="s">
        <v>155</v>
      </c>
      <c r="B243" s="1158"/>
      <c r="C243" s="1158"/>
      <c r="D243" s="1158"/>
      <c r="E243" s="1158"/>
    </row>
    <row r="244" spans="1:5" ht="17.25" x14ac:dyDescent="0.3">
      <c r="A244" s="1158" t="s">
        <v>156</v>
      </c>
      <c r="B244" s="1158"/>
      <c r="C244" s="1158"/>
      <c r="D244" s="1158"/>
      <c r="E244" s="1158"/>
    </row>
    <row r="245" spans="1:5" x14ac:dyDescent="0.25">
      <c r="A245" s="37"/>
      <c r="B245" s="37"/>
      <c r="C245" s="37"/>
      <c r="D245" s="37"/>
      <c r="E245" s="67"/>
    </row>
    <row r="246" spans="1:5" x14ac:dyDescent="0.25">
      <c r="A246" s="12">
        <v>1049</v>
      </c>
      <c r="B246" s="13"/>
      <c r="C246" s="13"/>
      <c r="D246" s="13" t="s">
        <v>157</v>
      </c>
      <c r="E246" s="68"/>
    </row>
    <row r="247" spans="1:5" ht="27" x14ac:dyDescent="0.25">
      <c r="A247" s="1159"/>
      <c r="B247" s="1159"/>
      <c r="C247" s="1159"/>
      <c r="D247" s="17" t="s">
        <v>172</v>
      </c>
      <c r="E247" s="54">
        <f>SUM(E253)</f>
        <v>-9460</v>
      </c>
    </row>
    <row r="248" spans="1:5" x14ac:dyDescent="0.25">
      <c r="A248" s="1160"/>
      <c r="B248" s="1160"/>
      <c r="C248" s="1160"/>
      <c r="D248" s="19" t="s">
        <v>158</v>
      </c>
      <c r="E248" s="69"/>
    </row>
    <row r="249" spans="1:5" ht="27" x14ac:dyDescent="0.25">
      <c r="A249" s="1160"/>
      <c r="B249" s="1160"/>
      <c r="C249" s="1160"/>
      <c r="D249" s="20" t="s">
        <v>173</v>
      </c>
      <c r="E249" s="69"/>
    </row>
    <row r="250" spans="1:5" x14ac:dyDescent="0.25">
      <c r="A250" s="1160"/>
      <c r="B250" s="1160"/>
      <c r="C250" s="1160"/>
      <c r="D250" s="19" t="s">
        <v>42</v>
      </c>
      <c r="E250" s="69"/>
    </row>
    <row r="251" spans="1:5" ht="67.5" x14ac:dyDescent="0.25">
      <c r="A251" s="1160"/>
      <c r="B251" s="1161"/>
      <c r="C251" s="1161"/>
      <c r="D251" s="20" t="s">
        <v>166</v>
      </c>
      <c r="E251" s="69"/>
    </row>
    <row r="252" spans="1:5" x14ac:dyDescent="0.25">
      <c r="A252" s="1160"/>
      <c r="B252" s="13"/>
      <c r="C252" s="13"/>
      <c r="D252" s="13" t="s">
        <v>174</v>
      </c>
      <c r="E252" s="68"/>
    </row>
    <row r="253" spans="1:5" ht="27" x14ac:dyDescent="0.25">
      <c r="A253" s="1160"/>
      <c r="B253" s="1162" t="s">
        <v>224</v>
      </c>
      <c r="C253" s="1165"/>
      <c r="D253" s="20" t="s">
        <v>462</v>
      </c>
      <c r="E253" s="55">
        <f>SUM('Լոռի ծր'!G68)</f>
        <v>-9460</v>
      </c>
    </row>
    <row r="254" spans="1:5" x14ac:dyDescent="0.25">
      <c r="A254" s="1160"/>
      <c r="B254" s="1163"/>
      <c r="C254" s="1166"/>
      <c r="D254" s="19" t="s">
        <v>175</v>
      </c>
      <c r="E254" s="70"/>
    </row>
    <row r="255" spans="1:5" ht="40.5" x14ac:dyDescent="0.25">
      <c r="A255" s="1160"/>
      <c r="B255" s="1163"/>
      <c r="C255" s="1166"/>
      <c r="D255" s="20" t="s">
        <v>176</v>
      </c>
      <c r="E255" s="70"/>
    </row>
    <row r="256" spans="1:5" x14ac:dyDescent="0.25">
      <c r="A256" s="1160"/>
      <c r="B256" s="1163"/>
      <c r="C256" s="1166"/>
      <c r="D256" s="19" t="s">
        <v>177</v>
      </c>
      <c r="E256" s="70"/>
    </row>
    <row r="257" spans="1:5" ht="27" x14ac:dyDescent="0.25">
      <c r="A257" s="1161"/>
      <c r="B257" s="1163"/>
      <c r="C257" s="1166"/>
      <c r="D257" s="20" t="s">
        <v>165</v>
      </c>
      <c r="E257" s="70"/>
    </row>
    <row r="258" spans="1:5" x14ac:dyDescent="0.25">
      <c r="A258" s="12">
        <v>1146</v>
      </c>
      <c r="B258" s="13"/>
      <c r="C258" s="13"/>
      <c r="D258" s="13" t="s">
        <v>157</v>
      </c>
      <c r="E258" s="70"/>
    </row>
    <row r="259" spans="1:5" x14ac:dyDescent="0.25">
      <c r="A259" s="1159"/>
      <c r="B259" s="1159"/>
      <c r="C259" s="1159"/>
      <c r="D259" s="17" t="s">
        <v>169</v>
      </c>
      <c r="E259" s="55">
        <f>SUM(E265)</f>
        <v>-6500</v>
      </c>
    </row>
    <row r="260" spans="1:5" x14ac:dyDescent="0.25">
      <c r="A260" s="1160"/>
      <c r="B260" s="1160"/>
      <c r="C260" s="1160"/>
      <c r="D260" s="19" t="s">
        <v>158</v>
      </c>
      <c r="E260" s="70"/>
    </row>
    <row r="261" spans="1:5" ht="27" x14ac:dyDescent="0.25">
      <c r="A261" s="1160"/>
      <c r="B261" s="1160"/>
      <c r="C261" s="1160"/>
      <c r="D261" s="20" t="s">
        <v>159</v>
      </c>
      <c r="E261" s="70"/>
    </row>
    <row r="262" spans="1:5" x14ac:dyDescent="0.25">
      <c r="A262" s="1160"/>
      <c r="B262" s="1160"/>
      <c r="C262" s="1160"/>
      <c r="D262" s="19" t="s">
        <v>42</v>
      </c>
      <c r="E262" s="70"/>
    </row>
    <row r="263" spans="1:5" ht="40.5" x14ac:dyDescent="0.25">
      <c r="A263" s="1160"/>
      <c r="B263" s="1161"/>
      <c r="C263" s="1161"/>
      <c r="D263" s="20" t="s">
        <v>160</v>
      </c>
      <c r="E263" s="70"/>
    </row>
    <row r="264" spans="1:5" x14ac:dyDescent="0.25">
      <c r="A264" s="1160"/>
      <c r="B264" s="13"/>
      <c r="C264" s="13"/>
      <c r="D264" s="13" t="s">
        <v>161</v>
      </c>
      <c r="E264" s="70"/>
    </row>
    <row r="265" spans="1:5" x14ac:dyDescent="0.25">
      <c r="A265" s="1160"/>
      <c r="B265" s="1162" t="s">
        <v>364</v>
      </c>
      <c r="C265" s="1165"/>
      <c r="D265" s="20" t="s">
        <v>463</v>
      </c>
      <c r="E265" s="55">
        <f>SUM('Լոռի ծր'!G46)</f>
        <v>-6500</v>
      </c>
    </row>
    <row r="266" spans="1:5" x14ac:dyDescent="0.25">
      <c r="A266" s="1160"/>
      <c r="B266" s="1163"/>
      <c r="C266" s="1166"/>
      <c r="D266" s="19" t="s">
        <v>162</v>
      </c>
      <c r="E266" s="70"/>
    </row>
    <row r="267" spans="1:5" ht="54" x14ac:dyDescent="0.25">
      <c r="A267" s="1160"/>
      <c r="B267" s="1163"/>
      <c r="C267" s="1166"/>
      <c r="D267" s="20" t="s">
        <v>464</v>
      </c>
      <c r="E267" s="70"/>
    </row>
    <row r="268" spans="1:5" x14ac:dyDescent="0.25">
      <c r="A268" s="1160"/>
      <c r="B268" s="1163"/>
      <c r="C268" s="1166"/>
      <c r="D268" s="19" t="s">
        <v>163</v>
      </c>
      <c r="E268" s="70"/>
    </row>
    <row r="269" spans="1:5" ht="27" x14ac:dyDescent="0.25">
      <c r="A269" s="1160"/>
      <c r="B269" s="1163"/>
      <c r="C269" s="1166"/>
      <c r="D269" s="20" t="s">
        <v>465</v>
      </c>
      <c r="E269" s="70"/>
    </row>
    <row r="270" spans="1:5" x14ac:dyDescent="0.25">
      <c r="A270" s="1160"/>
      <c r="B270" s="1163"/>
      <c r="C270" s="1166"/>
      <c r="D270" s="19" t="s">
        <v>164</v>
      </c>
      <c r="E270" s="70"/>
    </row>
    <row r="271" spans="1:5" x14ac:dyDescent="0.25">
      <c r="A271" s="1161"/>
      <c r="B271" s="1164"/>
      <c r="C271" s="1167"/>
      <c r="D271" s="20" t="s">
        <v>84</v>
      </c>
      <c r="E271" s="70"/>
    </row>
    <row r="272" spans="1:5" x14ac:dyDescent="0.25">
      <c r="A272" s="12">
        <v>1047</v>
      </c>
      <c r="B272" s="13"/>
      <c r="C272" s="13"/>
      <c r="D272" s="13" t="s">
        <v>157</v>
      </c>
      <c r="E272" s="68"/>
    </row>
    <row r="273" spans="1:5" ht="40.5" x14ac:dyDescent="0.25">
      <c r="A273" s="1172"/>
      <c r="B273" s="1159"/>
      <c r="C273" s="1159"/>
      <c r="D273" s="17" t="s">
        <v>192</v>
      </c>
      <c r="E273" s="54">
        <f>SUM(E279,E283)</f>
        <v>15960</v>
      </c>
    </row>
    <row r="274" spans="1:5" x14ac:dyDescent="0.25">
      <c r="A274" s="1173"/>
      <c r="B274" s="1160"/>
      <c r="C274" s="1160"/>
      <c r="D274" s="19" t="s">
        <v>158</v>
      </c>
      <c r="E274" s="69"/>
    </row>
    <row r="275" spans="1:5" ht="27" x14ac:dyDescent="0.25">
      <c r="A275" s="1173"/>
      <c r="B275" s="1160"/>
      <c r="C275" s="1160"/>
      <c r="D275" s="20" t="s">
        <v>193</v>
      </c>
      <c r="E275" s="69"/>
    </row>
    <row r="276" spans="1:5" x14ac:dyDescent="0.25">
      <c r="A276" s="1173"/>
      <c r="B276" s="1160"/>
      <c r="C276" s="1160"/>
      <c r="D276" s="19" t="s">
        <v>42</v>
      </c>
      <c r="E276" s="69"/>
    </row>
    <row r="277" spans="1:5" x14ac:dyDescent="0.25">
      <c r="A277" s="1173"/>
      <c r="B277" s="1161"/>
      <c r="C277" s="1161"/>
      <c r="D277" s="20" t="s">
        <v>87</v>
      </c>
      <c r="E277" s="69"/>
    </row>
    <row r="278" spans="1:5" x14ac:dyDescent="0.25">
      <c r="A278" s="1173"/>
      <c r="B278" s="13"/>
      <c r="C278" s="13"/>
      <c r="D278" s="13" t="s">
        <v>190</v>
      </c>
      <c r="E278" s="68"/>
    </row>
    <row r="279" spans="1:5" ht="27" x14ac:dyDescent="0.25">
      <c r="A279" s="1173"/>
      <c r="B279" s="1162" t="s">
        <v>548</v>
      </c>
      <c r="C279" s="1165"/>
      <c r="D279" s="20" t="s">
        <v>620</v>
      </c>
      <c r="E279" s="70">
        <f>SUM('Լոռի ծր'!G16)</f>
        <v>13500</v>
      </c>
    </row>
    <row r="280" spans="1:5" x14ac:dyDescent="0.25">
      <c r="A280" s="1173"/>
      <c r="B280" s="1163"/>
      <c r="C280" s="1166"/>
      <c r="D280" s="19" t="s">
        <v>191</v>
      </c>
      <c r="E280" s="70"/>
    </row>
    <row r="281" spans="1:5" ht="54" x14ac:dyDescent="0.25">
      <c r="A281" s="1173"/>
      <c r="B281" s="1163"/>
      <c r="C281" s="1166"/>
      <c r="D281" s="20" t="s">
        <v>621</v>
      </c>
      <c r="E281" s="70"/>
    </row>
    <row r="282" spans="1:5" ht="40.5" x14ac:dyDescent="0.25">
      <c r="A282" s="1173"/>
      <c r="B282" s="1164"/>
      <c r="C282" s="1167"/>
      <c r="D282" s="20" t="s">
        <v>86</v>
      </c>
      <c r="E282" s="70"/>
    </row>
    <row r="283" spans="1:5" ht="27" x14ac:dyDescent="0.25">
      <c r="A283" s="1173"/>
      <c r="B283" s="1162" t="s">
        <v>549</v>
      </c>
      <c r="C283" s="1165"/>
      <c r="D283" s="20" t="s">
        <v>622</v>
      </c>
      <c r="E283" s="70">
        <f>SUM('Լոռի ծր'!G29)</f>
        <v>2460</v>
      </c>
    </row>
    <row r="284" spans="1:5" x14ac:dyDescent="0.25">
      <c r="A284" s="1173"/>
      <c r="B284" s="1163"/>
      <c r="C284" s="1166"/>
      <c r="D284" s="19" t="s">
        <v>191</v>
      </c>
      <c r="E284" s="70"/>
    </row>
    <row r="285" spans="1:5" ht="40.5" x14ac:dyDescent="0.25">
      <c r="A285" s="1173"/>
      <c r="B285" s="1163"/>
      <c r="C285" s="1166"/>
      <c r="D285" s="20" t="s">
        <v>623</v>
      </c>
      <c r="E285" s="70"/>
    </row>
    <row r="286" spans="1:5" ht="40.5" x14ac:dyDescent="0.25">
      <c r="A286" s="1173"/>
      <c r="B286" s="1164"/>
      <c r="C286" s="1167"/>
      <c r="D286" s="20" t="s">
        <v>86</v>
      </c>
      <c r="E286" s="70"/>
    </row>
    <row r="287" spans="1:5" x14ac:dyDescent="0.25">
      <c r="A287" s="36"/>
      <c r="B287" s="36"/>
      <c r="C287" s="36"/>
      <c r="D287" s="36"/>
      <c r="E287" s="148"/>
    </row>
    <row r="288" spans="1:5" ht="17.25" x14ac:dyDescent="0.25">
      <c r="A288" s="1157" t="s">
        <v>21</v>
      </c>
      <c r="B288" s="1157"/>
      <c r="C288" s="1157"/>
      <c r="D288" s="1157"/>
      <c r="E288" s="1157"/>
    </row>
    <row r="289" spans="1:5" ht="17.25" x14ac:dyDescent="0.3">
      <c r="A289" s="1158" t="s">
        <v>155</v>
      </c>
      <c r="B289" s="1158"/>
      <c r="C289" s="1158"/>
      <c r="D289" s="1158"/>
      <c r="E289" s="1158"/>
    </row>
    <row r="290" spans="1:5" ht="17.25" x14ac:dyDescent="0.3">
      <c r="A290" s="1158" t="s">
        <v>156</v>
      </c>
      <c r="B290" s="1158"/>
      <c r="C290" s="1158"/>
      <c r="D290" s="1158"/>
      <c r="E290" s="1158"/>
    </row>
    <row r="291" spans="1:5" x14ac:dyDescent="0.25">
      <c r="A291" s="37"/>
      <c r="B291" s="37"/>
      <c r="C291" s="37"/>
      <c r="D291" s="37"/>
      <c r="E291" s="67"/>
    </row>
    <row r="292" spans="1:5" x14ac:dyDescent="0.25">
      <c r="A292" s="12">
        <v>1146</v>
      </c>
      <c r="B292" s="13"/>
      <c r="C292" s="13"/>
      <c r="D292" s="13" t="s">
        <v>157</v>
      </c>
      <c r="E292" s="70"/>
    </row>
    <row r="293" spans="1:5" x14ac:dyDescent="0.25">
      <c r="A293" s="1159"/>
      <c r="B293" s="1159"/>
      <c r="C293" s="1159"/>
      <c r="D293" s="17" t="s">
        <v>169</v>
      </c>
      <c r="E293" s="55">
        <f>SUM(E298)</f>
        <v>-6188.5999999999995</v>
      </c>
    </row>
    <row r="294" spans="1:5" x14ac:dyDescent="0.25">
      <c r="A294" s="1160"/>
      <c r="B294" s="1160"/>
      <c r="C294" s="1160"/>
      <c r="D294" s="19" t="s">
        <v>158</v>
      </c>
      <c r="E294" s="70"/>
    </row>
    <row r="295" spans="1:5" ht="27" x14ac:dyDescent="0.25">
      <c r="A295" s="1160"/>
      <c r="B295" s="1160"/>
      <c r="C295" s="1160"/>
      <c r="D295" s="20" t="s">
        <v>159</v>
      </c>
      <c r="E295" s="70"/>
    </row>
    <row r="296" spans="1:5" x14ac:dyDescent="0.25">
      <c r="A296" s="1160"/>
      <c r="B296" s="1160"/>
      <c r="C296" s="1160"/>
      <c r="D296" s="19" t="s">
        <v>42</v>
      </c>
      <c r="E296" s="70"/>
    </row>
    <row r="297" spans="1:5" ht="40.5" x14ac:dyDescent="0.25">
      <c r="A297" s="1160"/>
      <c r="B297" s="1161"/>
      <c r="C297" s="1161"/>
      <c r="D297" s="20" t="s">
        <v>160</v>
      </c>
      <c r="E297" s="70"/>
    </row>
    <row r="298" spans="1:5" ht="27" x14ac:dyDescent="0.25">
      <c r="A298" s="1160"/>
      <c r="B298" s="1162" t="s">
        <v>407</v>
      </c>
      <c r="C298" s="1165"/>
      <c r="D298" s="20" t="s">
        <v>419</v>
      </c>
      <c r="E298" s="55">
        <f>SUM('Կոտայք ծր'!G49)</f>
        <v>-6188.5999999999995</v>
      </c>
    </row>
    <row r="299" spans="1:5" x14ac:dyDescent="0.25">
      <c r="A299" s="1160"/>
      <c r="B299" s="1163"/>
      <c r="C299" s="1166"/>
      <c r="D299" s="19" t="s">
        <v>162</v>
      </c>
      <c r="E299" s="70"/>
    </row>
    <row r="300" spans="1:5" ht="54" x14ac:dyDescent="0.25">
      <c r="A300" s="1160"/>
      <c r="B300" s="1163"/>
      <c r="C300" s="1166"/>
      <c r="D300" s="20" t="s">
        <v>420</v>
      </c>
      <c r="E300" s="70"/>
    </row>
    <row r="301" spans="1:5" x14ac:dyDescent="0.25">
      <c r="A301" s="1160"/>
      <c r="B301" s="1163"/>
      <c r="C301" s="1166"/>
      <c r="D301" s="19" t="s">
        <v>163</v>
      </c>
      <c r="E301" s="70"/>
    </row>
    <row r="302" spans="1:5" ht="27" x14ac:dyDescent="0.25">
      <c r="A302" s="1160"/>
      <c r="B302" s="1163"/>
      <c r="C302" s="1166"/>
      <c r="D302" s="20" t="s">
        <v>421</v>
      </c>
      <c r="E302" s="70"/>
    </row>
    <row r="303" spans="1:5" x14ac:dyDescent="0.25">
      <c r="A303" s="1160"/>
      <c r="B303" s="1163"/>
      <c r="C303" s="1166"/>
      <c r="D303" s="19" t="s">
        <v>164</v>
      </c>
      <c r="E303" s="70"/>
    </row>
    <row r="304" spans="1:5" x14ac:dyDescent="0.25">
      <c r="A304" s="1161"/>
      <c r="B304" s="1164"/>
      <c r="C304" s="1167"/>
      <c r="D304" s="20" t="s">
        <v>84</v>
      </c>
      <c r="E304" s="70"/>
    </row>
    <row r="305" spans="1:5" x14ac:dyDescent="0.25">
      <c r="A305" s="12">
        <v>1047</v>
      </c>
      <c r="B305" s="13"/>
      <c r="C305" s="13"/>
      <c r="D305" s="13" t="s">
        <v>157</v>
      </c>
      <c r="E305" s="68"/>
    </row>
    <row r="306" spans="1:5" ht="40.5" x14ac:dyDescent="0.25">
      <c r="A306" s="1172"/>
      <c r="B306" s="1159"/>
      <c r="C306" s="1159"/>
      <c r="D306" s="17" t="s">
        <v>192</v>
      </c>
      <c r="E306" s="54">
        <f>SUM(E312,E316,E321)</f>
        <v>-6805.4000000000024</v>
      </c>
    </row>
    <row r="307" spans="1:5" x14ac:dyDescent="0.25">
      <c r="A307" s="1173"/>
      <c r="B307" s="1160"/>
      <c r="C307" s="1160"/>
      <c r="D307" s="19" t="s">
        <v>158</v>
      </c>
      <c r="E307" s="69"/>
    </row>
    <row r="308" spans="1:5" ht="27" x14ac:dyDescent="0.25">
      <c r="A308" s="1173"/>
      <c r="B308" s="1160"/>
      <c r="C308" s="1160"/>
      <c r="D308" s="20" t="s">
        <v>193</v>
      </c>
      <c r="E308" s="69"/>
    </row>
    <row r="309" spans="1:5" x14ac:dyDescent="0.25">
      <c r="A309" s="1173"/>
      <c r="B309" s="1160"/>
      <c r="C309" s="1160"/>
      <c r="D309" s="19" t="s">
        <v>42</v>
      </c>
      <c r="E309" s="69"/>
    </row>
    <row r="310" spans="1:5" x14ac:dyDescent="0.25">
      <c r="A310" s="1173"/>
      <c r="B310" s="1161"/>
      <c r="C310" s="1161"/>
      <c r="D310" s="20" t="s">
        <v>87</v>
      </c>
      <c r="E310" s="69"/>
    </row>
    <row r="311" spans="1:5" x14ac:dyDescent="0.25">
      <c r="A311" s="1173"/>
      <c r="B311" s="13"/>
      <c r="C311" s="13"/>
      <c r="D311" s="13" t="s">
        <v>190</v>
      </c>
      <c r="E311" s="68"/>
    </row>
    <row r="312" spans="1:5" s="2" customFormat="1" ht="27" x14ac:dyDescent="0.25">
      <c r="A312" s="1173"/>
      <c r="B312" s="1162" t="s">
        <v>207</v>
      </c>
      <c r="C312" s="1165"/>
      <c r="D312" s="20" t="s">
        <v>211</v>
      </c>
      <c r="E312" s="66">
        <f>SUM('Կոտայք ծր'!G17)</f>
        <v>167.20000000000005</v>
      </c>
    </row>
    <row r="313" spans="1:5" s="2" customFormat="1" x14ac:dyDescent="0.25">
      <c r="A313" s="1173"/>
      <c r="B313" s="1163"/>
      <c r="C313" s="1166"/>
      <c r="D313" s="19" t="s">
        <v>191</v>
      </c>
      <c r="E313" s="66"/>
    </row>
    <row r="314" spans="1:5" s="2" customFormat="1" ht="40.5" x14ac:dyDescent="0.25">
      <c r="A314" s="1173"/>
      <c r="B314" s="1163"/>
      <c r="C314" s="1166"/>
      <c r="D314" s="20" t="s">
        <v>212</v>
      </c>
      <c r="E314" s="66"/>
    </row>
    <row r="315" spans="1:5" s="2" customFormat="1" ht="40.5" x14ac:dyDescent="0.25">
      <c r="A315" s="1173"/>
      <c r="B315" s="1164"/>
      <c r="C315" s="1167"/>
      <c r="D315" s="20" t="s">
        <v>86</v>
      </c>
      <c r="E315" s="66"/>
    </row>
    <row r="316" spans="1:5" ht="40.5" x14ac:dyDescent="0.25">
      <c r="A316" s="1173"/>
      <c r="B316" s="1162" t="s">
        <v>154</v>
      </c>
      <c r="C316" s="1165"/>
      <c r="D316" s="20" t="s">
        <v>422</v>
      </c>
      <c r="E316" s="55">
        <f>SUM('Կոտայք ծր'!G30)</f>
        <v>-5900</v>
      </c>
    </row>
    <row r="317" spans="1:5" x14ac:dyDescent="0.25">
      <c r="A317" s="1173"/>
      <c r="B317" s="1163"/>
      <c r="C317" s="1166"/>
      <c r="D317" s="19" t="s">
        <v>191</v>
      </c>
      <c r="E317" s="55"/>
    </row>
    <row r="318" spans="1:5" ht="27" x14ac:dyDescent="0.25">
      <c r="A318" s="1173"/>
      <c r="B318" s="1163"/>
      <c r="C318" s="1166"/>
      <c r="D318" s="20" t="s">
        <v>423</v>
      </c>
      <c r="E318" s="55"/>
    </row>
    <row r="319" spans="1:5" ht="40.5" x14ac:dyDescent="0.25">
      <c r="A319" s="1173"/>
      <c r="B319" s="1164"/>
      <c r="C319" s="1167"/>
      <c r="D319" s="20" t="s">
        <v>86</v>
      </c>
      <c r="E319" s="55"/>
    </row>
    <row r="320" spans="1:5" x14ac:dyDescent="0.25">
      <c r="A320" s="1173"/>
      <c r="B320" s="13"/>
      <c r="C320" s="13"/>
      <c r="D320" s="13" t="s">
        <v>174</v>
      </c>
      <c r="E320" s="538"/>
    </row>
    <row r="321" spans="1:5" x14ac:dyDescent="0.25">
      <c r="A321" s="1173"/>
      <c r="B321" s="1162" t="s">
        <v>409</v>
      </c>
      <c r="C321" s="1165"/>
      <c r="D321" s="20" t="s">
        <v>424</v>
      </c>
      <c r="E321" s="55">
        <f>SUM('Կոտայք ծր'!G71)</f>
        <v>-1072.6000000000022</v>
      </c>
    </row>
    <row r="322" spans="1:5" x14ac:dyDescent="0.25">
      <c r="A322" s="1173"/>
      <c r="B322" s="1163"/>
      <c r="C322" s="1166"/>
      <c r="D322" s="19" t="s">
        <v>175</v>
      </c>
      <c r="E322" s="70"/>
    </row>
    <row r="323" spans="1:5" ht="40.5" x14ac:dyDescent="0.25">
      <c r="A323" s="1173"/>
      <c r="B323" s="1163"/>
      <c r="C323" s="1166"/>
      <c r="D323" s="20" t="s">
        <v>195</v>
      </c>
      <c r="E323" s="70"/>
    </row>
    <row r="324" spans="1:5" x14ac:dyDescent="0.25">
      <c r="A324" s="1173"/>
      <c r="B324" s="1163"/>
      <c r="C324" s="1166"/>
      <c r="D324" s="19" t="s">
        <v>177</v>
      </c>
      <c r="E324" s="70"/>
    </row>
    <row r="325" spans="1:5" ht="40.5" x14ac:dyDescent="0.25">
      <c r="A325" s="1174"/>
      <c r="B325" s="1163"/>
      <c r="C325" s="1166"/>
      <c r="D325" s="20" t="s">
        <v>86</v>
      </c>
      <c r="E325" s="70"/>
    </row>
    <row r="326" spans="1:5" x14ac:dyDescent="0.25">
      <c r="A326" s="12">
        <v>1049</v>
      </c>
      <c r="B326" s="13"/>
      <c r="C326" s="13"/>
      <c r="D326" s="13" t="s">
        <v>157</v>
      </c>
      <c r="E326" s="68"/>
    </row>
    <row r="327" spans="1:5" ht="27" x14ac:dyDescent="0.25">
      <c r="A327" s="1159"/>
      <c r="B327" s="1159"/>
      <c r="C327" s="1159"/>
      <c r="D327" s="17" t="s">
        <v>172</v>
      </c>
      <c r="E327" s="54">
        <f>SUM(E333)</f>
        <v>7994.0000000000018</v>
      </c>
    </row>
    <row r="328" spans="1:5" x14ac:dyDescent="0.25">
      <c r="A328" s="1160"/>
      <c r="B328" s="1160"/>
      <c r="C328" s="1160"/>
      <c r="D328" s="19" t="s">
        <v>158</v>
      </c>
      <c r="E328" s="69"/>
    </row>
    <row r="329" spans="1:5" ht="27" x14ac:dyDescent="0.25">
      <c r="A329" s="1160"/>
      <c r="B329" s="1160"/>
      <c r="C329" s="1160"/>
      <c r="D329" s="20" t="s">
        <v>173</v>
      </c>
      <c r="E329" s="69"/>
    </row>
    <row r="330" spans="1:5" x14ac:dyDescent="0.25">
      <c r="A330" s="1160"/>
      <c r="B330" s="1160"/>
      <c r="C330" s="1160"/>
      <c r="D330" s="19" t="s">
        <v>42</v>
      </c>
      <c r="E330" s="69"/>
    </row>
    <row r="331" spans="1:5" ht="67.5" x14ac:dyDescent="0.25">
      <c r="A331" s="1160"/>
      <c r="B331" s="1161"/>
      <c r="C331" s="1161"/>
      <c r="D331" s="20" t="s">
        <v>166</v>
      </c>
      <c r="E331" s="69"/>
    </row>
    <row r="332" spans="1:5" x14ac:dyDescent="0.25">
      <c r="A332" s="1160"/>
      <c r="B332" s="13"/>
      <c r="C332" s="13"/>
      <c r="D332" s="13" t="s">
        <v>174</v>
      </c>
      <c r="E332" s="68"/>
    </row>
    <row r="333" spans="1:5" s="2" customFormat="1" ht="27" x14ac:dyDescent="0.25">
      <c r="A333" s="1160"/>
      <c r="B333" s="1162" t="s">
        <v>362</v>
      </c>
      <c r="C333" s="1165"/>
      <c r="D333" s="20" t="s">
        <v>425</v>
      </c>
      <c r="E333" s="70">
        <f>SUM('Կոտայք ծր'!G84)</f>
        <v>7994.0000000000018</v>
      </c>
    </row>
    <row r="334" spans="1:5" x14ac:dyDescent="0.25">
      <c r="A334" s="1160"/>
      <c r="B334" s="1163"/>
      <c r="C334" s="1166"/>
      <c r="D334" s="19" t="s">
        <v>175</v>
      </c>
      <c r="E334" s="70"/>
    </row>
    <row r="335" spans="1:5" ht="40.5" x14ac:dyDescent="0.25">
      <c r="A335" s="1160"/>
      <c r="B335" s="1163"/>
      <c r="C335" s="1166"/>
      <c r="D335" s="20" t="s">
        <v>176</v>
      </c>
      <c r="E335" s="70"/>
    </row>
    <row r="336" spans="1:5" x14ac:dyDescent="0.25">
      <c r="A336" s="1160"/>
      <c r="B336" s="1163"/>
      <c r="C336" s="1166"/>
      <c r="D336" s="19" t="s">
        <v>177</v>
      </c>
      <c r="E336" s="70"/>
    </row>
    <row r="337" spans="1:5" ht="27" x14ac:dyDescent="0.25">
      <c r="A337" s="1161"/>
      <c r="B337" s="1163"/>
      <c r="C337" s="1166"/>
      <c r="D337" s="20" t="s">
        <v>165</v>
      </c>
      <c r="E337" s="70"/>
    </row>
    <row r="338" spans="1:5" ht="21" customHeight="1" x14ac:dyDescent="0.25">
      <c r="A338" s="12">
        <v>1098</v>
      </c>
      <c r="B338" s="13"/>
      <c r="C338" s="13"/>
      <c r="D338" s="13" t="s">
        <v>157</v>
      </c>
      <c r="E338" s="68"/>
    </row>
    <row r="339" spans="1:5" x14ac:dyDescent="0.25">
      <c r="A339" s="1172"/>
      <c r="B339" s="1159"/>
      <c r="C339" s="1159"/>
      <c r="D339" s="17" t="s">
        <v>617</v>
      </c>
      <c r="E339" s="54">
        <f>SUM(E345)</f>
        <v>5000</v>
      </c>
    </row>
    <row r="340" spans="1:5" ht="24.75" customHeight="1" x14ac:dyDescent="0.25">
      <c r="A340" s="1173"/>
      <c r="B340" s="1160"/>
      <c r="C340" s="1160"/>
      <c r="D340" s="19" t="s">
        <v>158</v>
      </c>
      <c r="E340" s="69"/>
    </row>
    <row r="341" spans="1:5" ht="40.5" customHeight="1" x14ac:dyDescent="0.25">
      <c r="A341" s="1173"/>
      <c r="B341" s="1160"/>
      <c r="C341" s="1160"/>
      <c r="D341" s="20" t="s">
        <v>618</v>
      </c>
      <c r="E341" s="69"/>
    </row>
    <row r="342" spans="1:5" ht="24" customHeight="1" x14ac:dyDescent="0.25">
      <c r="A342" s="1173"/>
      <c r="B342" s="1160"/>
      <c r="C342" s="1160"/>
      <c r="D342" s="19" t="s">
        <v>42</v>
      </c>
      <c r="E342" s="69"/>
    </row>
    <row r="343" spans="1:5" ht="40.5" x14ac:dyDescent="0.25">
      <c r="A343" s="1173"/>
      <c r="B343" s="1161"/>
      <c r="C343" s="1161"/>
      <c r="D343" s="20" t="s">
        <v>619</v>
      </c>
      <c r="E343" s="69"/>
    </row>
    <row r="344" spans="1:5" ht="13.5" customHeight="1" x14ac:dyDescent="0.25">
      <c r="A344" s="1173"/>
      <c r="B344" s="13"/>
      <c r="C344" s="13"/>
      <c r="D344" s="13" t="s">
        <v>174</v>
      </c>
      <c r="E344" s="68"/>
    </row>
    <row r="345" spans="1:5" ht="41.25" customHeight="1" x14ac:dyDescent="0.25">
      <c r="A345" s="1173"/>
      <c r="B345" s="1162" t="s">
        <v>561</v>
      </c>
      <c r="C345" s="1165"/>
      <c r="D345" s="20" t="s">
        <v>624</v>
      </c>
      <c r="E345" s="55">
        <f>SUM('Կոտայք ծր'!G98)</f>
        <v>5000</v>
      </c>
    </row>
    <row r="346" spans="1:5" x14ac:dyDescent="0.25">
      <c r="A346" s="1173"/>
      <c r="B346" s="1163"/>
      <c r="C346" s="1166"/>
      <c r="D346" s="19" t="s">
        <v>175</v>
      </c>
      <c r="E346" s="69"/>
    </row>
    <row r="347" spans="1:5" ht="27" x14ac:dyDescent="0.25">
      <c r="A347" s="1173"/>
      <c r="B347" s="1163"/>
      <c r="C347" s="1166"/>
      <c r="D347" s="20" t="s">
        <v>625</v>
      </c>
      <c r="E347" s="536"/>
    </row>
    <row r="348" spans="1:5" ht="18.75" customHeight="1" x14ac:dyDescent="0.25">
      <c r="A348" s="1173"/>
      <c r="B348" s="1163"/>
      <c r="C348" s="1166"/>
      <c r="D348" s="19" t="s">
        <v>177</v>
      </c>
      <c r="E348" s="537"/>
    </row>
    <row r="349" spans="1:5" ht="27.75" customHeight="1" x14ac:dyDescent="0.25">
      <c r="A349" s="1174"/>
      <c r="B349" s="1164"/>
      <c r="C349" s="1167"/>
      <c r="D349" s="20" t="s">
        <v>544</v>
      </c>
      <c r="E349" s="537"/>
    </row>
    <row r="350" spans="1:5" x14ac:dyDescent="0.25">
      <c r="A350" s="36"/>
      <c r="B350" s="36"/>
      <c r="C350" s="36"/>
      <c r="D350" s="36"/>
      <c r="E350" s="148"/>
    </row>
    <row r="351" spans="1:5" ht="17.25" customHeight="1" x14ac:dyDescent="0.25">
      <c r="A351" s="1157" t="s">
        <v>228</v>
      </c>
      <c r="B351" s="1157"/>
      <c r="C351" s="1157"/>
      <c r="D351" s="1157"/>
      <c r="E351" s="1157"/>
    </row>
    <row r="352" spans="1:5" ht="17.25" x14ac:dyDescent="0.3">
      <c r="A352" s="1158" t="s">
        <v>155</v>
      </c>
      <c r="B352" s="1158"/>
      <c r="C352" s="1158"/>
      <c r="D352" s="1158"/>
      <c r="E352" s="1158"/>
    </row>
    <row r="353" spans="1:5" ht="17.25" x14ac:dyDescent="0.3">
      <c r="A353" s="1158" t="s">
        <v>156</v>
      </c>
      <c r="B353" s="1158"/>
      <c r="C353" s="1158"/>
      <c r="D353" s="1158"/>
      <c r="E353" s="1158"/>
    </row>
    <row r="354" spans="1:5" x14ac:dyDescent="0.25">
      <c r="A354" s="37"/>
      <c r="B354" s="37"/>
      <c r="C354" s="37"/>
      <c r="D354" s="37"/>
      <c r="E354" s="67"/>
    </row>
    <row r="355" spans="1:5" x14ac:dyDescent="0.25">
      <c r="A355" s="12">
        <v>1049</v>
      </c>
      <c r="B355" s="13"/>
      <c r="C355" s="13"/>
      <c r="D355" s="13" t="s">
        <v>157</v>
      </c>
      <c r="E355" s="68"/>
    </row>
    <row r="356" spans="1:5" ht="27" x14ac:dyDescent="0.25">
      <c r="A356" s="1159"/>
      <c r="B356" s="1159"/>
      <c r="C356" s="1159"/>
      <c r="D356" s="17" t="s">
        <v>172</v>
      </c>
      <c r="E356" s="54">
        <f>SUM(E362)</f>
        <v>-12218</v>
      </c>
    </row>
    <row r="357" spans="1:5" x14ac:dyDescent="0.25">
      <c r="A357" s="1160"/>
      <c r="B357" s="1160"/>
      <c r="C357" s="1160"/>
      <c r="D357" s="19" t="s">
        <v>158</v>
      </c>
      <c r="E357" s="69"/>
    </row>
    <row r="358" spans="1:5" ht="27" x14ac:dyDescent="0.25">
      <c r="A358" s="1160"/>
      <c r="B358" s="1160"/>
      <c r="C358" s="1160"/>
      <c r="D358" s="20" t="s">
        <v>173</v>
      </c>
      <c r="E358" s="69"/>
    </row>
    <row r="359" spans="1:5" x14ac:dyDescent="0.25">
      <c r="A359" s="1160"/>
      <c r="B359" s="1160"/>
      <c r="C359" s="1160"/>
      <c r="D359" s="19" t="s">
        <v>42</v>
      </c>
      <c r="E359" s="69"/>
    </row>
    <row r="360" spans="1:5" ht="67.5" x14ac:dyDescent="0.25">
      <c r="A360" s="1160"/>
      <c r="B360" s="1161"/>
      <c r="C360" s="1161"/>
      <c r="D360" s="20" t="s">
        <v>166</v>
      </c>
      <c r="E360" s="69"/>
    </row>
    <row r="361" spans="1:5" x14ac:dyDescent="0.25">
      <c r="A361" s="1160"/>
      <c r="B361" s="13"/>
      <c r="C361" s="13"/>
      <c r="D361" s="13" t="s">
        <v>174</v>
      </c>
      <c r="E361" s="68"/>
    </row>
    <row r="362" spans="1:5" ht="27" x14ac:dyDescent="0.25">
      <c r="A362" s="1160"/>
      <c r="B362" s="1162" t="s">
        <v>243</v>
      </c>
      <c r="C362" s="1165"/>
      <c r="D362" s="20" t="s">
        <v>469</v>
      </c>
      <c r="E362" s="55">
        <f>SUM('Շիրակ ծր'!G83)</f>
        <v>-12218</v>
      </c>
    </row>
    <row r="363" spans="1:5" x14ac:dyDescent="0.25">
      <c r="A363" s="1160"/>
      <c r="B363" s="1163"/>
      <c r="C363" s="1166"/>
      <c r="D363" s="19" t="s">
        <v>175</v>
      </c>
      <c r="E363" s="70"/>
    </row>
    <row r="364" spans="1:5" ht="40.5" x14ac:dyDescent="0.25">
      <c r="A364" s="1160"/>
      <c r="B364" s="1163"/>
      <c r="C364" s="1166"/>
      <c r="D364" s="20" t="s">
        <v>176</v>
      </c>
      <c r="E364" s="70"/>
    </row>
    <row r="365" spans="1:5" x14ac:dyDescent="0.25">
      <c r="A365" s="1160"/>
      <c r="B365" s="1163"/>
      <c r="C365" s="1166"/>
      <c r="D365" s="19" t="s">
        <v>177</v>
      </c>
      <c r="E365" s="70"/>
    </row>
    <row r="366" spans="1:5" ht="27" x14ac:dyDescent="0.25">
      <c r="A366" s="1161"/>
      <c r="B366" s="1163"/>
      <c r="C366" s="1166"/>
      <c r="D366" s="20" t="s">
        <v>165</v>
      </c>
      <c r="E366" s="70"/>
    </row>
    <row r="367" spans="1:5" x14ac:dyDescent="0.25">
      <c r="A367" s="12">
        <v>1146</v>
      </c>
      <c r="B367" s="13"/>
      <c r="C367" s="13"/>
      <c r="D367" s="13" t="s">
        <v>157</v>
      </c>
      <c r="E367" s="70"/>
    </row>
    <row r="368" spans="1:5" x14ac:dyDescent="0.25">
      <c r="A368" s="1159"/>
      <c r="B368" s="1159"/>
      <c r="C368" s="1159"/>
      <c r="D368" s="17" t="s">
        <v>169</v>
      </c>
      <c r="E368" s="55">
        <f>SUM(E374)</f>
        <v>-43201</v>
      </c>
    </row>
    <row r="369" spans="1:5" x14ac:dyDescent="0.25">
      <c r="A369" s="1160"/>
      <c r="B369" s="1160"/>
      <c r="C369" s="1160"/>
      <c r="D369" s="19" t="s">
        <v>158</v>
      </c>
      <c r="E369" s="70"/>
    </row>
    <row r="370" spans="1:5" ht="27" x14ac:dyDescent="0.25">
      <c r="A370" s="1160"/>
      <c r="B370" s="1160"/>
      <c r="C370" s="1160"/>
      <c r="D370" s="20" t="s">
        <v>159</v>
      </c>
      <c r="E370" s="70"/>
    </row>
    <row r="371" spans="1:5" x14ac:dyDescent="0.25">
      <c r="A371" s="1160"/>
      <c r="B371" s="1160"/>
      <c r="C371" s="1160"/>
      <c r="D371" s="19" t="s">
        <v>42</v>
      </c>
      <c r="E371" s="70"/>
    </row>
    <row r="372" spans="1:5" ht="40.5" x14ac:dyDescent="0.25">
      <c r="A372" s="1160"/>
      <c r="B372" s="1161"/>
      <c r="C372" s="1161"/>
      <c r="D372" s="20" t="s">
        <v>160</v>
      </c>
      <c r="E372" s="70"/>
    </row>
    <row r="373" spans="1:5" x14ac:dyDescent="0.25">
      <c r="A373" s="1160"/>
      <c r="B373" s="13"/>
      <c r="C373" s="13"/>
      <c r="D373" s="13" t="s">
        <v>161</v>
      </c>
      <c r="E373" s="70"/>
    </row>
    <row r="374" spans="1:5" x14ac:dyDescent="0.25">
      <c r="A374" s="1160"/>
      <c r="B374" s="1162" t="s">
        <v>355</v>
      </c>
      <c r="C374" s="1165"/>
      <c r="D374" s="20" t="s">
        <v>468</v>
      </c>
      <c r="E374" s="55">
        <f>SUM('Շիրակ ծր'!G33)</f>
        <v>-43201</v>
      </c>
    </row>
    <row r="375" spans="1:5" x14ac:dyDescent="0.25">
      <c r="A375" s="1160"/>
      <c r="B375" s="1163"/>
      <c r="C375" s="1166"/>
      <c r="D375" s="19" t="s">
        <v>162</v>
      </c>
      <c r="E375" s="70"/>
    </row>
    <row r="376" spans="1:5" ht="54" x14ac:dyDescent="0.25">
      <c r="A376" s="1160"/>
      <c r="B376" s="1163"/>
      <c r="C376" s="1166"/>
      <c r="D376" s="20" t="s">
        <v>467</v>
      </c>
      <c r="E376" s="70"/>
    </row>
    <row r="377" spans="1:5" x14ac:dyDescent="0.25">
      <c r="A377" s="1160"/>
      <c r="B377" s="1163"/>
      <c r="C377" s="1166"/>
      <c r="D377" s="19" t="s">
        <v>163</v>
      </c>
      <c r="E377" s="70"/>
    </row>
    <row r="378" spans="1:5" ht="27" x14ac:dyDescent="0.25">
      <c r="A378" s="1160"/>
      <c r="B378" s="1163"/>
      <c r="C378" s="1166"/>
      <c r="D378" s="20" t="s">
        <v>466</v>
      </c>
      <c r="E378" s="70"/>
    </row>
    <row r="379" spans="1:5" x14ac:dyDescent="0.25">
      <c r="A379" s="1160"/>
      <c r="B379" s="1163"/>
      <c r="C379" s="1166"/>
      <c r="D379" s="19" t="s">
        <v>164</v>
      </c>
      <c r="E379" s="70"/>
    </row>
    <row r="380" spans="1:5" x14ac:dyDescent="0.25">
      <c r="A380" s="1161"/>
      <c r="B380" s="1164"/>
      <c r="C380" s="1167"/>
      <c r="D380" s="20" t="s">
        <v>84</v>
      </c>
      <c r="E380" s="70"/>
    </row>
    <row r="381" spans="1:5" x14ac:dyDescent="0.25">
      <c r="A381" s="12">
        <v>1047</v>
      </c>
      <c r="B381" s="13"/>
      <c r="C381" s="13"/>
      <c r="D381" s="13" t="s">
        <v>157</v>
      </c>
      <c r="E381" s="68"/>
    </row>
    <row r="382" spans="1:5" ht="40.5" x14ac:dyDescent="0.25">
      <c r="A382" s="1172"/>
      <c r="B382" s="1159"/>
      <c r="C382" s="1159"/>
      <c r="D382" s="17" t="s">
        <v>192</v>
      </c>
      <c r="E382" s="54">
        <f>SUM(E388)</f>
        <v>37919</v>
      </c>
    </row>
    <row r="383" spans="1:5" x14ac:dyDescent="0.25">
      <c r="A383" s="1173"/>
      <c r="B383" s="1160"/>
      <c r="C383" s="1160"/>
      <c r="D383" s="19" t="s">
        <v>158</v>
      </c>
      <c r="E383" s="69"/>
    </row>
    <row r="384" spans="1:5" ht="27" x14ac:dyDescent="0.25">
      <c r="A384" s="1173"/>
      <c r="B384" s="1160"/>
      <c r="C384" s="1160"/>
      <c r="D384" s="20" t="s">
        <v>193</v>
      </c>
      <c r="E384" s="69"/>
    </row>
    <row r="385" spans="1:5" x14ac:dyDescent="0.25">
      <c r="A385" s="1173"/>
      <c r="B385" s="1160"/>
      <c r="C385" s="1160"/>
      <c r="D385" s="19" t="s">
        <v>42</v>
      </c>
      <c r="E385" s="69"/>
    </row>
    <row r="386" spans="1:5" x14ac:dyDescent="0.25">
      <c r="A386" s="1173"/>
      <c r="B386" s="1161"/>
      <c r="C386" s="1161"/>
      <c r="D386" s="20" t="s">
        <v>87</v>
      </c>
      <c r="E386" s="69"/>
    </row>
    <row r="387" spans="1:5" x14ac:dyDescent="0.25">
      <c r="A387" s="1173"/>
      <c r="B387" s="13"/>
      <c r="C387" s="13"/>
      <c r="D387" s="13" t="s">
        <v>190</v>
      </c>
      <c r="E387" s="68"/>
    </row>
    <row r="388" spans="1:5" ht="27" x14ac:dyDescent="0.25">
      <c r="A388" s="1173"/>
      <c r="B388" s="1162" t="s">
        <v>573</v>
      </c>
      <c r="C388" s="1165"/>
      <c r="D388" s="20" t="s">
        <v>426</v>
      </c>
      <c r="E388" s="70">
        <f>SUM('Շիրակ ծր'!G16)</f>
        <v>37919</v>
      </c>
    </row>
    <row r="389" spans="1:5" x14ac:dyDescent="0.25">
      <c r="A389" s="1173"/>
      <c r="B389" s="1163"/>
      <c r="C389" s="1166"/>
      <c r="D389" s="19" t="s">
        <v>191</v>
      </c>
      <c r="E389" s="70"/>
    </row>
    <row r="390" spans="1:5" ht="54" x14ac:dyDescent="0.25">
      <c r="A390" s="1173"/>
      <c r="B390" s="1163"/>
      <c r="C390" s="1166"/>
      <c r="D390" s="20" t="s">
        <v>627</v>
      </c>
      <c r="E390" s="70"/>
    </row>
    <row r="391" spans="1:5" ht="40.5" x14ac:dyDescent="0.25">
      <c r="A391" s="1173"/>
      <c r="B391" s="1164"/>
      <c r="C391" s="1167"/>
      <c r="D391" s="20" t="s">
        <v>86</v>
      </c>
      <c r="E391" s="70"/>
    </row>
    <row r="392" spans="1:5" ht="29.25" customHeight="1" x14ac:dyDescent="0.25">
      <c r="A392" s="12">
        <v>1168</v>
      </c>
      <c r="B392" s="13"/>
      <c r="C392" s="13"/>
      <c r="D392" s="13" t="s">
        <v>157</v>
      </c>
      <c r="E392" s="68"/>
    </row>
    <row r="393" spans="1:5" ht="36.75" customHeight="1" x14ac:dyDescent="0.25">
      <c r="A393" s="1159"/>
      <c r="B393" s="1159"/>
      <c r="C393" s="1159"/>
      <c r="D393" s="17" t="s">
        <v>182</v>
      </c>
      <c r="E393" s="54">
        <f>SUM(E399)</f>
        <v>9650</v>
      </c>
    </row>
    <row r="394" spans="1:5" ht="27.75" customHeight="1" x14ac:dyDescent="0.25">
      <c r="A394" s="1160"/>
      <c r="B394" s="1160"/>
      <c r="C394" s="1160"/>
      <c r="D394" s="19" t="s">
        <v>158</v>
      </c>
      <c r="E394" s="69"/>
    </row>
    <row r="395" spans="1:5" ht="44.25" customHeight="1" x14ac:dyDescent="0.25">
      <c r="A395" s="1160"/>
      <c r="B395" s="1160"/>
      <c r="C395" s="1160"/>
      <c r="D395" s="20" t="s">
        <v>183</v>
      </c>
      <c r="E395" s="69"/>
    </row>
    <row r="396" spans="1:5" ht="27.75" customHeight="1" x14ac:dyDescent="0.25">
      <c r="A396" s="1160"/>
      <c r="B396" s="1160"/>
      <c r="C396" s="1160"/>
      <c r="D396" s="19" t="s">
        <v>42</v>
      </c>
      <c r="E396" s="69"/>
    </row>
    <row r="397" spans="1:5" ht="36.75" customHeight="1" x14ac:dyDescent="0.25">
      <c r="A397" s="1160"/>
      <c r="B397" s="1161"/>
      <c r="C397" s="1161"/>
      <c r="D397" s="20" t="s">
        <v>152</v>
      </c>
      <c r="E397" s="69"/>
    </row>
    <row r="398" spans="1:5" x14ac:dyDescent="0.25">
      <c r="A398" s="1160"/>
      <c r="B398" s="13"/>
      <c r="C398" s="13"/>
      <c r="D398" s="13" t="s">
        <v>161</v>
      </c>
      <c r="E398" s="68"/>
    </row>
    <row r="399" spans="1:5" ht="27" x14ac:dyDescent="0.25">
      <c r="A399" s="1160"/>
      <c r="B399" s="1162" t="s">
        <v>180</v>
      </c>
      <c r="C399" s="1165"/>
      <c r="D399" s="20" t="s">
        <v>628</v>
      </c>
      <c r="E399" s="70">
        <f>SUM('Շիրակ ծր'!G47)</f>
        <v>9650</v>
      </c>
    </row>
    <row r="400" spans="1:5" ht="28.5" customHeight="1" x14ac:dyDescent="0.25">
      <c r="A400" s="1160"/>
      <c r="B400" s="1163"/>
      <c r="C400" s="1166"/>
      <c r="D400" s="19" t="s">
        <v>162</v>
      </c>
      <c r="E400" s="70"/>
    </row>
    <row r="401" spans="1:5" ht="32.25" customHeight="1" x14ac:dyDescent="0.25">
      <c r="A401" s="1160"/>
      <c r="B401" s="1163"/>
      <c r="C401" s="1166"/>
      <c r="D401" s="20" t="s">
        <v>629</v>
      </c>
      <c r="E401" s="70"/>
    </row>
    <row r="402" spans="1:5" ht="25.5" customHeight="1" x14ac:dyDescent="0.25">
      <c r="A402" s="1160"/>
      <c r="B402" s="1163"/>
      <c r="C402" s="1166"/>
      <c r="D402" s="19" t="s">
        <v>164</v>
      </c>
      <c r="E402" s="70"/>
    </row>
    <row r="403" spans="1:5" ht="29.25" customHeight="1" x14ac:dyDescent="0.25">
      <c r="A403" s="1161"/>
      <c r="B403" s="1164"/>
      <c r="C403" s="1167"/>
      <c r="D403" s="20" t="s">
        <v>151</v>
      </c>
      <c r="E403" s="70"/>
    </row>
    <row r="404" spans="1:5" x14ac:dyDescent="0.25">
      <c r="A404" s="12">
        <v>1047</v>
      </c>
      <c r="B404" s="13"/>
      <c r="C404" s="13"/>
      <c r="D404" s="13" t="s">
        <v>157</v>
      </c>
      <c r="E404" s="68"/>
    </row>
    <row r="405" spans="1:5" ht="40.5" x14ac:dyDescent="0.25">
      <c r="A405" s="1172"/>
      <c r="B405" s="1159"/>
      <c r="C405" s="1159"/>
      <c r="D405" s="17" t="s">
        <v>192</v>
      </c>
      <c r="E405" s="54">
        <f>SUM(E416,E411)</f>
        <v>7850</v>
      </c>
    </row>
    <row r="406" spans="1:5" x14ac:dyDescent="0.25">
      <c r="A406" s="1173"/>
      <c r="B406" s="1160"/>
      <c r="C406" s="1160"/>
      <c r="D406" s="19" t="s">
        <v>158</v>
      </c>
      <c r="E406" s="69"/>
    </row>
    <row r="407" spans="1:5" ht="27" x14ac:dyDescent="0.25">
      <c r="A407" s="1173"/>
      <c r="B407" s="1160"/>
      <c r="C407" s="1160"/>
      <c r="D407" s="20" t="s">
        <v>193</v>
      </c>
      <c r="E407" s="69"/>
    </row>
    <row r="408" spans="1:5" x14ac:dyDescent="0.25">
      <c r="A408" s="1173"/>
      <c r="B408" s="1160"/>
      <c r="C408" s="1160"/>
      <c r="D408" s="19" t="s">
        <v>42</v>
      </c>
      <c r="E408" s="69"/>
    </row>
    <row r="409" spans="1:5" x14ac:dyDescent="0.25">
      <c r="A409" s="1173"/>
      <c r="B409" s="1161"/>
      <c r="C409" s="1161"/>
      <c r="D409" s="20" t="s">
        <v>87</v>
      </c>
      <c r="E409" s="69"/>
    </row>
    <row r="410" spans="1:5" x14ac:dyDescent="0.25">
      <c r="A410" s="1173"/>
      <c r="B410" s="13"/>
      <c r="C410" s="13"/>
      <c r="D410" s="13" t="s">
        <v>174</v>
      </c>
      <c r="E410" s="68"/>
    </row>
    <row r="411" spans="1:5" x14ac:dyDescent="0.25">
      <c r="A411" s="1173"/>
      <c r="B411" s="1162" t="s">
        <v>649</v>
      </c>
      <c r="C411" s="1165"/>
      <c r="D411" s="20" t="s">
        <v>650</v>
      </c>
      <c r="E411" s="70">
        <f>SUM('Շիրակ ծր'!G96)</f>
        <v>7500</v>
      </c>
    </row>
    <row r="412" spans="1:5" x14ac:dyDescent="0.25">
      <c r="A412" s="1173"/>
      <c r="B412" s="1163"/>
      <c r="C412" s="1166"/>
      <c r="D412" s="19" t="s">
        <v>175</v>
      </c>
      <c r="E412" s="70"/>
    </row>
    <row r="413" spans="1:5" ht="27" x14ac:dyDescent="0.25">
      <c r="A413" s="1173"/>
      <c r="B413" s="1163"/>
      <c r="C413" s="1166"/>
      <c r="D413" s="20" t="s">
        <v>414</v>
      </c>
      <c r="E413" s="70"/>
    </row>
    <row r="414" spans="1:5" x14ac:dyDescent="0.25">
      <c r="A414" s="1173"/>
      <c r="B414" s="1163"/>
      <c r="C414" s="1166"/>
      <c r="D414" s="19" t="s">
        <v>177</v>
      </c>
      <c r="E414" s="70"/>
    </row>
    <row r="415" spans="1:5" ht="40.5" x14ac:dyDescent="0.25">
      <c r="A415" s="1173"/>
      <c r="B415" s="1163"/>
      <c r="C415" s="1166"/>
      <c r="D415" s="20" t="s">
        <v>86</v>
      </c>
      <c r="E415" s="70"/>
    </row>
    <row r="416" spans="1:5" x14ac:dyDescent="0.25">
      <c r="A416" s="1173"/>
      <c r="B416" s="1162" t="s">
        <v>357</v>
      </c>
      <c r="C416" s="1165"/>
      <c r="D416" s="20" t="s">
        <v>427</v>
      </c>
      <c r="E416" s="70">
        <f>SUM('Շիրակ ծր'!G70)</f>
        <v>350</v>
      </c>
    </row>
    <row r="417" spans="1:5" x14ac:dyDescent="0.25">
      <c r="A417" s="1173"/>
      <c r="B417" s="1163"/>
      <c r="C417" s="1166"/>
      <c r="D417" s="19" t="s">
        <v>175</v>
      </c>
      <c r="E417" s="70"/>
    </row>
    <row r="418" spans="1:5" ht="40.5" x14ac:dyDescent="0.25">
      <c r="A418" s="1173"/>
      <c r="B418" s="1163"/>
      <c r="C418" s="1166"/>
      <c r="D418" s="20" t="s">
        <v>195</v>
      </c>
      <c r="E418" s="70"/>
    </row>
    <row r="419" spans="1:5" x14ac:dyDescent="0.25">
      <c r="A419" s="1173"/>
      <c r="B419" s="1163"/>
      <c r="C419" s="1166"/>
      <c r="D419" s="19" t="s">
        <v>177</v>
      </c>
      <c r="E419" s="70"/>
    </row>
    <row r="420" spans="1:5" ht="40.5" x14ac:dyDescent="0.25">
      <c r="A420" s="1174"/>
      <c r="B420" s="1163"/>
      <c r="C420" s="1166"/>
      <c r="D420" s="20" t="s">
        <v>86</v>
      </c>
      <c r="E420" s="70"/>
    </row>
    <row r="421" spans="1:5" x14ac:dyDescent="0.25">
      <c r="A421" s="36"/>
      <c r="B421" s="36"/>
      <c r="C421" s="36"/>
      <c r="D421" s="36"/>
      <c r="E421" s="148"/>
    </row>
    <row r="422" spans="1:5" ht="17.25" x14ac:dyDescent="0.25">
      <c r="A422" s="1157" t="s">
        <v>222</v>
      </c>
      <c r="B422" s="1157"/>
      <c r="C422" s="1157"/>
      <c r="D422" s="1157"/>
      <c r="E422" s="1157"/>
    </row>
    <row r="423" spans="1:5" ht="17.25" x14ac:dyDescent="0.3">
      <c r="A423" s="1158" t="s">
        <v>155</v>
      </c>
      <c r="B423" s="1158"/>
      <c r="C423" s="1158"/>
      <c r="D423" s="1158"/>
      <c r="E423" s="1158"/>
    </row>
    <row r="424" spans="1:5" ht="17.25" x14ac:dyDescent="0.3">
      <c r="A424" s="1158" t="s">
        <v>156</v>
      </c>
      <c r="B424" s="1158"/>
      <c r="C424" s="1158"/>
      <c r="D424" s="1158"/>
      <c r="E424" s="1158"/>
    </row>
    <row r="425" spans="1:5" x14ac:dyDescent="0.25">
      <c r="A425" s="37"/>
      <c r="B425" s="37"/>
      <c r="C425" s="37"/>
      <c r="D425" s="37"/>
      <c r="E425" s="67"/>
    </row>
    <row r="426" spans="1:5" x14ac:dyDescent="0.25">
      <c r="A426" s="12">
        <v>1049</v>
      </c>
      <c r="B426" s="13"/>
      <c r="C426" s="13"/>
      <c r="D426" s="13" t="s">
        <v>157</v>
      </c>
      <c r="E426" s="68"/>
    </row>
    <row r="427" spans="1:5" ht="27" x14ac:dyDescent="0.25">
      <c r="A427" s="1159"/>
      <c r="B427" s="1159"/>
      <c r="C427" s="1159"/>
      <c r="D427" s="17" t="s">
        <v>172</v>
      </c>
      <c r="E427" s="54">
        <f>SUM(E433)</f>
        <v>-20031.200000000004</v>
      </c>
    </row>
    <row r="428" spans="1:5" x14ac:dyDescent="0.25">
      <c r="A428" s="1160"/>
      <c r="B428" s="1160"/>
      <c r="C428" s="1160"/>
      <c r="D428" s="19" t="s">
        <v>158</v>
      </c>
      <c r="E428" s="69"/>
    </row>
    <row r="429" spans="1:5" ht="27" x14ac:dyDescent="0.25">
      <c r="A429" s="1160"/>
      <c r="B429" s="1160"/>
      <c r="C429" s="1160"/>
      <c r="D429" s="20" t="s">
        <v>173</v>
      </c>
      <c r="E429" s="69"/>
    </row>
    <row r="430" spans="1:5" x14ac:dyDescent="0.25">
      <c r="A430" s="1160"/>
      <c r="B430" s="1160"/>
      <c r="C430" s="1160"/>
      <c r="D430" s="19" t="s">
        <v>42</v>
      </c>
      <c r="E430" s="69"/>
    </row>
    <row r="431" spans="1:5" ht="67.5" x14ac:dyDescent="0.25">
      <c r="A431" s="1160"/>
      <c r="B431" s="1161"/>
      <c r="C431" s="1161"/>
      <c r="D431" s="20" t="s">
        <v>166</v>
      </c>
      <c r="E431" s="69"/>
    </row>
    <row r="432" spans="1:5" x14ac:dyDescent="0.25">
      <c r="A432" s="1160"/>
      <c r="B432" s="13"/>
      <c r="C432" s="13"/>
      <c r="D432" s="13" t="s">
        <v>174</v>
      </c>
      <c r="E432" s="68"/>
    </row>
    <row r="433" spans="1:5" ht="27" x14ac:dyDescent="0.25">
      <c r="A433" s="1160"/>
      <c r="B433" s="1162" t="s">
        <v>219</v>
      </c>
      <c r="C433" s="1165"/>
      <c r="D433" s="20" t="s">
        <v>473</v>
      </c>
      <c r="E433" s="55">
        <f>SUM('Սյունիք ծր'!G71)</f>
        <v>-20031.200000000004</v>
      </c>
    </row>
    <row r="434" spans="1:5" x14ac:dyDescent="0.25">
      <c r="A434" s="1160"/>
      <c r="B434" s="1163"/>
      <c r="C434" s="1166"/>
      <c r="D434" s="19" t="s">
        <v>175</v>
      </c>
      <c r="E434" s="70"/>
    </row>
    <row r="435" spans="1:5" ht="40.5" x14ac:dyDescent="0.25">
      <c r="A435" s="1160"/>
      <c r="B435" s="1163"/>
      <c r="C435" s="1166"/>
      <c r="D435" s="20" t="s">
        <v>176</v>
      </c>
      <c r="E435" s="70"/>
    </row>
    <row r="436" spans="1:5" x14ac:dyDescent="0.25">
      <c r="A436" s="1160"/>
      <c r="B436" s="1163"/>
      <c r="C436" s="1166"/>
      <c r="D436" s="19" t="s">
        <v>177</v>
      </c>
      <c r="E436" s="70"/>
    </row>
    <row r="437" spans="1:5" ht="27" x14ac:dyDescent="0.25">
      <c r="A437" s="1161"/>
      <c r="B437" s="1163"/>
      <c r="C437" s="1166"/>
      <c r="D437" s="20" t="s">
        <v>165</v>
      </c>
      <c r="E437" s="70"/>
    </row>
    <row r="438" spans="1:5" x14ac:dyDescent="0.25">
      <c r="A438" s="12">
        <v>1146</v>
      </c>
      <c r="B438" s="13"/>
      <c r="C438" s="13"/>
      <c r="D438" s="13" t="s">
        <v>157</v>
      </c>
      <c r="E438" s="70"/>
    </row>
    <row r="439" spans="1:5" x14ac:dyDescent="0.25">
      <c r="A439" s="1159"/>
      <c r="B439" s="1159"/>
      <c r="C439" s="1159"/>
      <c r="D439" s="17" t="s">
        <v>169</v>
      </c>
      <c r="E439" s="55">
        <f>SUM(E445)</f>
        <v>3532.5</v>
      </c>
    </row>
    <row r="440" spans="1:5" x14ac:dyDescent="0.25">
      <c r="A440" s="1160"/>
      <c r="B440" s="1160"/>
      <c r="C440" s="1160"/>
      <c r="D440" s="19" t="s">
        <v>158</v>
      </c>
      <c r="E440" s="70"/>
    </row>
    <row r="441" spans="1:5" ht="27" x14ac:dyDescent="0.25">
      <c r="A441" s="1160"/>
      <c r="B441" s="1160"/>
      <c r="C441" s="1160"/>
      <c r="D441" s="20" t="s">
        <v>159</v>
      </c>
      <c r="E441" s="70"/>
    </row>
    <row r="442" spans="1:5" x14ac:dyDescent="0.25">
      <c r="A442" s="1160"/>
      <c r="B442" s="1160"/>
      <c r="C442" s="1160"/>
      <c r="D442" s="19" t="s">
        <v>42</v>
      </c>
      <c r="E442" s="70"/>
    </row>
    <row r="443" spans="1:5" ht="40.5" x14ac:dyDescent="0.25">
      <c r="A443" s="1160"/>
      <c r="B443" s="1161"/>
      <c r="C443" s="1161"/>
      <c r="D443" s="20" t="s">
        <v>160</v>
      </c>
      <c r="E443" s="70"/>
    </row>
    <row r="444" spans="1:5" x14ac:dyDescent="0.25">
      <c r="A444" s="1160"/>
      <c r="B444" s="13"/>
      <c r="C444" s="13"/>
      <c r="D444" s="13" t="s">
        <v>161</v>
      </c>
      <c r="E444" s="70"/>
    </row>
    <row r="445" spans="1:5" ht="27" x14ac:dyDescent="0.25">
      <c r="A445" s="1160"/>
      <c r="B445" s="1162" t="s">
        <v>363</v>
      </c>
      <c r="C445" s="1165"/>
      <c r="D445" s="20" t="s">
        <v>470</v>
      </c>
      <c r="E445" s="70">
        <f>SUM('Սյունիք ծր'!G33)</f>
        <v>3532.5</v>
      </c>
    </row>
    <row r="446" spans="1:5" x14ac:dyDescent="0.25">
      <c r="A446" s="1160"/>
      <c r="B446" s="1163"/>
      <c r="C446" s="1166"/>
      <c r="D446" s="19" t="s">
        <v>162</v>
      </c>
      <c r="E446" s="70"/>
    </row>
    <row r="447" spans="1:5" ht="54" x14ac:dyDescent="0.25">
      <c r="A447" s="1160"/>
      <c r="B447" s="1163"/>
      <c r="C447" s="1166"/>
      <c r="D447" s="20" t="s">
        <v>471</v>
      </c>
      <c r="E447" s="70"/>
    </row>
    <row r="448" spans="1:5" x14ac:dyDescent="0.25">
      <c r="A448" s="1160"/>
      <c r="B448" s="1163"/>
      <c r="C448" s="1166"/>
      <c r="D448" s="19" t="s">
        <v>163</v>
      </c>
      <c r="E448" s="70"/>
    </row>
    <row r="449" spans="1:5" ht="27" x14ac:dyDescent="0.25">
      <c r="A449" s="1160"/>
      <c r="B449" s="1163"/>
      <c r="C449" s="1166"/>
      <c r="D449" s="20" t="s">
        <v>472</v>
      </c>
      <c r="E449" s="70"/>
    </row>
    <row r="450" spans="1:5" x14ac:dyDescent="0.25">
      <c r="A450" s="1160"/>
      <c r="B450" s="1163"/>
      <c r="C450" s="1166"/>
      <c r="D450" s="19" t="s">
        <v>164</v>
      </c>
      <c r="E450" s="70"/>
    </row>
    <row r="451" spans="1:5" x14ac:dyDescent="0.25">
      <c r="A451" s="1161"/>
      <c r="B451" s="1164"/>
      <c r="C451" s="1167"/>
      <c r="D451" s="20" t="s">
        <v>84</v>
      </c>
      <c r="E451" s="70"/>
    </row>
    <row r="452" spans="1:5" x14ac:dyDescent="0.25">
      <c r="A452" s="12">
        <v>1047</v>
      </c>
      <c r="B452" s="13"/>
      <c r="C452" s="13"/>
      <c r="D452" s="13" t="s">
        <v>157</v>
      </c>
      <c r="E452" s="68"/>
    </row>
    <row r="453" spans="1:5" ht="40.5" x14ac:dyDescent="0.25">
      <c r="A453" s="1172"/>
      <c r="B453" s="1159"/>
      <c r="C453" s="1159"/>
      <c r="D453" s="17" t="s">
        <v>192</v>
      </c>
      <c r="E453" s="54">
        <f>SUM(E459,E464)</f>
        <v>16500</v>
      </c>
    </row>
    <row r="454" spans="1:5" x14ac:dyDescent="0.25">
      <c r="A454" s="1173"/>
      <c r="B454" s="1160"/>
      <c r="C454" s="1160"/>
      <c r="D454" s="19" t="s">
        <v>158</v>
      </c>
      <c r="E454" s="69"/>
    </row>
    <row r="455" spans="1:5" ht="27" x14ac:dyDescent="0.25">
      <c r="A455" s="1173"/>
      <c r="B455" s="1160"/>
      <c r="C455" s="1160"/>
      <c r="D455" s="20" t="s">
        <v>193</v>
      </c>
      <c r="E455" s="69"/>
    </row>
    <row r="456" spans="1:5" x14ac:dyDescent="0.25">
      <c r="A456" s="1173"/>
      <c r="B456" s="1160"/>
      <c r="C456" s="1160"/>
      <c r="D456" s="19" t="s">
        <v>42</v>
      </c>
      <c r="E456" s="69"/>
    </row>
    <row r="457" spans="1:5" x14ac:dyDescent="0.25">
      <c r="A457" s="1173"/>
      <c r="B457" s="1161"/>
      <c r="C457" s="1161"/>
      <c r="D457" s="20" t="s">
        <v>87</v>
      </c>
      <c r="E457" s="69"/>
    </row>
    <row r="458" spans="1:5" x14ac:dyDescent="0.25">
      <c r="A458" s="1173"/>
      <c r="B458" s="13"/>
      <c r="C458" s="13"/>
      <c r="D458" s="13" t="s">
        <v>190</v>
      </c>
      <c r="E458" s="68"/>
    </row>
    <row r="459" spans="1:5" s="2" customFormat="1" ht="27" x14ac:dyDescent="0.25">
      <c r="A459" s="1173"/>
      <c r="B459" s="1162" t="s">
        <v>578</v>
      </c>
      <c r="C459" s="1165"/>
      <c r="D459" s="20" t="s">
        <v>428</v>
      </c>
      <c r="E459" s="66">
        <f>SUM('Սյունիք ծր'!G16)</f>
        <v>15000</v>
      </c>
    </row>
    <row r="460" spans="1:5" s="2" customFormat="1" x14ac:dyDescent="0.25">
      <c r="A460" s="1173"/>
      <c r="B460" s="1163"/>
      <c r="C460" s="1166"/>
      <c r="D460" s="19" t="s">
        <v>191</v>
      </c>
      <c r="E460" s="66"/>
    </row>
    <row r="461" spans="1:5" s="2" customFormat="1" ht="121.5" x14ac:dyDescent="0.25">
      <c r="A461" s="1173"/>
      <c r="B461" s="1163"/>
      <c r="C461" s="1166"/>
      <c r="D461" s="20" t="s">
        <v>579</v>
      </c>
      <c r="E461" s="66"/>
    </row>
    <row r="462" spans="1:5" s="2" customFormat="1" ht="40.5" x14ac:dyDescent="0.25">
      <c r="A462" s="1173"/>
      <c r="B462" s="1164"/>
      <c r="C462" s="1167"/>
      <c r="D462" s="20" t="s">
        <v>86</v>
      </c>
      <c r="E462" s="66"/>
    </row>
    <row r="463" spans="1:5" x14ac:dyDescent="0.25">
      <c r="A463" s="1173"/>
      <c r="B463" s="13"/>
      <c r="C463" s="13"/>
      <c r="D463" s="13" t="s">
        <v>174</v>
      </c>
      <c r="E463" s="68"/>
    </row>
    <row r="464" spans="1:5" x14ac:dyDescent="0.25">
      <c r="A464" s="1173"/>
      <c r="B464" s="1162" t="s">
        <v>410</v>
      </c>
      <c r="C464" s="1165"/>
      <c r="D464" s="20" t="s">
        <v>429</v>
      </c>
      <c r="E464" s="70">
        <f>SUM('Սյունիք ծր'!G58)</f>
        <v>1500</v>
      </c>
    </row>
    <row r="465" spans="1:5" x14ac:dyDescent="0.25">
      <c r="A465" s="1173"/>
      <c r="B465" s="1163"/>
      <c r="C465" s="1166"/>
      <c r="D465" s="19" t="s">
        <v>175</v>
      </c>
      <c r="E465" s="70"/>
    </row>
    <row r="466" spans="1:5" ht="40.5" x14ac:dyDescent="0.25">
      <c r="A466" s="1173"/>
      <c r="B466" s="1163"/>
      <c r="C466" s="1166"/>
      <c r="D466" s="20" t="s">
        <v>195</v>
      </c>
      <c r="E466" s="70"/>
    </row>
    <row r="467" spans="1:5" x14ac:dyDescent="0.25">
      <c r="A467" s="1173"/>
      <c r="B467" s="1163"/>
      <c r="C467" s="1166"/>
      <c r="D467" s="19" t="s">
        <v>177</v>
      </c>
      <c r="E467" s="70"/>
    </row>
    <row r="468" spans="1:5" ht="40.5" x14ac:dyDescent="0.25">
      <c r="A468" s="1174"/>
      <c r="B468" s="1163"/>
      <c r="C468" s="1166"/>
      <c r="D468" s="20" t="s">
        <v>86</v>
      </c>
      <c r="E468" s="70"/>
    </row>
    <row r="469" spans="1:5" x14ac:dyDescent="0.25">
      <c r="A469" s="36"/>
      <c r="B469" s="36"/>
      <c r="C469" s="36"/>
      <c r="D469" s="36"/>
      <c r="E469" s="148"/>
    </row>
    <row r="470" spans="1:5" ht="17.25" x14ac:dyDescent="0.25">
      <c r="A470" s="1157" t="s">
        <v>22</v>
      </c>
      <c r="B470" s="1157"/>
      <c r="C470" s="1157"/>
      <c r="D470" s="1157"/>
      <c r="E470" s="1157"/>
    </row>
    <row r="471" spans="1:5" ht="17.25" x14ac:dyDescent="0.3">
      <c r="A471" s="1158" t="s">
        <v>155</v>
      </c>
      <c r="B471" s="1158"/>
      <c r="C471" s="1158"/>
      <c r="D471" s="1158"/>
      <c r="E471" s="1158"/>
    </row>
    <row r="472" spans="1:5" ht="17.25" x14ac:dyDescent="0.3">
      <c r="A472" s="1158" t="s">
        <v>156</v>
      </c>
      <c r="B472" s="1158"/>
      <c r="C472" s="1158"/>
      <c r="D472" s="1158"/>
      <c r="E472" s="1158"/>
    </row>
    <row r="473" spans="1:5" x14ac:dyDescent="0.25">
      <c r="A473" s="37"/>
      <c r="B473" s="37"/>
      <c r="C473" s="37"/>
      <c r="D473" s="37"/>
      <c r="E473" s="67"/>
    </row>
    <row r="474" spans="1:5" x14ac:dyDescent="0.25">
      <c r="A474" s="12">
        <v>1049</v>
      </c>
      <c r="B474" s="13"/>
      <c r="C474" s="13"/>
      <c r="D474" s="13" t="s">
        <v>157</v>
      </c>
      <c r="E474" s="68"/>
    </row>
    <row r="475" spans="1:5" ht="27" x14ac:dyDescent="0.25">
      <c r="A475" s="1159"/>
      <c r="B475" s="1159"/>
      <c r="C475" s="1159"/>
      <c r="D475" s="17" t="s">
        <v>172</v>
      </c>
      <c r="E475" s="54">
        <f>SUM(E481)</f>
        <v>-2882.8</v>
      </c>
    </row>
    <row r="476" spans="1:5" x14ac:dyDescent="0.25">
      <c r="A476" s="1160"/>
      <c r="B476" s="1160"/>
      <c r="C476" s="1160"/>
      <c r="D476" s="19" t="s">
        <v>158</v>
      </c>
      <c r="E476" s="69"/>
    </row>
    <row r="477" spans="1:5" ht="27" x14ac:dyDescent="0.25">
      <c r="A477" s="1160"/>
      <c r="B477" s="1160"/>
      <c r="C477" s="1160"/>
      <c r="D477" s="20" t="s">
        <v>173</v>
      </c>
      <c r="E477" s="69"/>
    </row>
    <row r="478" spans="1:5" x14ac:dyDescent="0.25">
      <c r="A478" s="1160"/>
      <c r="B478" s="1160"/>
      <c r="C478" s="1160"/>
      <c r="D478" s="19" t="s">
        <v>42</v>
      </c>
      <c r="E478" s="69"/>
    </row>
    <row r="479" spans="1:5" ht="67.5" x14ac:dyDescent="0.25">
      <c r="A479" s="1160"/>
      <c r="B479" s="1161"/>
      <c r="C479" s="1161"/>
      <c r="D479" s="20" t="s">
        <v>166</v>
      </c>
      <c r="E479" s="69"/>
    </row>
    <row r="480" spans="1:5" x14ac:dyDescent="0.25">
      <c r="A480" s="1160"/>
      <c r="B480" s="13"/>
      <c r="C480" s="13"/>
      <c r="D480" s="13" t="s">
        <v>174</v>
      </c>
      <c r="E480" s="68"/>
    </row>
    <row r="481" spans="1:5" ht="27" x14ac:dyDescent="0.25">
      <c r="A481" s="1160"/>
      <c r="B481" s="1162" t="s">
        <v>409</v>
      </c>
      <c r="C481" s="1165"/>
      <c r="D481" s="20" t="s">
        <v>474</v>
      </c>
      <c r="E481" s="55">
        <f>SUM('Վայոց ձ ծր'!G71)</f>
        <v>-2882.8</v>
      </c>
    </row>
    <row r="482" spans="1:5" x14ac:dyDescent="0.25">
      <c r="A482" s="1160"/>
      <c r="B482" s="1163"/>
      <c r="C482" s="1166"/>
      <c r="D482" s="19" t="s">
        <v>175</v>
      </c>
      <c r="E482" s="70"/>
    </row>
    <row r="483" spans="1:5" ht="40.5" x14ac:dyDescent="0.25">
      <c r="A483" s="1160"/>
      <c r="B483" s="1163"/>
      <c r="C483" s="1166"/>
      <c r="D483" s="20" t="s">
        <v>176</v>
      </c>
      <c r="E483" s="70"/>
    </row>
    <row r="484" spans="1:5" x14ac:dyDescent="0.25">
      <c r="A484" s="1160"/>
      <c r="B484" s="1163"/>
      <c r="C484" s="1166"/>
      <c r="D484" s="19" t="s">
        <v>177</v>
      </c>
      <c r="E484" s="70"/>
    </row>
    <row r="485" spans="1:5" ht="27" x14ac:dyDescent="0.25">
      <c r="A485" s="1161"/>
      <c r="B485" s="1163"/>
      <c r="C485" s="1166"/>
      <c r="D485" s="20" t="s">
        <v>165</v>
      </c>
      <c r="E485" s="70"/>
    </row>
    <row r="486" spans="1:5" x14ac:dyDescent="0.25">
      <c r="A486" s="12">
        <v>1146</v>
      </c>
      <c r="B486" s="13"/>
      <c r="C486" s="13"/>
      <c r="D486" s="13" t="s">
        <v>157</v>
      </c>
      <c r="E486" s="70"/>
    </row>
    <row r="487" spans="1:5" x14ac:dyDescent="0.25">
      <c r="A487" s="1159"/>
      <c r="B487" s="1159"/>
      <c r="C487" s="1159"/>
      <c r="D487" s="17" t="s">
        <v>169</v>
      </c>
      <c r="E487" s="55">
        <f>SUM(E493)</f>
        <v>-1455</v>
      </c>
    </row>
    <row r="488" spans="1:5" x14ac:dyDescent="0.25">
      <c r="A488" s="1160"/>
      <c r="B488" s="1160"/>
      <c r="C488" s="1160"/>
      <c r="D488" s="19" t="s">
        <v>158</v>
      </c>
      <c r="E488" s="70"/>
    </row>
    <row r="489" spans="1:5" ht="27" x14ac:dyDescent="0.25">
      <c r="A489" s="1160"/>
      <c r="B489" s="1160"/>
      <c r="C489" s="1160"/>
      <c r="D489" s="20" t="s">
        <v>159</v>
      </c>
      <c r="E489" s="70"/>
    </row>
    <row r="490" spans="1:5" x14ac:dyDescent="0.25">
      <c r="A490" s="1160"/>
      <c r="B490" s="1160"/>
      <c r="C490" s="1160"/>
      <c r="D490" s="19" t="s">
        <v>42</v>
      </c>
      <c r="E490" s="70"/>
    </row>
    <row r="491" spans="1:5" ht="40.5" x14ac:dyDescent="0.25">
      <c r="A491" s="1160"/>
      <c r="B491" s="1161"/>
      <c r="C491" s="1161"/>
      <c r="D491" s="20" t="s">
        <v>160</v>
      </c>
      <c r="E491" s="70"/>
    </row>
    <row r="492" spans="1:5" x14ac:dyDescent="0.25">
      <c r="A492" s="1160"/>
      <c r="B492" s="13"/>
      <c r="C492" s="13"/>
      <c r="D492" s="13" t="s">
        <v>161</v>
      </c>
      <c r="E492" s="70"/>
    </row>
    <row r="493" spans="1:5" x14ac:dyDescent="0.25">
      <c r="A493" s="1160"/>
      <c r="B493" s="1162" t="s">
        <v>442</v>
      </c>
      <c r="C493" s="1165"/>
      <c r="D493" s="20" t="s">
        <v>477</v>
      </c>
      <c r="E493" s="55">
        <f>SUM('Վայոց ձ ծր'!G32)</f>
        <v>-1455</v>
      </c>
    </row>
    <row r="494" spans="1:5" x14ac:dyDescent="0.25">
      <c r="A494" s="1160"/>
      <c r="B494" s="1163"/>
      <c r="C494" s="1166"/>
      <c r="D494" s="19" t="s">
        <v>162</v>
      </c>
      <c r="E494" s="70"/>
    </row>
    <row r="495" spans="1:5" ht="54" x14ac:dyDescent="0.25">
      <c r="A495" s="1160"/>
      <c r="B495" s="1163"/>
      <c r="C495" s="1166"/>
      <c r="D495" s="20" t="s">
        <v>475</v>
      </c>
      <c r="E495" s="70"/>
    </row>
    <row r="496" spans="1:5" x14ac:dyDescent="0.25">
      <c r="A496" s="1160"/>
      <c r="B496" s="1163"/>
      <c r="C496" s="1166"/>
      <c r="D496" s="19" t="s">
        <v>163</v>
      </c>
      <c r="E496" s="70"/>
    </row>
    <row r="497" spans="1:5" ht="27" x14ac:dyDescent="0.25">
      <c r="A497" s="1160"/>
      <c r="B497" s="1163"/>
      <c r="C497" s="1166"/>
      <c r="D497" s="20" t="s">
        <v>476</v>
      </c>
      <c r="E497" s="70"/>
    </row>
    <row r="498" spans="1:5" x14ac:dyDescent="0.25">
      <c r="A498" s="1160"/>
      <c r="B498" s="1163"/>
      <c r="C498" s="1166"/>
      <c r="D498" s="19" t="s">
        <v>164</v>
      </c>
      <c r="E498" s="70"/>
    </row>
    <row r="499" spans="1:5" x14ac:dyDescent="0.25">
      <c r="A499" s="1161"/>
      <c r="B499" s="1164"/>
      <c r="C499" s="1167"/>
      <c r="D499" s="20" t="s">
        <v>84</v>
      </c>
      <c r="E499" s="70"/>
    </row>
    <row r="500" spans="1:5" x14ac:dyDescent="0.25">
      <c r="A500" s="12">
        <v>1047</v>
      </c>
      <c r="B500" s="13"/>
      <c r="C500" s="13"/>
      <c r="D500" s="13" t="s">
        <v>157</v>
      </c>
      <c r="E500" s="68"/>
    </row>
    <row r="501" spans="1:5" ht="40.5" x14ac:dyDescent="0.25">
      <c r="A501" s="1172"/>
      <c r="B501" s="1159"/>
      <c r="C501" s="1159"/>
      <c r="D501" s="17" t="s">
        <v>192</v>
      </c>
      <c r="E501" s="54">
        <f>SUM(E507,E517,E512)</f>
        <v>54337.8</v>
      </c>
    </row>
    <row r="502" spans="1:5" x14ac:dyDescent="0.25">
      <c r="A502" s="1173"/>
      <c r="B502" s="1160"/>
      <c r="C502" s="1160"/>
      <c r="D502" s="19" t="s">
        <v>158</v>
      </c>
      <c r="E502" s="69"/>
    </row>
    <row r="503" spans="1:5" ht="27" x14ac:dyDescent="0.25">
      <c r="A503" s="1173"/>
      <c r="B503" s="1160"/>
      <c r="C503" s="1160"/>
      <c r="D503" s="20" t="s">
        <v>193</v>
      </c>
      <c r="E503" s="69"/>
    </row>
    <row r="504" spans="1:5" x14ac:dyDescent="0.25">
      <c r="A504" s="1173"/>
      <c r="B504" s="1160"/>
      <c r="C504" s="1160"/>
      <c r="D504" s="19" t="s">
        <v>42</v>
      </c>
      <c r="E504" s="69"/>
    </row>
    <row r="505" spans="1:5" x14ac:dyDescent="0.25">
      <c r="A505" s="1173"/>
      <c r="B505" s="1161"/>
      <c r="C505" s="1161"/>
      <c r="D505" s="20" t="s">
        <v>87</v>
      </c>
      <c r="E505" s="69"/>
    </row>
    <row r="506" spans="1:5" x14ac:dyDescent="0.25">
      <c r="A506" s="1173"/>
      <c r="B506" s="13"/>
      <c r="C506" s="13"/>
      <c r="D506" s="13" t="s">
        <v>190</v>
      </c>
      <c r="E506" s="68"/>
    </row>
    <row r="507" spans="1:5" s="2" customFormat="1" ht="27" x14ac:dyDescent="0.25">
      <c r="A507" s="1173"/>
      <c r="B507" s="1162" t="s">
        <v>203</v>
      </c>
      <c r="C507" s="1165"/>
      <c r="D507" s="20" t="s">
        <v>197</v>
      </c>
      <c r="E507" s="66">
        <f>SUM('Վայոց ձ ծր'!G15)</f>
        <v>4451.8</v>
      </c>
    </row>
    <row r="508" spans="1:5" s="2" customFormat="1" x14ac:dyDescent="0.25">
      <c r="A508" s="1173"/>
      <c r="B508" s="1163"/>
      <c r="C508" s="1166"/>
      <c r="D508" s="19" t="s">
        <v>191</v>
      </c>
      <c r="E508" s="66"/>
    </row>
    <row r="509" spans="1:5" s="2" customFormat="1" ht="60.75" customHeight="1" x14ac:dyDescent="0.25">
      <c r="A509" s="1173"/>
      <c r="B509" s="1163"/>
      <c r="C509" s="1166"/>
      <c r="D509" s="20" t="s">
        <v>583</v>
      </c>
      <c r="E509" s="66"/>
    </row>
    <row r="510" spans="1:5" s="2" customFormat="1" ht="40.5" x14ac:dyDescent="0.25">
      <c r="A510" s="1173"/>
      <c r="B510" s="1164"/>
      <c r="C510" s="1167"/>
      <c r="D510" s="20" t="s">
        <v>86</v>
      </c>
      <c r="E510" s="66"/>
    </row>
    <row r="511" spans="1:5" x14ac:dyDescent="0.25">
      <c r="A511" s="1173"/>
      <c r="B511" s="13"/>
      <c r="C511" s="13"/>
      <c r="D511" s="13" t="s">
        <v>174</v>
      </c>
      <c r="E511" s="68"/>
    </row>
    <row r="512" spans="1:5" ht="34.5" customHeight="1" x14ac:dyDescent="0.25">
      <c r="A512" s="1173"/>
      <c r="B512" s="1162" t="s">
        <v>361</v>
      </c>
      <c r="C512" s="1165"/>
      <c r="D512" s="20" t="s">
        <v>708</v>
      </c>
      <c r="E512" s="70">
        <f>SUM('Վայոց ձ ծր'!G84)</f>
        <v>49190</v>
      </c>
    </row>
    <row r="513" spans="1:5" x14ac:dyDescent="0.25">
      <c r="A513" s="1173"/>
      <c r="B513" s="1163"/>
      <c r="C513" s="1166"/>
      <c r="D513" s="19" t="s">
        <v>175</v>
      </c>
      <c r="E513" s="70"/>
    </row>
    <row r="514" spans="1:5" ht="33.75" customHeight="1" x14ac:dyDescent="0.25">
      <c r="A514" s="1173"/>
      <c r="B514" s="1163"/>
      <c r="C514" s="1166"/>
      <c r="D514" s="20" t="s">
        <v>707</v>
      </c>
      <c r="E514" s="70"/>
    </row>
    <row r="515" spans="1:5" ht="22.5" customHeight="1" x14ac:dyDescent="0.25">
      <c r="A515" s="1173"/>
      <c r="B515" s="1163"/>
      <c r="C515" s="1166"/>
      <c r="D515" s="19" t="s">
        <v>177</v>
      </c>
      <c r="E515" s="70"/>
    </row>
    <row r="516" spans="1:5" ht="50.25" customHeight="1" x14ac:dyDescent="0.25">
      <c r="A516" s="1173"/>
      <c r="B516" s="1163"/>
      <c r="C516" s="1166"/>
      <c r="D516" s="20" t="s">
        <v>86</v>
      </c>
      <c r="E516" s="70"/>
    </row>
    <row r="517" spans="1:5" x14ac:dyDescent="0.25">
      <c r="A517" s="1173"/>
      <c r="B517" s="1162" t="s">
        <v>411</v>
      </c>
      <c r="C517" s="1165"/>
      <c r="D517" s="20" t="s">
        <v>430</v>
      </c>
      <c r="E517" s="55">
        <f>SUM('Վայոց ձ ծր'!G58)</f>
        <v>696</v>
      </c>
    </row>
    <row r="518" spans="1:5" x14ac:dyDescent="0.25">
      <c r="A518" s="1173"/>
      <c r="B518" s="1163"/>
      <c r="C518" s="1166"/>
      <c r="D518" s="19" t="s">
        <v>175</v>
      </c>
      <c r="E518" s="70"/>
    </row>
    <row r="519" spans="1:5" ht="40.5" x14ac:dyDescent="0.25">
      <c r="A519" s="1173"/>
      <c r="B519" s="1163"/>
      <c r="C519" s="1166"/>
      <c r="D519" s="20" t="s">
        <v>195</v>
      </c>
      <c r="E519" s="70"/>
    </row>
    <row r="520" spans="1:5" x14ac:dyDescent="0.25">
      <c r="A520" s="1173"/>
      <c r="B520" s="1163"/>
      <c r="C520" s="1166"/>
      <c r="D520" s="19" t="s">
        <v>177</v>
      </c>
      <c r="E520" s="70"/>
    </row>
    <row r="521" spans="1:5" ht="40.5" x14ac:dyDescent="0.25">
      <c r="A521" s="1174"/>
      <c r="B521" s="1163"/>
      <c r="C521" s="1166"/>
      <c r="D521" s="20" t="s">
        <v>86</v>
      </c>
      <c r="E521" s="70"/>
    </row>
    <row r="522" spans="1:5" x14ac:dyDescent="0.25">
      <c r="A522" s="36"/>
      <c r="B522" s="36"/>
      <c r="C522" s="36"/>
      <c r="D522" s="36"/>
      <c r="E522" s="148"/>
    </row>
    <row r="523" spans="1:5" ht="17.25" x14ac:dyDescent="0.25">
      <c r="A523" s="1157" t="s">
        <v>23</v>
      </c>
      <c r="B523" s="1157"/>
      <c r="C523" s="1157"/>
      <c r="D523" s="1157"/>
      <c r="E523" s="1157"/>
    </row>
    <row r="524" spans="1:5" ht="17.25" x14ac:dyDescent="0.3">
      <c r="A524" s="1158" t="s">
        <v>155</v>
      </c>
      <c r="B524" s="1158"/>
      <c r="C524" s="1158"/>
      <c r="D524" s="1158"/>
      <c r="E524" s="1158"/>
    </row>
    <row r="525" spans="1:5" ht="17.25" x14ac:dyDescent="0.3">
      <c r="A525" s="1158" t="s">
        <v>156</v>
      </c>
      <c r="B525" s="1158"/>
      <c r="C525" s="1158"/>
      <c r="D525" s="1158"/>
      <c r="E525" s="1158"/>
    </row>
    <row r="526" spans="1:5" x14ac:dyDescent="0.25">
      <c r="A526" s="37"/>
      <c r="B526" s="37"/>
      <c r="C526" s="37"/>
      <c r="D526" s="37"/>
      <c r="E526" s="67"/>
    </row>
    <row r="527" spans="1:5" x14ac:dyDescent="0.25">
      <c r="A527" s="12">
        <v>1049</v>
      </c>
      <c r="B527" s="13"/>
      <c r="C527" s="13"/>
      <c r="D527" s="13" t="s">
        <v>157</v>
      </c>
      <c r="E527" s="68"/>
    </row>
    <row r="528" spans="1:5" ht="27" x14ac:dyDescent="0.25">
      <c r="A528" s="1159"/>
      <c r="B528" s="1159"/>
      <c r="C528" s="1159"/>
      <c r="D528" s="17" t="s">
        <v>172</v>
      </c>
      <c r="E528" s="54">
        <f>SUM(E534)</f>
        <v>-18262</v>
      </c>
    </row>
    <row r="529" spans="1:5" x14ac:dyDescent="0.25">
      <c r="A529" s="1160"/>
      <c r="B529" s="1160"/>
      <c r="C529" s="1160"/>
      <c r="D529" s="19" t="s">
        <v>158</v>
      </c>
      <c r="E529" s="69"/>
    </row>
    <row r="530" spans="1:5" ht="27" x14ac:dyDescent="0.25">
      <c r="A530" s="1160"/>
      <c r="B530" s="1160"/>
      <c r="C530" s="1160"/>
      <c r="D530" s="20" t="s">
        <v>173</v>
      </c>
      <c r="E530" s="69"/>
    </row>
    <row r="531" spans="1:5" x14ac:dyDescent="0.25">
      <c r="A531" s="1160"/>
      <c r="B531" s="1160"/>
      <c r="C531" s="1160"/>
      <c r="D531" s="19" t="s">
        <v>42</v>
      </c>
      <c r="E531" s="69"/>
    </row>
    <row r="532" spans="1:5" ht="67.5" x14ac:dyDescent="0.25">
      <c r="A532" s="1160"/>
      <c r="B532" s="1161"/>
      <c r="C532" s="1161"/>
      <c r="D532" s="20" t="s">
        <v>166</v>
      </c>
      <c r="E532" s="69"/>
    </row>
    <row r="533" spans="1:5" x14ac:dyDescent="0.25">
      <c r="A533" s="1160"/>
      <c r="B533" s="13"/>
      <c r="C533" s="13"/>
      <c r="D533" s="13" t="s">
        <v>174</v>
      </c>
      <c r="E533" s="68"/>
    </row>
    <row r="534" spans="1:5" ht="27" x14ac:dyDescent="0.25">
      <c r="A534" s="1160"/>
      <c r="B534" s="1162" t="s">
        <v>361</v>
      </c>
      <c r="C534" s="1165"/>
      <c r="D534" s="20" t="s">
        <v>478</v>
      </c>
      <c r="E534" s="55">
        <f>SUM('Տավուշ ծր'!G85)</f>
        <v>-18262</v>
      </c>
    </row>
    <row r="535" spans="1:5" x14ac:dyDescent="0.25">
      <c r="A535" s="1160"/>
      <c r="B535" s="1163"/>
      <c r="C535" s="1166"/>
      <c r="D535" s="19" t="s">
        <v>175</v>
      </c>
      <c r="E535" s="70"/>
    </row>
    <row r="536" spans="1:5" ht="40.5" x14ac:dyDescent="0.25">
      <c r="A536" s="1160"/>
      <c r="B536" s="1163"/>
      <c r="C536" s="1166"/>
      <c r="D536" s="20" t="s">
        <v>176</v>
      </c>
      <c r="E536" s="70"/>
    </row>
    <row r="537" spans="1:5" x14ac:dyDescent="0.25">
      <c r="A537" s="1160"/>
      <c r="B537" s="1163"/>
      <c r="C537" s="1166"/>
      <c r="D537" s="19" t="s">
        <v>177</v>
      </c>
      <c r="E537" s="70"/>
    </row>
    <row r="538" spans="1:5" ht="27" x14ac:dyDescent="0.25">
      <c r="A538" s="1161"/>
      <c r="B538" s="1163"/>
      <c r="C538" s="1166"/>
      <c r="D538" s="20" t="s">
        <v>165</v>
      </c>
      <c r="E538" s="70"/>
    </row>
    <row r="539" spans="1:5" x14ac:dyDescent="0.25">
      <c r="A539" s="12">
        <v>1146</v>
      </c>
      <c r="B539" s="13"/>
      <c r="C539" s="13"/>
      <c r="D539" s="13" t="s">
        <v>157</v>
      </c>
      <c r="E539" s="70"/>
    </row>
    <row r="540" spans="1:5" x14ac:dyDescent="0.25">
      <c r="A540" s="1159"/>
      <c r="B540" s="1159"/>
      <c r="C540" s="1159"/>
      <c r="D540" s="17" t="s">
        <v>169</v>
      </c>
      <c r="E540" s="55">
        <f>SUM(E546)</f>
        <v>12405.2</v>
      </c>
    </row>
    <row r="541" spans="1:5" x14ac:dyDescent="0.25">
      <c r="A541" s="1160"/>
      <c r="B541" s="1160"/>
      <c r="C541" s="1160"/>
      <c r="D541" s="19" t="s">
        <v>158</v>
      </c>
      <c r="E541" s="70"/>
    </row>
    <row r="542" spans="1:5" ht="27" x14ac:dyDescent="0.25">
      <c r="A542" s="1160"/>
      <c r="B542" s="1160"/>
      <c r="C542" s="1160"/>
      <c r="D542" s="20" t="s">
        <v>159</v>
      </c>
      <c r="E542" s="70"/>
    </row>
    <row r="543" spans="1:5" x14ac:dyDescent="0.25">
      <c r="A543" s="1160"/>
      <c r="B543" s="1160"/>
      <c r="C543" s="1160"/>
      <c r="D543" s="19" t="s">
        <v>42</v>
      </c>
      <c r="E543" s="70"/>
    </row>
    <row r="544" spans="1:5" ht="40.5" x14ac:dyDescent="0.25">
      <c r="A544" s="1160"/>
      <c r="B544" s="1161"/>
      <c r="C544" s="1161"/>
      <c r="D544" s="20" t="s">
        <v>160</v>
      </c>
      <c r="E544" s="70"/>
    </row>
    <row r="545" spans="1:5" x14ac:dyDescent="0.25">
      <c r="A545" s="1160"/>
      <c r="B545" s="13"/>
      <c r="C545" s="13"/>
      <c r="D545" s="13" t="s">
        <v>161</v>
      </c>
      <c r="E545" s="70"/>
    </row>
    <row r="546" spans="1:5" ht="27" x14ac:dyDescent="0.25">
      <c r="A546" s="1160"/>
      <c r="B546" s="1162" t="s">
        <v>368</v>
      </c>
      <c r="C546" s="1165"/>
      <c r="D546" s="20" t="s">
        <v>479</v>
      </c>
      <c r="E546" s="70">
        <f>SUM('Տավուշ ծր'!G48)</f>
        <v>12405.2</v>
      </c>
    </row>
    <row r="547" spans="1:5" x14ac:dyDescent="0.25">
      <c r="A547" s="1160"/>
      <c r="B547" s="1163"/>
      <c r="C547" s="1166"/>
      <c r="D547" s="19" t="s">
        <v>162</v>
      </c>
      <c r="E547" s="70"/>
    </row>
    <row r="548" spans="1:5" ht="54" x14ac:dyDescent="0.25">
      <c r="A548" s="1160"/>
      <c r="B548" s="1163"/>
      <c r="C548" s="1166"/>
      <c r="D548" s="20" t="s">
        <v>480</v>
      </c>
      <c r="E548" s="70"/>
    </row>
    <row r="549" spans="1:5" x14ac:dyDescent="0.25">
      <c r="A549" s="1160"/>
      <c r="B549" s="1163"/>
      <c r="C549" s="1166"/>
      <c r="D549" s="19" t="s">
        <v>163</v>
      </c>
      <c r="E549" s="70"/>
    </row>
    <row r="550" spans="1:5" ht="27" x14ac:dyDescent="0.25">
      <c r="A550" s="1160"/>
      <c r="B550" s="1163"/>
      <c r="C550" s="1166"/>
      <c r="D550" s="20" t="s">
        <v>481</v>
      </c>
      <c r="E550" s="70"/>
    </row>
    <row r="551" spans="1:5" x14ac:dyDescent="0.25">
      <c r="A551" s="1160"/>
      <c r="B551" s="1163"/>
      <c r="C551" s="1166"/>
      <c r="D551" s="19" t="s">
        <v>164</v>
      </c>
      <c r="E551" s="70"/>
    </row>
    <row r="552" spans="1:5" x14ac:dyDescent="0.25">
      <c r="A552" s="1161"/>
      <c r="B552" s="1164"/>
      <c r="C552" s="1167"/>
      <c r="D552" s="20" t="s">
        <v>84</v>
      </c>
      <c r="E552" s="70"/>
    </row>
    <row r="553" spans="1:5" x14ac:dyDescent="0.25">
      <c r="A553" s="12">
        <v>1047</v>
      </c>
      <c r="B553" s="13"/>
      <c r="C553" s="13"/>
      <c r="D553" s="13" t="s">
        <v>157</v>
      </c>
      <c r="E553" s="68"/>
    </row>
    <row r="554" spans="1:5" ht="40.5" x14ac:dyDescent="0.25">
      <c r="A554" s="1175"/>
      <c r="B554" s="1159"/>
      <c r="C554" s="1159"/>
      <c r="D554" s="17" t="s">
        <v>192</v>
      </c>
      <c r="E554" s="54">
        <f>SUM(E560,E569,E574,E564)</f>
        <v>5857</v>
      </c>
    </row>
    <row r="555" spans="1:5" x14ac:dyDescent="0.25">
      <c r="A555" s="1176"/>
      <c r="B555" s="1160"/>
      <c r="C555" s="1160"/>
      <c r="D555" s="19" t="s">
        <v>158</v>
      </c>
      <c r="E555" s="69"/>
    </row>
    <row r="556" spans="1:5" ht="27" x14ac:dyDescent="0.25">
      <c r="A556" s="1176"/>
      <c r="B556" s="1160"/>
      <c r="C556" s="1160"/>
      <c r="D556" s="20" t="s">
        <v>193</v>
      </c>
      <c r="E556" s="69"/>
    </row>
    <row r="557" spans="1:5" x14ac:dyDescent="0.25">
      <c r="A557" s="1176"/>
      <c r="B557" s="1160"/>
      <c r="C557" s="1160"/>
      <c r="D557" s="19" t="s">
        <v>42</v>
      </c>
      <c r="E557" s="69"/>
    </row>
    <row r="558" spans="1:5" x14ac:dyDescent="0.25">
      <c r="A558" s="1176"/>
      <c r="B558" s="1161"/>
      <c r="C558" s="1161"/>
      <c r="D558" s="20" t="s">
        <v>87</v>
      </c>
      <c r="E558" s="69"/>
    </row>
    <row r="559" spans="1:5" x14ac:dyDescent="0.25">
      <c r="A559" s="1176"/>
      <c r="B559" s="13"/>
      <c r="C559" s="13"/>
      <c r="D559" s="13" t="s">
        <v>190</v>
      </c>
      <c r="E559" s="68"/>
    </row>
    <row r="560" spans="1:5" ht="27" x14ac:dyDescent="0.25">
      <c r="A560" s="1176"/>
      <c r="B560" s="1162" t="s">
        <v>588</v>
      </c>
      <c r="C560" s="1165"/>
      <c r="D560" s="20" t="s">
        <v>631</v>
      </c>
      <c r="E560" s="70">
        <f>SUM('Տավուշ ծր'!G18)</f>
        <v>1500</v>
      </c>
    </row>
    <row r="561" spans="1:5" x14ac:dyDescent="0.25">
      <c r="A561" s="1176"/>
      <c r="B561" s="1163"/>
      <c r="C561" s="1166"/>
      <c r="D561" s="19" t="s">
        <v>191</v>
      </c>
      <c r="E561" s="70"/>
    </row>
    <row r="562" spans="1:5" ht="27" x14ac:dyDescent="0.25">
      <c r="A562" s="1176"/>
      <c r="B562" s="1163"/>
      <c r="C562" s="1166"/>
      <c r="D562" s="20" t="s">
        <v>503</v>
      </c>
      <c r="E562" s="70"/>
    </row>
    <row r="563" spans="1:5" ht="40.5" x14ac:dyDescent="0.25">
      <c r="A563" s="1176"/>
      <c r="B563" s="1164"/>
      <c r="C563" s="1167"/>
      <c r="D563" s="20" t="s">
        <v>86</v>
      </c>
      <c r="E563" s="70"/>
    </row>
    <row r="564" spans="1:5" ht="27" x14ac:dyDescent="0.25">
      <c r="A564" s="1176"/>
      <c r="B564" s="1162" t="s">
        <v>587</v>
      </c>
      <c r="C564" s="1165"/>
      <c r="D564" s="20" t="s">
        <v>635</v>
      </c>
      <c r="E564" s="70">
        <f>SUM('Տավուշ ծր'!G18)</f>
        <v>1500</v>
      </c>
    </row>
    <row r="565" spans="1:5" ht="28.5" customHeight="1" x14ac:dyDescent="0.25">
      <c r="A565" s="1176"/>
      <c r="B565" s="1163"/>
      <c r="C565" s="1166"/>
      <c r="D565" s="19" t="s">
        <v>191</v>
      </c>
      <c r="E565" s="70"/>
    </row>
    <row r="566" spans="1:5" ht="27" x14ac:dyDescent="0.25">
      <c r="A566" s="1176"/>
      <c r="B566" s="1163"/>
      <c r="C566" s="1166"/>
      <c r="D566" s="20" t="s">
        <v>634</v>
      </c>
      <c r="E566" s="70"/>
    </row>
    <row r="567" spans="1:5" ht="57" customHeight="1" x14ac:dyDescent="0.25">
      <c r="A567" s="1176"/>
      <c r="B567" s="1164"/>
      <c r="C567" s="1167"/>
      <c r="D567" s="20" t="s">
        <v>86</v>
      </c>
      <c r="E567" s="70"/>
    </row>
    <row r="568" spans="1:5" x14ac:dyDescent="0.25">
      <c r="A568" s="1176"/>
      <c r="B568" s="13"/>
      <c r="C568" s="13"/>
      <c r="D568" s="13" t="s">
        <v>174</v>
      </c>
      <c r="E568" s="68"/>
    </row>
    <row r="569" spans="1:5" x14ac:dyDescent="0.25">
      <c r="A569" s="1176"/>
      <c r="B569" s="1162" t="s">
        <v>616</v>
      </c>
      <c r="C569" s="1165"/>
      <c r="D569" s="20" t="s">
        <v>632</v>
      </c>
      <c r="E569" s="70">
        <f>SUM('Տավուշ ծր'!G98)</f>
        <v>5000</v>
      </c>
    </row>
    <row r="570" spans="1:5" x14ac:dyDescent="0.25">
      <c r="A570" s="1176"/>
      <c r="B570" s="1163"/>
      <c r="C570" s="1166"/>
      <c r="D570" s="19" t="s">
        <v>175</v>
      </c>
      <c r="E570" s="70"/>
    </row>
    <row r="571" spans="1:5" ht="27" x14ac:dyDescent="0.25">
      <c r="A571" s="1176"/>
      <c r="B571" s="1163"/>
      <c r="C571" s="1166"/>
      <c r="D571" s="20" t="s">
        <v>633</v>
      </c>
      <c r="E571" s="70"/>
    </row>
    <row r="572" spans="1:5" x14ac:dyDescent="0.25">
      <c r="A572" s="1176"/>
      <c r="B572" s="1163"/>
      <c r="C572" s="1166"/>
      <c r="D572" s="19" t="s">
        <v>177</v>
      </c>
      <c r="E572" s="70"/>
    </row>
    <row r="573" spans="1:5" ht="40.5" x14ac:dyDescent="0.25">
      <c r="A573" s="1176"/>
      <c r="B573" s="1163"/>
      <c r="C573" s="1166"/>
      <c r="D573" s="20" t="s">
        <v>86</v>
      </c>
      <c r="E573" s="70"/>
    </row>
    <row r="574" spans="1:5" x14ac:dyDescent="0.25">
      <c r="A574" s="1176"/>
      <c r="B574" s="1162" t="s">
        <v>360</v>
      </c>
      <c r="C574" s="1165"/>
      <c r="D574" s="20" t="s">
        <v>431</v>
      </c>
      <c r="E574" s="55">
        <f>SUM('Տավուշ ծր'!G72)</f>
        <v>-2143</v>
      </c>
    </row>
    <row r="575" spans="1:5" x14ac:dyDescent="0.25">
      <c r="A575" s="1176"/>
      <c r="B575" s="1163"/>
      <c r="C575" s="1166"/>
      <c r="D575" s="19" t="s">
        <v>175</v>
      </c>
      <c r="E575" s="70"/>
    </row>
    <row r="576" spans="1:5" ht="40.5" x14ac:dyDescent="0.25">
      <c r="A576" s="1176"/>
      <c r="B576" s="1163"/>
      <c r="C576" s="1166"/>
      <c r="D576" s="20" t="s">
        <v>195</v>
      </c>
      <c r="E576" s="70"/>
    </row>
    <row r="577" spans="1:5" x14ac:dyDescent="0.25">
      <c r="A577" s="1176"/>
      <c r="B577" s="1163"/>
      <c r="C577" s="1166"/>
      <c r="D577" s="19" t="s">
        <v>177</v>
      </c>
      <c r="E577" s="70"/>
    </row>
    <row r="578" spans="1:5" ht="40.5" x14ac:dyDescent="0.25">
      <c r="A578" s="1177"/>
      <c r="B578" s="1164"/>
      <c r="C578" s="1167"/>
      <c r="D578" s="20" t="s">
        <v>86</v>
      </c>
      <c r="E578" s="70"/>
    </row>
  </sheetData>
  <mergeCells count="243">
    <mergeCell ref="A144:A156"/>
    <mergeCell ref="B144:B148"/>
    <mergeCell ref="C144:C148"/>
    <mergeCell ref="B150:B156"/>
    <mergeCell ref="C150:C156"/>
    <mergeCell ref="A117:E117"/>
    <mergeCell ref="A120:A130"/>
    <mergeCell ref="B120:B124"/>
    <mergeCell ref="C120:C124"/>
    <mergeCell ref="B126:B130"/>
    <mergeCell ref="C126:C130"/>
    <mergeCell ref="A132:A142"/>
    <mergeCell ref="B132:B136"/>
    <mergeCell ref="C132:C136"/>
    <mergeCell ref="B138:B142"/>
    <mergeCell ref="C138:C142"/>
    <mergeCell ref="A393:A403"/>
    <mergeCell ref="B393:B397"/>
    <mergeCell ref="C393:C397"/>
    <mergeCell ref="B399:B403"/>
    <mergeCell ref="C399:C403"/>
    <mergeCell ref="A405:A420"/>
    <mergeCell ref="B405:B409"/>
    <mergeCell ref="C405:C409"/>
    <mergeCell ref="B416:B420"/>
    <mergeCell ref="C416:C420"/>
    <mergeCell ref="B411:B415"/>
    <mergeCell ref="C411:C415"/>
    <mergeCell ref="A422:E422"/>
    <mergeCell ref="A423:E423"/>
    <mergeCell ref="A424:E424"/>
    <mergeCell ref="B29:B35"/>
    <mergeCell ref="C29:C35"/>
    <mergeCell ref="A100:A112"/>
    <mergeCell ref="B100:B104"/>
    <mergeCell ref="C100:C104"/>
    <mergeCell ref="B106:B112"/>
    <mergeCell ref="C106:C112"/>
    <mergeCell ref="A185:A197"/>
    <mergeCell ref="B185:B189"/>
    <mergeCell ref="C185:C189"/>
    <mergeCell ref="B191:B197"/>
    <mergeCell ref="C191:C197"/>
    <mergeCell ref="A159:E159"/>
    <mergeCell ref="A160:E160"/>
    <mergeCell ref="B174:B178"/>
    <mergeCell ref="C174:C178"/>
    <mergeCell ref="B179:B183"/>
    <mergeCell ref="A88:A98"/>
    <mergeCell ref="B88:B92"/>
    <mergeCell ref="C88:C92"/>
    <mergeCell ref="B94:B98"/>
    <mergeCell ref="B569:B573"/>
    <mergeCell ref="C569:C573"/>
    <mergeCell ref="B574:B578"/>
    <mergeCell ref="C574:C578"/>
    <mergeCell ref="A523:E523"/>
    <mergeCell ref="A524:E524"/>
    <mergeCell ref="A525:E525"/>
    <mergeCell ref="A554:A578"/>
    <mergeCell ref="B554:B558"/>
    <mergeCell ref="C554:C558"/>
    <mergeCell ref="B560:B563"/>
    <mergeCell ref="C560:C563"/>
    <mergeCell ref="A528:A538"/>
    <mergeCell ref="B528:B532"/>
    <mergeCell ref="C528:C532"/>
    <mergeCell ref="B534:B538"/>
    <mergeCell ref="C534:C538"/>
    <mergeCell ref="A540:A552"/>
    <mergeCell ref="B540:B544"/>
    <mergeCell ref="C540:C544"/>
    <mergeCell ref="B546:B552"/>
    <mergeCell ref="C546:C552"/>
    <mergeCell ref="B564:B567"/>
    <mergeCell ref="C564:C567"/>
    <mergeCell ref="A470:E470"/>
    <mergeCell ref="A471:E471"/>
    <mergeCell ref="A472:E472"/>
    <mergeCell ref="A501:A521"/>
    <mergeCell ref="B501:B505"/>
    <mergeCell ref="C501:C505"/>
    <mergeCell ref="B507:B510"/>
    <mergeCell ref="C507:C510"/>
    <mergeCell ref="B517:B521"/>
    <mergeCell ref="C517:C521"/>
    <mergeCell ref="A475:A485"/>
    <mergeCell ref="B475:B479"/>
    <mergeCell ref="C475:C479"/>
    <mergeCell ref="B481:B485"/>
    <mergeCell ref="C481:C485"/>
    <mergeCell ref="A487:A499"/>
    <mergeCell ref="B487:B491"/>
    <mergeCell ref="C487:C491"/>
    <mergeCell ref="B493:B499"/>
    <mergeCell ref="C493:C499"/>
    <mergeCell ref="B512:B516"/>
    <mergeCell ref="C512:C516"/>
    <mergeCell ref="A453:A468"/>
    <mergeCell ref="B453:B457"/>
    <mergeCell ref="C453:C457"/>
    <mergeCell ref="B459:B462"/>
    <mergeCell ref="C459:C462"/>
    <mergeCell ref="B464:B468"/>
    <mergeCell ref="C464:C468"/>
    <mergeCell ref="A427:A437"/>
    <mergeCell ref="B427:B431"/>
    <mergeCell ref="C427:C431"/>
    <mergeCell ref="B433:B437"/>
    <mergeCell ref="C433:C437"/>
    <mergeCell ref="A439:A451"/>
    <mergeCell ref="B439:B443"/>
    <mergeCell ref="C439:C443"/>
    <mergeCell ref="B445:B451"/>
    <mergeCell ref="C445:C451"/>
    <mergeCell ref="A352:E352"/>
    <mergeCell ref="A353:E353"/>
    <mergeCell ref="A382:A391"/>
    <mergeCell ref="B382:B386"/>
    <mergeCell ref="C382:C386"/>
    <mergeCell ref="B388:B391"/>
    <mergeCell ref="C388:C391"/>
    <mergeCell ref="A356:A366"/>
    <mergeCell ref="B356:B360"/>
    <mergeCell ref="C356:C360"/>
    <mergeCell ref="B362:B366"/>
    <mergeCell ref="C362:C366"/>
    <mergeCell ref="A368:A380"/>
    <mergeCell ref="B368:B372"/>
    <mergeCell ref="C368:C372"/>
    <mergeCell ref="B374:B380"/>
    <mergeCell ref="C374:C380"/>
    <mergeCell ref="A351:E351"/>
    <mergeCell ref="A306:A325"/>
    <mergeCell ref="B306:B310"/>
    <mergeCell ref="C306:C310"/>
    <mergeCell ref="B312:B315"/>
    <mergeCell ref="C312:C315"/>
    <mergeCell ref="B316:B319"/>
    <mergeCell ref="C316:C319"/>
    <mergeCell ref="B321:B325"/>
    <mergeCell ref="C321:C325"/>
    <mergeCell ref="A339:A349"/>
    <mergeCell ref="B339:B343"/>
    <mergeCell ref="C339:C343"/>
    <mergeCell ref="B345:B349"/>
    <mergeCell ref="C345:C349"/>
    <mergeCell ref="A288:E288"/>
    <mergeCell ref="A289:E289"/>
    <mergeCell ref="A290:E290"/>
    <mergeCell ref="A293:A304"/>
    <mergeCell ref="B293:B297"/>
    <mergeCell ref="C293:C297"/>
    <mergeCell ref="B298:B304"/>
    <mergeCell ref="C298:C304"/>
    <mergeCell ref="A327:A337"/>
    <mergeCell ref="B327:B331"/>
    <mergeCell ref="C327:C331"/>
    <mergeCell ref="B333:B337"/>
    <mergeCell ref="C333:C337"/>
    <mergeCell ref="A242:E242"/>
    <mergeCell ref="A243:E243"/>
    <mergeCell ref="A244:E244"/>
    <mergeCell ref="A273:A286"/>
    <mergeCell ref="B273:B277"/>
    <mergeCell ref="C273:C277"/>
    <mergeCell ref="B279:B282"/>
    <mergeCell ref="C279:C282"/>
    <mergeCell ref="B283:B286"/>
    <mergeCell ref="C283:C286"/>
    <mergeCell ref="A247:A257"/>
    <mergeCell ref="B247:B251"/>
    <mergeCell ref="C247:C251"/>
    <mergeCell ref="B253:B257"/>
    <mergeCell ref="C253:C257"/>
    <mergeCell ref="A259:A271"/>
    <mergeCell ref="B259:B263"/>
    <mergeCell ref="C259:C263"/>
    <mergeCell ref="B265:B271"/>
    <mergeCell ref="C265:C271"/>
    <mergeCell ref="A213:E213"/>
    <mergeCell ref="A228:A240"/>
    <mergeCell ref="B228:B232"/>
    <mergeCell ref="C228:C232"/>
    <mergeCell ref="B234:B240"/>
    <mergeCell ref="C234:C240"/>
    <mergeCell ref="A216:A226"/>
    <mergeCell ref="B216:B220"/>
    <mergeCell ref="C216:C220"/>
    <mergeCell ref="B222:B226"/>
    <mergeCell ref="C222:C226"/>
    <mergeCell ref="A71:A86"/>
    <mergeCell ref="B71:B75"/>
    <mergeCell ref="C71:C75"/>
    <mergeCell ref="B77:B80"/>
    <mergeCell ref="C77:C80"/>
    <mergeCell ref="B82:B86"/>
    <mergeCell ref="C82:C86"/>
    <mergeCell ref="A211:E211"/>
    <mergeCell ref="A212:E212"/>
    <mergeCell ref="C94:C98"/>
    <mergeCell ref="A158:E158"/>
    <mergeCell ref="C179:C183"/>
    <mergeCell ref="A163:A183"/>
    <mergeCell ref="B163:B167"/>
    <mergeCell ref="C163:C167"/>
    <mergeCell ref="B169:B172"/>
    <mergeCell ref="C169:C172"/>
    <mergeCell ref="A199:A209"/>
    <mergeCell ref="B199:B203"/>
    <mergeCell ref="C199:C203"/>
    <mergeCell ref="B205:B209"/>
    <mergeCell ref="C205:C209"/>
    <mergeCell ref="A115:E115"/>
    <mergeCell ref="A116:E116"/>
    <mergeCell ref="A49:A64"/>
    <mergeCell ref="B49:B53"/>
    <mergeCell ref="C49:C53"/>
    <mergeCell ref="B55:B58"/>
    <mergeCell ref="C55:C58"/>
    <mergeCell ref="B60:B64"/>
    <mergeCell ref="C60:C64"/>
    <mergeCell ref="A67:E67"/>
    <mergeCell ref="A68:E68"/>
    <mergeCell ref="A66:E66"/>
    <mergeCell ref="A1:E1"/>
    <mergeCell ref="A4:E4"/>
    <mergeCell ref="A6:E6"/>
    <mergeCell ref="A7:E7"/>
    <mergeCell ref="A8:E8"/>
    <mergeCell ref="A37:A47"/>
    <mergeCell ref="B37:B41"/>
    <mergeCell ref="C37:C41"/>
    <mergeCell ref="B43:B47"/>
    <mergeCell ref="C43:C47"/>
    <mergeCell ref="A11:A21"/>
    <mergeCell ref="B11:B15"/>
    <mergeCell ref="C11:C15"/>
    <mergeCell ref="B17:B21"/>
    <mergeCell ref="C17:C21"/>
    <mergeCell ref="A23:A35"/>
    <mergeCell ref="B23:B27"/>
    <mergeCell ref="C23:C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օրենք</vt:lpstr>
      <vt:lpstr>Կապիտալ</vt:lpstr>
      <vt:lpstr>Եռամսյակային</vt:lpstr>
      <vt:lpstr>Գնում</vt:lpstr>
      <vt:lpstr>Արագածոտն</vt:lpstr>
      <vt:lpstr>Արագածոտն ծր</vt:lpstr>
      <vt:lpstr>Արարատ</vt:lpstr>
      <vt:lpstr>Արարատ ծր</vt:lpstr>
      <vt:lpstr>Արմավիր</vt:lpstr>
      <vt:lpstr>Արմավիր ծր</vt:lpstr>
      <vt:lpstr>Գեղարքունիք</vt:lpstr>
      <vt:lpstr>Գեղարքունիք ծր</vt:lpstr>
      <vt:lpstr>Լոռի</vt:lpstr>
      <vt:lpstr>Լոռի ծր</vt:lpstr>
      <vt:lpstr>Կոտայք</vt:lpstr>
      <vt:lpstr>Կոտայք ծր</vt:lpstr>
      <vt:lpstr>Շիրակ</vt:lpstr>
      <vt:lpstr>Շիրակ ծր</vt:lpstr>
      <vt:lpstr>Սյունիք </vt:lpstr>
      <vt:lpstr>Սյունիք ծր</vt:lpstr>
      <vt:lpstr>Վայոց ձ</vt:lpstr>
      <vt:lpstr>Վայոց ձ ծր</vt:lpstr>
      <vt:lpstr>Տավուշ</vt:lpstr>
      <vt:lpstr>Տավուշ ծր</vt:lpstr>
      <vt:lpstr>doc. 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2011-08-11T06:12:28Z</cp:lastPrinted>
  <dcterms:created xsi:type="dcterms:W3CDTF">2006-09-16T00:00:00Z</dcterms:created>
  <dcterms:modified xsi:type="dcterms:W3CDTF">2014-08-05T10:41:24Z</dcterms:modified>
</cp:coreProperties>
</file>